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 Работни папки\01 Показатели\"/>
    </mc:Choice>
  </mc:AlternateContent>
  <bookViews>
    <workbookView xWindow="0" yWindow="0" windowWidth="28800" windowHeight="12000"/>
  </bookViews>
  <sheets>
    <sheet name="държавни ЛЗПБ Q4" sheetId="1" r:id="rId1"/>
    <sheet name="общински ЛЗПБ Q4" sheetId="2" r:id="rId2"/>
    <sheet name="НЗОК Q4" sheetId="3" r:id="rId3"/>
  </sheets>
  <definedNames>
    <definedName name="_xlnm._FilterDatabase" localSheetId="0" hidden="1">'държавни ЛЗПБ Q4'!$A$2:$CB$66</definedName>
    <definedName name="_xlnm._FilterDatabase" localSheetId="2" hidden="1">'НЗОК Q4'!$A$6:$AB$380</definedName>
    <definedName name="_xlnm._FilterDatabase" localSheetId="1">'общински ЛЗПБ Q4'!$A$1:$BB$124</definedName>
    <definedName name="_xlnm.Print_Area" localSheetId="0">'държавни ЛЗПБ Q4'!$A$1:$CB$67</definedName>
    <definedName name="_xlnm.Print_Area" localSheetId="2">'НЗОК Q4'!$A$1:$O$6</definedName>
    <definedName name="_xlnm.Print_Area" localSheetId="1">'общински ЛЗПБ Q4'!$A$1:$BB$124</definedName>
    <definedName name="_xlnm.Print_Titles" localSheetId="2">'НЗОК Q4'!$3:$6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3" l="1"/>
  <c r="O6" i="3"/>
  <c r="N6" i="3"/>
  <c r="M6" i="3"/>
  <c r="L6" i="3"/>
  <c r="K6" i="3"/>
  <c r="J6" i="3"/>
  <c r="I6" i="3"/>
  <c r="H6" i="3"/>
  <c r="G6" i="3"/>
  <c r="F6" i="3"/>
  <c r="E6" i="3"/>
  <c r="D3" i="2" l="1"/>
  <c r="E3" i="2"/>
  <c r="F3" i="2"/>
  <c r="I3" i="2"/>
  <c r="J3" i="2"/>
  <c r="M3" i="2"/>
  <c r="N3" i="2"/>
  <c r="Q3" i="2"/>
  <c r="R3" i="2"/>
  <c r="U3" i="2"/>
  <c r="V3" i="2"/>
  <c r="X3" i="2"/>
  <c r="Y3" i="2"/>
  <c r="C3" i="2"/>
  <c r="BZ9" i="1" l="1"/>
  <c r="CA9" i="1" s="1"/>
  <c r="BZ10" i="1"/>
  <c r="CA10" i="1" s="1"/>
  <c r="BZ11" i="1"/>
  <c r="CA11" i="1"/>
  <c r="CB11" i="1"/>
  <c r="BZ12" i="1"/>
  <c r="CA12" i="1"/>
  <c r="CB12" i="1"/>
  <c r="BZ13" i="1"/>
  <c r="CA13" i="1" s="1"/>
  <c r="BZ14" i="1"/>
  <c r="CA14" i="1" s="1"/>
  <c r="BZ15" i="1"/>
  <c r="CA15" i="1"/>
  <c r="CB15" i="1"/>
  <c r="BZ16" i="1"/>
  <c r="CA16" i="1"/>
  <c r="CB16" i="1"/>
  <c r="BZ17" i="1"/>
  <c r="CA17" i="1" s="1"/>
  <c r="BZ18" i="1"/>
  <c r="CA18" i="1" s="1"/>
  <c r="BZ19" i="1"/>
  <c r="CA19" i="1"/>
  <c r="CB19" i="1"/>
  <c r="BZ20" i="1"/>
  <c r="CA20" i="1"/>
  <c r="CB20" i="1"/>
  <c r="BZ21" i="1"/>
  <c r="CA21" i="1" s="1"/>
  <c r="BZ22" i="1"/>
  <c r="CA22" i="1" s="1"/>
  <c r="BZ23" i="1"/>
  <c r="CA23" i="1"/>
  <c r="CB23" i="1"/>
  <c r="BZ24" i="1"/>
  <c r="CA24" i="1"/>
  <c r="CB24" i="1"/>
  <c r="BZ25" i="1"/>
  <c r="CA25" i="1" s="1"/>
  <c r="BZ26" i="1"/>
  <c r="CA26" i="1" s="1"/>
  <c r="BZ27" i="1"/>
  <c r="CA27" i="1"/>
  <c r="CB27" i="1"/>
  <c r="BZ28" i="1"/>
  <c r="CA28" i="1"/>
  <c r="CB28" i="1"/>
  <c r="BZ29" i="1"/>
  <c r="CA29" i="1" s="1"/>
  <c r="BZ30" i="1"/>
  <c r="CA30" i="1" s="1"/>
  <c r="BZ31" i="1"/>
  <c r="CA31" i="1"/>
  <c r="CB31" i="1"/>
  <c r="BZ32" i="1"/>
  <c r="CA32" i="1"/>
  <c r="CB32" i="1"/>
  <c r="BZ33" i="1"/>
  <c r="CA33" i="1" s="1"/>
  <c r="BZ34" i="1"/>
  <c r="CA34" i="1" s="1"/>
  <c r="BZ35" i="1"/>
  <c r="CA35" i="1"/>
  <c r="CB35" i="1"/>
  <c r="BZ36" i="1"/>
  <c r="CA36" i="1" s="1"/>
  <c r="CB36" i="1"/>
  <c r="BZ37" i="1"/>
  <c r="CA37" i="1" s="1"/>
  <c r="BZ38" i="1"/>
  <c r="CA38" i="1" s="1"/>
  <c r="BZ39" i="1"/>
  <c r="CA39" i="1"/>
  <c r="CB39" i="1"/>
  <c r="BZ40" i="1"/>
  <c r="CA40" i="1" s="1"/>
  <c r="CB40" i="1"/>
  <c r="BZ41" i="1"/>
  <c r="CA41" i="1" s="1"/>
  <c r="BZ42" i="1"/>
  <c r="CA42" i="1" s="1"/>
  <c r="BZ43" i="1"/>
  <c r="CA43" i="1"/>
  <c r="CB43" i="1"/>
  <c r="BZ44" i="1"/>
  <c r="CA44" i="1" s="1"/>
  <c r="CB44" i="1"/>
  <c r="BZ45" i="1"/>
  <c r="CA45" i="1" s="1"/>
  <c r="BZ46" i="1"/>
  <c r="CA46" i="1" s="1"/>
  <c r="BZ47" i="1"/>
  <c r="CA47" i="1"/>
  <c r="CB47" i="1"/>
  <c r="BZ48" i="1"/>
  <c r="CA48" i="1" s="1"/>
  <c r="CB48" i="1"/>
  <c r="BZ49" i="1"/>
  <c r="CA49" i="1" s="1"/>
  <c r="BZ50" i="1"/>
  <c r="CA50" i="1" s="1"/>
  <c r="BZ51" i="1"/>
  <c r="CA51" i="1"/>
  <c r="CB51" i="1"/>
  <c r="BZ52" i="1"/>
  <c r="CA52" i="1" s="1"/>
  <c r="CB52" i="1"/>
  <c r="BZ53" i="1"/>
  <c r="CA53" i="1" s="1"/>
  <c r="BZ54" i="1"/>
  <c r="CA54" i="1" s="1"/>
  <c r="BZ55" i="1"/>
  <c r="CA55" i="1"/>
  <c r="CB55" i="1"/>
  <c r="BZ56" i="1"/>
  <c r="CA56" i="1" s="1"/>
  <c r="CB56" i="1"/>
  <c r="BZ57" i="1"/>
  <c r="CA57" i="1" s="1"/>
  <c r="BZ58" i="1"/>
  <c r="CA58" i="1" s="1"/>
  <c r="BZ59" i="1"/>
  <c r="CA59" i="1"/>
  <c r="CB59" i="1"/>
  <c r="BZ60" i="1"/>
  <c r="CA60" i="1" s="1"/>
  <c r="CB60" i="1"/>
  <c r="BZ61" i="1"/>
  <c r="CA61" i="1" s="1"/>
  <c r="BZ62" i="1"/>
  <c r="CA62" i="1" s="1"/>
  <c r="BZ63" i="1"/>
  <c r="CA63" i="1"/>
  <c r="CB63" i="1"/>
  <c r="BZ64" i="1"/>
  <c r="CA64" i="1" s="1"/>
  <c r="CB64" i="1"/>
  <c r="BZ65" i="1"/>
  <c r="CA65" i="1" s="1"/>
  <c r="BZ66" i="1"/>
  <c r="CA66" i="1" s="1"/>
  <c r="BZ67" i="1"/>
  <c r="CA67" i="1"/>
  <c r="CB67" i="1"/>
  <c r="BZ8" i="1"/>
  <c r="CA8" i="1" s="1"/>
  <c r="BZ7" i="1"/>
  <c r="CB7" i="1" s="1"/>
  <c r="BH9" i="1"/>
  <c r="BI9" i="1" s="1"/>
  <c r="BH10" i="1"/>
  <c r="BI10" i="1" s="1"/>
  <c r="BH11" i="1"/>
  <c r="BI11" i="1"/>
  <c r="BJ11" i="1"/>
  <c r="BH12" i="1"/>
  <c r="BI12" i="1"/>
  <c r="BJ12" i="1"/>
  <c r="BH13" i="1"/>
  <c r="BI13" i="1" s="1"/>
  <c r="BH14" i="1"/>
  <c r="BI14" i="1" s="1"/>
  <c r="BH15" i="1"/>
  <c r="BJ15" i="1" s="1"/>
  <c r="BI15" i="1"/>
  <c r="BH16" i="1"/>
  <c r="BI16" i="1"/>
  <c r="BJ16" i="1"/>
  <c r="BH17" i="1"/>
  <c r="BI17" i="1" s="1"/>
  <c r="BJ17" i="1"/>
  <c r="BH18" i="1"/>
  <c r="BI18" i="1" s="1"/>
  <c r="BH19" i="1"/>
  <c r="BJ19" i="1" s="1"/>
  <c r="BI19" i="1"/>
  <c r="BH20" i="1"/>
  <c r="BI20" i="1"/>
  <c r="BJ20" i="1"/>
  <c r="BH21" i="1"/>
  <c r="BI21" i="1" s="1"/>
  <c r="BJ21" i="1"/>
  <c r="BH22" i="1"/>
  <c r="BI22" i="1" s="1"/>
  <c r="BH23" i="1"/>
  <c r="BJ23" i="1" s="1"/>
  <c r="BI23" i="1"/>
  <c r="BH24" i="1"/>
  <c r="BI24" i="1"/>
  <c r="BJ24" i="1"/>
  <c r="BH25" i="1"/>
  <c r="BI25" i="1"/>
  <c r="BJ25" i="1"/>
  <c r="BH26" i="1"/>
  <c r="BI26" i="1" s="1"/>
  <c r="BH27" i="1"/>
  <c r="BJ27" i="1" s="1"/>
  <c r="BI27" i="1"/>
  <c r="BH28" i="1"/>
  <c r="BI28" i="1"/>
  <c r="BJ28" i="1"/>
  <c r="BH29" i="1"/>
  <c r="BI29" i="1"/>
  <c r="BJ29" i="1"/>
  <c r="BH30" i="1"/>
  <c r="BI30" i="1" s="1"/>
  <c r="BH31" i="1"/>
  <c r="BJ31" i="1" s="1"/>
  <c r="BI31" i="1"/>
  <c r="BH32" i="1"/>
  <c r="BI32" i="1"/>
  <c r="BJ32" i="1"/>
  <c r="BH33" i="1"/>
  <c r="BI33" i="1"/>
  <c r="BJ33" i="1"/>
  <c r="BH34" i="1"/>
  <c r="BI34" i="1" s="1"/>
  <c r="BH35" i="1"/>
  <c r="BJ35" i="1" s="1"/>
  <c r="BI35" i="1"/>
  <c r="BH36" i="1"/>
  <c r="BI36" i="1"/>
  <c r="BJ36" i="1"/>
  <c r="BH37" i="1"/>
  <c r="BI37" i="1"/>
  <c r="BJ37" i="1"/>
  <c r="BH38" i="1"/>
  <c r="BI38" i="1" s="1"/>
  <c r="BH39" i="1"/>
  <c r="BJ39" i="1" s="1"/>
  <c r="BI39" i="1"/>
  <c r="BH40" i="1"/>
  <c r="BI40" i="1"/>
  <c r="BJ40" i="1"/>
  <c r="BH41" i="1"/>
  <c r="BI41" i="1"/>
  <c r="BJ41" i="1"/>
  <c r="BH42" i="1"/>
  <c r="BI42" i="1" s="1"/>
  <c r="BH43" i="1"/>
  <c r="BJ43" i="1" s="1"/>
  <c r="BI43" i="1"/>
  <c r="BH44" i="1"/>
  <c r="BI44" i="1"/>
  <c r="BJ44" i="1"/>
  <c r="BH45" i="1"/>
  <c r="BI45" i="1"/>
  <c r="BJ45" i="1"/>
  <c r="BH46" i="1"/>
  <c r="BI46" i="1" s="1"/>
  <c r="BH47" i="1"/>
  <c r="BJ47" i="1" s="1"/>
  <c r="BI47" i="1"/>
  <c r="BH48" i="1"/>
  <c r="BI48" i="1"/>
  <c r="BJ48" i="1"/>
  <c r="BH49" i="1"/>
  <c r="BI49" i="1"/>
  <c r="BJ49" i="1"/>
  <c r="BH50" i="1"/>
  <c r="BI50" i="1" s="1"/>
  <c r="BH51" i="1"/>
  <c r="BJ51" i="1" s="1"/>
  <c r="BI51" i="1"/>
  <c r="BH52" i="1"/>
  <c r="BI52" i="1"/>
  <c r="BJ52" i="1"/>
  <c r="BH53" i="1"/>
  <c r="BI53" i="1"/>
  <c r="BJ53" i="1"/>
  <c r="BH54" i="1"/>
  <c r="BI54" i="1" s="1"/>
  <c r="BH55" i="1"/>
  <c r="BJ55" i="1" s="1"/>
  <c r="BI55" i="1"/>
  <c r="BH56" i="1"/>
  <c r="BI56" i="1"/>
  <c r="BJ56" i="1"/>
  <c r="BH57" i="1"/>
  <c r="BI57" i="1"/>
  <c r="BJ57" i="1"/>
  <c r="BH58" i="1"/>
  <c r="BI58" i="1" s="1"/>
  <c r="BH59" i="1"/>
  <c r="BJ59" i="1" s="1"/>
  <c r="BI59" i="1"/>
  <c r="BH60" i="1"/>
  <c r="BI60" i="1"/>
  <c r="BJ60" i="1"/>
  <c r="BH61" i="1"/>
  <c r="BI61" i="1"/>
  <c r="BJ61" i="1"/>
  <c r="BH62" i="1"/>
  <c r="BI62" i="1" s="1"/>
  <c r="BH63" i="1"/>
  <c r="BJ63" i="1" s="1"/>
  <c r="BI63" i="1"/>
  <c r="BH64" i="1"/>
  <c r="BI64" i="1"/>
  <c r="BJ64" i="1"/>
  <c r="BH65" i="1"/>
  <c r="BI65" i="1"/>
  <c r="BJ65" i="1"/>
  <c r="BH66" i="1"/>
  <c r="BI66" i="1" s="1"/>
  <c r="BH67" i="1"/>
  <c r="BJ67" i="1" s="1"/>
  <c r="BI67" i="1"/>
  <c r="BH8" i="1"/>
  <c r="BJ8" i="1" s="1"/>
  <c r="BH7" i="1"/>
  <c r="BJ7" i="1" s="1"/>
  <c r="BE9" i="1"/>
  <c r="BF9" i="1" s="1"/>
  <c r="BG9" i="1"/>
  <c r="BE10" i="1"/>
  <c r="BF10" i="1" s="1"/>
  <c r="BE11" i="1"/>
  <c r="BG11" i="1" s="1"/>
  <c r="BF11" i="1"/>
  <c r="BE12" i="1"/>
  <c r="BF12" i="1"/>
  <c r="BG12" i="1"/>
  <c r="BE13" i="1"/>
  <c r="BF13" i="1"/>
  <c r="BG13" i="1"/>
  <c r="BE14" i="1"/>
  <c r="BF14" i="1" s="1"/>
  <c r="BE15" i="1"/>
  <c r="BG15" i="1" s="1"/>
  <c r="BF15" i="1"/>
  <c r="BE16" i="1"/>
  <c r="BF16" i="1" s="1"/>
  <c r="BG16" i="1"/>
  <c r="BE17" i="1"/>
  <c r="BF17" i="1"/>
  <c r="BG17" i="1"/>
  <c r="BE18" i="1"/>
  <c r="BF18" i="1" s="1"/>
  <c r="BE19" i="1"/>
  <c r="BG19" i="1" s="1"/>
  <c r="BF19" i="1"/>
  <c r="BE20" i="1"/>
  <c r="BF20" i="1" s="1"/>
  <c r="BG20" i="1"/>
  <c r="BE21" i="1"/>
  <c r="BF21" i="1"/>
  <c r="BG21" i="1"/>
  <c r="BE22" i="1"/>
  <c r="BF22" i="1" s="1"/>
  <c r="BE23" i="1"/>
  <c r="BG23" i="1" s="1"/>
  <c r="BF23" i="1"/>
  <c r="BE24" i="1"/>
  <c r="BF24" i="1" s="1"/>
  <c r="BG24" i="1"/>
  <c r="BE25" i="1"/>
  <c r="BF25" i="1"/>
  <c r="BG25" i="1"/>
  <c r="BE26" i="1"/>
  <c r="BF26" i="1" s="1"/>
  <c r="BE27" i="1"/>
  <c r="BG27" i="1" s="1"/>
  <c r="BF27" i="1"/>
  <c r="BE28" i="1"/>
  <c r="BF28" i="1" s="1"/>
  <c r="BG28" i="1"/>
  <c r="BE29" i="1"/>
  <c r="BF29" i="1"/>
  <c r="BG29" i="1"/>
  <c r="BE30" i="1"/>
  <c r="BF30" i="1" s="1"/>
  <c r="BE31" i="1"/>
  <c r="BG31" i="1" s="1"/>
  <c r="BF31" i="1"/>
  <c r="BE32" i="1"/>
  <c r="BF32" i="1" s="1"/>
  <c r="BG32" i="1"/>
  <c r="BE33" i="1"/>
  <c r="BF33" i="1"/>
  <c r="BG33" i="1"/>
  <c r="BE34" i="1"/>
  <c r="BF34" i="1" s="1"/>
  <c r="BE35" i="1"/>
  <c r="BG35" i="1" s="1"/>
  <c r="BF35" i="1"/>
  <c r="BE36" i="1"/>
  <c r="BF36" i="1" s="1"/>
  <c r="BG36" i="1"/>
  <c r="BE37" i="1"/>
  <c r="BF37" i="1"/>
  <c r="BG37" i="1"/>
  <c r="BE38" i="1"/>
  <c r="BF38" i="1" s="1"/>
  <c r="BE39" i="1"/>
  <c r="BG39" i="1" s="1"/>
  <c r="BF39" i="1"/>
  <c r="BE40" i="1"/>
  <c r="BF40" i="1" s="1"/>
  <c r="BG40" i="1"/>
  <c r="BE41" i="1"/>
  <c r="BF41" i="1"/>
  <c r="BG41" i="1"/>
  <c r="BE42" i="1"/>
  <c r="BF42" i="1" s="1"/>
  <c r="BE43" i="1"/>
  <c r="BG43" i="1" s="1"/>
  <c r="BF43" i="1"/>
  <c r="BE44" i="1"/>
  <c r="BF44" i="1" s="1"/>
  <c r="BG44" i="1"/>
  <c r="BE45" i="1"/>
  <c r="BF45" i="1"/>
  <c r="BG45" i="1"/>
  <c r="BE46" i="1"/>
  <c r="BF46" i="1" s="1"/>
  <c r="BE47" i="1"/>
  <c r="BG47" i="1" s="1"/>
  <c r="BF47" i="1"/>
  <c r="BE48" i="1"/>
  <c r="BF48" i="1" s="1"/>
  <c r="BG48" i="1"/>
  <c r="BE49" i="1"/>
  <c r="BF49" i="1"/>
  <c r="BG49" i="1"/>
  <c r="BE50" i="1"/>
  <c r="BF50" i="1" s="1"/>
  <c r="BE51" i="1"/>
  <c r="BG51" i="1" s="1"/>
  <c r="BF51" i="1"/>
  <c r="BE52" i="1"/>
  <c r="BF52" i="1" s="1"/>
  <c r="BG52" i="1"/>
  <c r="BE53" i="1"/>
  <c r="BF53" i="1"/>
  <c r="BG53" i="1"/>
  <c r="BE54" i="1"/>
  <c r="BF54" i="1" s="1"/>
  <c r="BE55" i="1"/>
  <c r="BG55" i="1" s="1"/>
  <c r="BF55" i="1"/>
  <c r="BE56" i="1"/>
  <c r="BF56" i="1" s="1"/>
  <c r="BG56" i="1"/>
  <c r="BE57" i="1"/>
  <c r="BF57" i="1"/>
  <c r="BG57" i="1"/>
  <c r="BE58" i="1"/>
  <c r="BF58" i="1" s="1"/>
  <c r="BE59" i="1"/>
  <c r="BG59" i="1" s="1"/>
  <c r="BF59" i="1"/>
  <c r="BE60" i="1"/>
  <c r="BF60" i="1" s="1"/>
  <c r="BG60" i="1"/>
  <c r="BE61" i="1"/>
  <c r="BF61" i="1"/>
  <c r="BG61" i="1"/>
  <c r="BE62" i="1"/>
  <c r="BF62" i="1" s="1"/>
  <c r="BE63" i="1"/>
  <c r="BG63" i="1" s="1"/>
  <c r="BF63" i="1"/>
  <c r="BE64" i="1"/>
  <c r="BF64" i="1" s="1"/>
  <c r="BG64" i="1"/>
  <c r="BE65" i="1"/>
  <c r="BF65" i="1"/>
  <c r="BG65" i="1"/>
  <c r="BE66" i="1"/>
  <c r="BF66" i="1" s="1"/>
  <c r="BE67" i="1"/>
  <c r="BG67" i="1" s="1"/>
  <c r="BF67" i="1"/>
  <c r="BG8" i="1"/>
  <c r="BF8" i="1"/>
  <c r="BE8" i="1"/>
  <c r="BE7" i="1"/>
  <c r="BG7" i="1" s="1"/>
  <c r="BA6" i="2"/>
  <c r="BB6" i="2"/>
  <c r="BA7" i="2"/>
  <c r="BB7" i="2" s="1"/>
  <c r="BA8" i="2"/>
  <c r="BB8" i="2"/>
  <c r="BA9" i="2"/>
  <c r="BB9" i="2" s="1"/>
  <c r="BA10" i="2"/>
  <c r="BB10" i="2" s="1"/>
  <c r="BA11" i="2"/>
  <c r="BB11" i="2" s="1"/>
  <c r="BA12" i="2"/>
  <c r="BB12" i="2" s="1"/>
  <c r="BA13" i="2"/>
  <c r="BB13" i="2" s="1"/>
  <c r="BA14" i="2"/>
  <c r="BB14" i="2" s="1"/>
  <c r="BA15" i="2"/>
  <c r="BB15" i="2" s="1"/>
  <c r="BA16" i="2"/>
  <c r="BB16" i="2" s="1"/>
  <c r="BA17" i="2"/>
  <c r="BB17" i="2" s="1"/>
  <c r="BA18" i="2"/>
  <c r="BB18" i="2" s="1"/>
  <c r="BA19" i="2"/>
  <c r="BB19" i="2" s="1"/>
  <c r="BA20" i="2"/>
  <c r="BB20" i="2" s="1"/>
  <c r="BA21" i="2"/>
  <c r="BB21" i="2" s="1"/>
  <c r="BA22" i="2"/>
  <c r="BB22" i="2" s="1"/>
  <c r="BA23" i="2"/>
  <c r="BB23" i="2" s="1"/>
  <c r="BA24" i="2"/>
  <c r="BB24" i="2" s="1"/>
  <c r="BA25" i="2"/>
  <c r="BB25" i="2" s="1"/>
  <c r="BA26" i="2"/>
  <c r="BB26" i="2" s="1"/>
  <c r="BA27" i="2"/>
  <c r="BB27" i="2" s="1"/>
  <c r="BA28" i="2"/>
  <c r="BB28" i="2" s="1"/>
  <c r="BA29" i="2"/>
  <c r="BB29" i="2" s="1"/>
  <c r="BA30" i="2"/>
  <c r="BB30" i="2"/>
  <c r="BA31" i="2"/>
  <c r="BB31" i="2" s="1"/>
  <c r="BA32" i="2"/>
  <c r="BB32" i="2" s="1"/>
  <c r="BA33" i="2"/>
  <c r="BB33" i="2" s="1"/>
  <c r="BA34" i="2"/>
  <c r="BB34" i="2" s="1"/>
  <c r="BA35" i="2"/>
  <c r="BB35" i="2" s="1"/>
  <c r="BA36" i="2"/>
  <c r="BB36" i="2" s="1"/>
  <c r="BA37" i="2"/>
  <c r="BB37" i="2" s="1"/>
  <c r="BA38" i="2"/>
  <c r="BB38" i="2" s="1"/>
  <c r="BA39" i="2"/>
  <c r="BB39" i="2" s="1"/>
  <c r="BA40" i="2"/>
  <c r="BB40" i="2" s="1"/>
  <c r="BA41" i="2"/>
  <c r="BB41" i="2" s="1"/>
  <c r="BA42" i="2"/>
  <c r="BB42" i="2" s="1"/>
  <c r="BA43" i="2"/>
  <c r="BB43" i="2" s="1"/>
  <c r="BA44" i="2"/>
  <c r="BB44" i="2" s="1"/>
  <c r="BA45" i="2"/>
  <c r="BB45" i="2" s="1"/>
  <c r="BA46" i="2"/>
  <c r="BB46" i="2"/>
  <c r="BA47" i="2"/>
  <c r="BB47" i="2" s="1"/>
  <c r="BA48" i="2"/>
  <c r="BB48" i="2" s="1"/>
  <c r="BA49" i="2"/>
  <c r="BB49" i="2" s="1"/>
  <c r="BA50" i="2"/>
  <c r="BB50" i="2" s="1"/>
  <c r="BA51" i="2"/>
  <c r="BB51" i="2" s="1"/>
  <c r="BA52" i="2"/>
  <c r="BB52" i="2" s="1"/>
  <c r="BA53" i="2"/>
  <c r="BB53" i="2" s="1"/>
  <c r="BA54" i="2"/>
  <c r="BB54" i="2"/>
  <c r="BA55" i="2"/>
  <c r="BB55" i="2" s="1"/>
  <c r="BA56" i="2"/>
  <c r="BB56" i="2" s="1"/>
  <c r="BA57" i="2"/>
  <c r="BB57" i="2" s="1"/>
  <c r="BA58" i="2"/>
  <c r="BB58" i="2" s="1"/>
  <c r="BA59" i="2"/>
  <c r="BB59" i="2" s="1"/>
  <c r="BA60" i="2"/>
  <c r="BB60" i="2" s="1"/>
  <c r="BA61" i="2"/>
  <c r="BB61" i="2" s="1"/>
  <c r="BA62" i="2"/>
  <c r="BB62" i="2"/>
  <c r="BA63" i="2"/>
  <c r="BB63" i="2" s="1"/>
  <c r="BA64" i="2"/>
  <c r="BB64" i="2" s="1"/>
  <c r="BA65" i="2"/>
  <c r="BB65" i="2" s="1"/>
  <c r="BA66" i="2"/>
  <c r="BB66" i="2" s="1"/>
  <c r="BA67" i="2"/>
  <c r="BB67" i="2"/>
  <c r="BA68" i="2"/>
  <c r="BB68" i="2" s="1"/>
  <c r="BA69" i="2"/>
  <c r="BB69" i="2" s="1"/>
  <c r="BA70" i="2"/>
  <c r="BB70" i="2" s="1"/>
  <c r="BA71" i="2"/>
  <c r="BB71" i="2" s="1"/>
  <c r="BA72" i="2"/>
  <c r="BB72" i="2" s="1"/>
  <c r="BA73" i="2"/>
  <c r="BB73" i="2" s="1"/>
  <c r="BA74" i="2"/>
  <c r="BB74" i="2" s="1"/>
  <c r="BA75" i="2"/>
  <c r="BB75" i="2"/>
  <c r="BA76" i="2"/>
  <c r="BB76" i="2" s="1"/>
  <c r="BA77" i="2"/>
  <c r="BB77" i="2" s="1"/>
  <c r="BA78" i="2"/>
  <c r="BB78" i="2" s="1"/>
  <c r="BA79" i="2"/>
  <c r="BB79" i="2" s="1"/>
  <c r="BA80" i="2"/>
  <c r="BB80" i="2" s="1"/>
  <c r="BA81" i="2"/>
  <c r="BB81" i="2" s="1"/>
  <c r="BA82" i="2"/>
  <c r="BB82" i="2"/>
  <c r="BA83" i="2"/>
  <c r="BB83" i="2" s="1"/>
  <c r="BA84" i="2"/>
  <c r="BB84" i="2"/>
  <c r="BA85" i="2"/>
  <c r="BB85" i="2" s="1"/>
  <c r="BA86" i="2"/>
  <c r="BB86" i="2"/>
  <c r="BA87" i="2"/>
  <c r="BB87" i="2" s="1"/>
  <c r="BA88" i="2"/>
  <c r="BB88" i="2"/>
  <c r="BA89" i="2"/>
  <c r="BB89" i="2" s="1"/>
  <c r="BA90" i="2"/>
  <c r="BB90" i="2"/>
  <c r="BA91" i="2"/>
  <c r="BB91" i="2" s="1"/>
  <c r="BA92" i="2"/>
  <c r="BB92" i="2" s="1"/>
  <c r="BA93" i="2"/>
  <c r="BB93" i="2"/>
  <c r="BA94" i="2"/>
  <c r="BB94" i="2" s="1"/>
  <c r="BA95" i="2"/>
  <c r="BB95" i="2" s="1"/>
  <c r="BA96" i="2"/>
  <c r="BB96" i="2" s="1"/>
  <c r="BA97" i="2"/>
  <c r="BB97" i="2"/>
  <c r="BA98" i="2"/>
  <c r="BB98" i="2" s="1"/>
  <c r="BA99" i="2"/>
  <c r="BB99" i="2"/>
  <c r="BA100" i="2"/>
  <c r="BB100" i="2" s="1"/>
  <c r="BA101" i="2"/>
  <c r="BB101" i="2"/>
  <c r="BA102" i="2"/>
  <c r="BB102" i="2" s="1"/>
  <c r="BA103" i="2"/>
  <c r="BB103" i="2" s="1"/>
  <c r="BA104" i="2"/>
  <c r="BB104" i="2" s="1"/>
  <c r="BA105" i="2"/>
  <c r="BB105" i="2"/>
  <c r="BA106" i="2"/>
  <c r="BB106" i="2" s="1"/>
  <c r="BA107" i="2"/>
  <c r="BB107" i="2"/>
  <c r="BA108" i="2"/>
  <c r="BB108" i="2" s="1"/>
  <c r="BA109" i="2"/>
  <c r="BB109" i="2"/>
  <c r="BA110" i="2"/>
  <c r="BB110" i="2" s="1"/>
  <c r="BA111" i="2"/>
  <c r="BB111" i="2"/>
  <c r="BA112" i="2"/>
  <c r="BB112" i="2" s="1"/>
  <c r="BA113" i="2"/>
  <c r="BB113" i="2"/>
  <c r="BA114" i="2"/>
  <c r="BB114" i="2" s="1"/>
  <c r="BA115" i="2"/>
  <c r="BB115" i="2"/>
  <c r="BA116" i="2"/>
  <c r="BB116" i="2" s="1"/>
  <c r="BA117" i="2"/>
  <c r="BB117" i="2"/>
  <c r="BA118" i="2"/>
  <c r="BB118" i="2" s="1"/>
  <c r="BA119" i="2"/>
  <c r="BB119" i="2"/>
  <c r="BA120" i="2"/>
  <c r="BB120" i="2" s="1"/>
  <c r="BA121" i="2"/>
  <c r="BB121" i="2"/>
  <c r="BA122" i="2"/>
  <c r="BB122" i="2" s="1"/>
  <c r="BA123" i="2"/>
  <c r="BB123" i="2"/>
  <c r="BA124" i="2"/>
  <c r="BB124" i="2" s="1"/>
  <c r="BA5" i="2"/>
  <c r="BB5" i="2" s="1"/>
  <c r="BA4" i="2"/>
  <c r="BB4" i="2" s="1"/>
  <c r="AO6" i="2"/>
  <c r="AP6" i="2" s="1"/>
  <c r="AO7" i="2"/>
  <c r="AP7" i="2" s="1"/>
  <c r="AO8" i="2"/>
  <c r="AP8" i="2" s="1"/>
  <c r="AO9" i="2"/>
  <c r="AP9" i="2" s="1"/>
  <c r="AO10" i="2"/>
  <c r="AP10" i="2" s="1"/>
  <c r="AO11" i="2"/>
  <c r="AP11" i="2" s="1"/>
  <c r="AO12" i="2"/>
  <c r="AP12" i="2" s="1"/>
  <c r="AO13" i="2"/>
  <c r="AP13" i="2" s="1"/>
  <c r="AO14" i="2"/>
  <c r="AP14" i="2" s="1"/>
  <c r="AO15" i="2"/>
  <c r="AP15" i="2" s="1"/>
  <c r="AO16" i="2"/>
  <c r="AP16" i="2" s="1"/>
  <c r="AO17" i="2"/>
  <c r="AP17" i="2"/>
  <c r="AO18" i="2"/>
  <c r="AP18" i="2" s="1"/>
  <c r="AO19" i="2"/>
  <c r="AP19" i="2" s="1"/>
  <c r="AO20" i="2"/>
  <c r="AP20" i="2" s="1"/>
  <c r="AO21" i="2"/>
  <c r="AP21" i="2" s="1"/>
  <c r="AO22" i="2"/>
  <c r="AP22" i="2" s="1"/>
  <c r="AO23" i="2"/>
  <c r="AP23" i="2" s="1"/>
  <c r="AO24" i="2"/>
  <c r="AP24" i="2" s="1"/>
  <c r="AO25" i="2"/>
  <c r="AP25" i="2" s="1"/>
  <c r="AO26" i="2"/>
  <c r="AP26" i="2" s="1"/>
  <c r="AO27" i="2"/>
  <c r="AP27" i="2" s="1"/>
  <c r="AO28" i="2"/>
  <c r="AP28" i="2" s="1"/>
  <c r="AO29" i="2"/>
  <c r="AP29" i="2"/>
  <c r="AO30" i="2"/>
  <c r="AP30" i="2" s="1"/>
  <c r="AO31" i="2"/>
  <c r="AP31" i="2" s="1"/>
  <c r="AO32" i="2"/>
  <c r="AP32" i="2" s="1"/>
  <c r="AO33" i="2"/>
  <c r="AP33" i="2"/>
  <c r="AO34" i="2"/>
  <c r="AP34" i="2" s="1"/>
  <c r="AO35" i="2"/>
  <c r="AP35" i="2" s="1"/>
  <c r="AO36" i="2"/>
  <c r="AP36" i="2" s="1"/>
  <c r="AO37" i="2"/>
  <c r="AP37" i="2"/>
  <c r="AO38" i="2"/>
  <c r="AP38" i="2" s="1"/>
  <c r="AO39" i="2"/>
  <c r="AP39" i="2" s="1"/>
  <c r="AO40" i="2"/>
  <c r="AP40" i="2" s="1"/>
  <c r="AO41" i="2"/>
  <c r="AP41" i="2" s="1"/>
  <c r="AO42" i="2"/>
  <c r="AP42" i="2" s="1"/>
  <c r="AO43" i="2"/>
  <c r="AP43" i="2" s="1"/>
  <c r="AO44" i="2"/>
  <c r="AP44" i="2" s="1"/>
  <c r="AO45" i="2"/>
  <c r="AP45" i="2" s="1"/>
  <c r="AO46" i="2"/>
  <c r="AP46" i="2" s="1"/>
  <c r="AO47" i="2"/>
  <c r="AP47" i="2" s="1"/>
  <c r="AO48" i="2"/>
  <c r="AP48" i="2" s="1"/>
  <c r="AO49" i="2"/>
  <c r="AP49" i="2"/>
  <c r="AO50" i="2"/>
  <c r="AP50" i="2" s="1"/>
  <c r="AO51" i="2"/>
  <c r="AP51" i="2" s="1"/>
  <c r="AO52" i="2"/>
  <c r="AP52" i="2" s="1"/>
  <c r="AO53" i="2"/>
  <c r="AP53" i="2" s="1"/>
  <c r="AO54" i="2"/>
  <c r="AP54" i="2" s="1"/>
  <c r="AO55" i="2"/>
  <c r="AP55" i="2" s="1"/>
  <c r="AO56" i="2"/>
  <c r="AP56" i="2" s="1"/>
  <c r="AO57" i="2"/>
  <c r="AP57" i="2"/>
  <c r="AO58" i="2"/>
  <c r="AP58" i="2" s="1"/>
  <c r="AO59" i="2"/>
  <c r="AP59" i="2" s="1"/>
  <c r="AO60" i="2"/>
  <c r="AP60" i="2" s="1"/>
  <c r="AO61" i="2"/>
  <c r="AP61" i="2" s="1"/>
  <c r="AO62" i="2"/>
  <c r="AP62" i="2" s="1"/>
  <c r="AO63" i="2"/>
  <c r="AP63" i="2" s="1"/>
  <c r="AO64" i="2"/>
  <c r="AP64" i="2" s="1"/>
  <c r="AO65" i="2"/>
  <c r="AP65" i="2" s="1"/>
  <c r="AO66" i="2"/>
  <c r="AP66" i="2" s="1"/>
  <c r="AO67" i="2"/>
  <c r="AP67" i="2" s="1"/>
  <c r="AO68" i="2"/>
  <c r="AP68" i="2" s="1"/>
  <c r="AO69" i="2"/>
  <c r="AP69" i="2"/>
  <c r="AO70" i="2"/>
  <c r="AP70" i="2" s="1"/>
  <c r="AO71" i="2"/>
  <c r="AP71" i="2" s="1"/>
  <c r="AO72" i="2"/>
  <c r="AP72" i="2" s="1"/>
  <c r="AO73" i="2"/>
  <c r="AP73" i="2" s="1"/>
  <c r="AO74" i="2"/>
  <c r="AP74" i="2" s="1"/>
  <c r="AO75" i="2"/>
  <c r="AP75" i="2" s="1"/>
  <c r="AO76" i="2"/>
  <c r="AP76" i="2" s="1"/>
  <c r="AO77" i="2"/>
  <c r="AP77" i="2" s="1"/>
  <c r="AO78" i="2"/>
  <c r="AP78" i="2" s="1"/>
  <c r="AO79" i="2"/>
  <c r="AP79" i="2" s="1"/>
  <c r="AO80" i="2"/>
  <c r="AP80" i="2" s="1"/>
  <c r="AO81" i="2"/>
  <c r="AP81" i="2" s="1"/>
  <c r="AO82" i="2"/>
  <c r="AP82" i="2" s="1"/>
  <c r="AO83" i="2"/>
  <c r="AP83" i="2" s="1"/>
  <c r="AO84" i="2"/>
  <c r="AP84" i="2" s="1"/>
  <c r="AO85" i="2"/>
  <c r="AP85" i="2" s="1"/>
  <c r="AO86" i="2"/>
  <c r="AP86" i="2" s="1"/>
  <c r="AO87" i="2"/>
  <c r="AP87" i="2" s="1"/>
  <c r="AO88" i="2"/>
  <c r="AP88" i="2" s="1"/>
  <c r="AO89" i="2"/>
  <c r="AP89" i="2" s="1"/>
  <c r="AO90" i="2"/>
  <c r="AP90" i="2" s="1"/>
  <c r="AO91" i="2"/>
  <c r="AP91" i="2" s="1"/>
  <c r="AO92" i="2"/>
  <c r="AP92" i="2" s="1"/>
  <c r="AO93" i="2"/>
  <c r="AP93" i="2" s="1"/>
  <c r="AO94" i="2"/>
  <c r="AP94" i="2" s="1"/>
  <c r="AO95" i="2"/>
  <c r="AP95" i="2" s="1"/>
  <c r="AO96" i="2"/>
  <c r="AP96" i="2" s="1"/>
  <c r="AO97" i="2"/>
  <c r="AP97" i="2"/>
  <c r="AO98" i="2"/>
  <c r="AP98" i="2" s="1"/>
  <c r="AO99" i="2"/>
  <c r="AP99" i="2" s="1"/>
  <c r="AO100" i="2"/>
  <c r="AP100" i="2" s="1"/>
  <c r="AO101" i="2"/>
  <c r="AP101" i="2" s="1"/>
  <c r="AO102" i="2"/>
  <c r="AP102" i="2" s="1"/>
  <c r="AO103" i="2"/>
  <c r="AP103" i="2" s="1"/>
  <c r="AO104" i="2"/>
  <c r="AP104" i="2" s="1"/>
  <c r="AO105" i="2"/>
  <c r="AP105" i="2" s="1"/>
  <c r="AO106" i="2"/>
  <c r="AP106" i="2" s="1"/>
  <c r="AO107" i="2"/>
  <c r="AP107" i="2" s="1"/>
  <c r="AO108" i="2"/>
  <c r="AP108" i="2" s="1"/>
  <c r="AO109" i="2"/>
  <c r="AP109" i="2" s="1"/>
  <c r="AO110" i="2"/>
  <c r="AP110" i="2" s="1"/>
  <c r="AO111" i="2"/>
  <c r="AP111" i="2" s="1"/>
  <c r="AO112" i="2"/>
  <c r="AP112" i="2" s="1"/>
  <c r="AO113" i="2"/>
  <c r="AP113" i="2"/>
  <c r="AO114" i="2"/>
  <c r="AP114" i="2" s="1"/>
  <c r="AO115" i="2"/>
  <c r="AP115" i="2" s="1"/>
  <c r="AO116" i="2"/>
  <c r="AP116" i="2" s="1"/>
  <c r="AO117" i="2"/>
  <c r="AP117" i="2" s="1"/>
  <c r="AO118" i="2"/>
  <c r="AP118" i="2" s="1"/>
  <c r="AO119" i="2"/>
  <c r="AP119" i="2" s="1"/>
  <c r="AO120" i="2"/>
  <c r="AP120" i="2" s="1"/>
  <c r="AO121" i="2"/>
  <c r="AP121" i="2" s="1"/>
  <c r="AO122" i="2"/>
  <c r="AP122" i="2" s="1"/>
  <c r="AO123" i="2"/>
  <c r="AP123" i="2" s="1"/>
  <c r="AO124" i="2"/>
  <c r="AP124" i="2" s="1"/>
  <c r="AO5" i="2"/>
  <c r="AP5" i="2" s="1"/>
  <c r="AO4" i="2"/>
  <c r="AP4" i="2" s="1"/>
  <c r="AM6" i="2"/>
  <c r="AN6" i="2" s="1"/>
  <c r="AM7" i="2"/>
  <c r="AN7" i="2" s="1"/>
  <c r="AM8" i="2"/>
  <c r="AN8" i="2" s="1"/>
  <c r="AM9" i="2"/>
  <c r="AN9" i="2" s="1"/>
  <c r="AM10" i="2"/>
  <c r="AN10" i="2" s="1"/>
  <c r="AM11" i="2"/>
  <c r="AN11" i="2" s="1"/>
  <c r="AM12" i="2"/>
  <c r="AN12" i="2" s="1"/>
  <c r="AM13" i="2"/>
  <c r="AN13" i="2" s="1"/>
  <c r="AM14" i="2"/>
  <c r="AN14" i="2" s="1"/>
  <c r="AM15" i="2"/>
  <c r="AN15" i="2" s="1"/>
  <c r="AM16" i="2"/>
  <c r="AN16" i="2" s="1"/>
  <c r="AM17" i="2"/>
  <c r="AN17" i="2" s="1"/>
  <c r="AM18" i="2"/>
  <c r="AN18" i="2" s="1"/>
  <c r="AM19" i="2"/>
  <c r="AN19" i="2"/>
  <c r="AM20" i="2"/>
  <c r="AN20" i="2" s="1"/>
  <c r="AM21" i="2"/>
  <c r="AN21" i="2" s="1"/>
  <c r="AM22" i="2"/>
  <c r="AN22" i="2" s="1"/>
  <c r="AM23" i="2"/>
  <c r="AN23" i="2" s="1"/>
  <c r="AM24" i="2"/>
  <c r="AN24" i="2" s="1"/>
  <c r="AM25" i="2"/>
  <c r="AN25" i="2" s="1"/>
  <c r="AM26" i="2"/>
  <c r="AN26" i="2" s="1"/>
  <c r="AM27" i="2"/>
  <c r="AN27" i="2" s="1"/>
  <c r="AM28" i="2"/>
  <c r="AN28" i="2" s="1"/>
  <c r="AM29" i="2"/>
  <c r="AN29" i="2" s="1"/>
  <c r="AM30" i="2"/>
  <c r="AN30" i="2" s="1"/>
  <c r="AM31" i="2"/>
  <c r="AN31" i="2" s="1"/>
  <c r="AM32" i="2"/>
  <c r="AN32" i="2" s="1"/>
  <c r="AM33" i="2"/>
  <c r="AN33" i="2" s="1"/>
  <c r="AM34" i="2"/>
  <c r="AN34" i="2" s="1"/>
  <c r="AM35" i="2"/>
  <c r="AN35" i="2"/>
  <c r="AM36" i="2"/>
  <c r="AN36" i="2" s="1"/>
  <c r="AM37" i="2"/>
  <c r="AN37" i="2" s="1"/>
  <c r="AM38" i="2"/>
  <c r="AN38" i="2" s="1"/>
  <c r="AM39" i="2"/>
  <c r="AN39" i="2" s="1"/>
  <c r="AM40" i="2"/>
  <c r="AN40" i="2" s="1"/>
  <c r="AM41" i="2"/>
  <c r="AN41" i="2" s="1"/>
  <c r="AM42" i="2"/>
  <c r="AN42" i="2" s="1"/>
  <c r="AM43" i="2"/>
  <c r="AN43" i="2" s="1"/>
  <c r="AM44" i="2"/>
  <c r="AN44" i="2" s="1"/>
  <c r="AM45" i="2"/>
  <c r="AN45" i="2" s="1"/>
  <c r="AM46" i="2"/>
  <c r="AN46" i="2" s="1"/>
  <c r="AM47" i="2"/>
  <c r="AN47" i="2" s="1"/>
  <c r="AM48" i="2"/>
  <c r="AN48" i="2" s="1"/>
  <c r="AM49" i="2"/>
  <c r="AN49" i="2" s="1"/>
  <c r="AM50" i="2"/>
  <c r="AN50" i="2" s="1"/>
  <c r="AM51" i="2"/>
  <c r="AN51" i="2" s="1"/>
  <c r="AM52" i="2"/>
  <c r="AN52" i="2" s="1"/>
  <c r="AM53" i="2"/>
  <c r="AN53" i="2" s="1"/>
  <c r="AM54" i="2"/>
  <c r="AN54" i="2" s="1"/>
  <c r="AM55" i="2"/>
  <c r="AN55" i="2" s="1"/>
  <c r="AM56" i="2"/>
  <c r="AN56" i="2" s="1"/>
  <c r="AM57" i="2"/>
  <c r="AN57" i="2" s="1"/>
  <c r="AM58" i="2"/>
  <c r="AN58" i="2" s="1"/>
  <c r="AM59" i="2"/>
  <c r="AN59" i="2"/>
  <c r="AM60" i="2"/>
  <c r="AN60" i="2" s="1"/>
  <c r="AM61" i="2"/>
  <c r="AN61" i="2" s="1"/>
  <c r="AM62" i="2"/>
  <c r="AN62" i="2" s="1"/>
  <c r="AM63" i="2"/>
  <c r="AN63" i="2" s="1"/>
  <c r="AM64" i="2"/>
  <c r="AN64" i="2" s="1"/>
  <c r="AM65" i="2"/>
  <c r="AN65" i="2" s="1"/>
  <c r="AM66" i="2"/>
  <c r="AN66" i="2" s="1"/>
  <c r="AM67" i="2"/>
  <c r="AN67" i="2"/>
  <c r="AM68" i="2"/>
  <c r="AN68" i="2" s="1"/>
  <c r="AM69" i="2"/>
  <c r="AN69" i="2" s="1"/>
  <c r="AM70" i="2"/>
  <c r="AN70" i="2" s="1"/>
  <c r="AM71" i="2"/>
  <c r="AN71" i="2" s="1"/>
  <c r="AM72" i="2"/>
  <c r="AN72" i="2" s="1"/>
  <c r="AM73" i="2"/>
  <c r="AN73" i="2" s="1"/>
  <c r="AM74" i="2"/>
  <c r="AN74" i="2" s="1"/>
  <c r="AM75" i="2"/>
  <c r="AN75" i="2" s="1"/>
  <c r="AM76" i="2"/>
  <c r="AN76" i="2" s="1"/>
  <c r="AM77" i="2"/>
  <c r="AN77" i="2" s="1"/>
  <c r="AM78" i="2"/>
  <c r="AN78" i="2" s="1"/>
  <c r="AM79" i="2"/>
  <c r="AN79" i="2" s="1"/>
  <c r="AM80" i="2"/>
  <c r="AN80" i="2" s="1"/>
  <c r="AM81" i="2"/>
  <c r="AN81" i="2" s="1"/>
  <c r="AM82" i="2"/>
  <c r="AN82" i="2" s="1"/>
  <c r="AM83" i="2"/>
  <c r="AN83" i="2" s="1"/>
  <c r="AM84" i="2"/>
  <c r="AN84" i="2" s="1"/>
  <c r="AM85" i="2"/>
  <c r="AN85" i="2" s="1"/>
  <c r="AM86" i="2"/>
  <c r="AN86" i="2" s="1"/>
  <c r="AM87" i="2"/>
  <c r="AN87" i="2" s="1"/>
  <c r="AM88" i="2"/>
  <c r="AN88" i="2" s="1"/>
  <c r="AM89" i="2"/>
  <c r="AN89" i="2" s="1"/>
  <c r="AM90" i="2"/>
  <c r="AN90" i="2" s="1"/>
  <c r="AM91" i="2"/>
  <c r="AN91" i="2"/>
  <c r="AM92" i="2"/>
  <c r="AN92" i="2" s="1"/>
  <c r="AM93" i="2"/>
  <c r="AN93" i="2" s="1"/>
  <c r="AM94" i="2"/>
  <c r="AN94" i="2" s="1"/>
  <c r="AM95" i="2"/>
  <c r="AN95" i="2" s="1"/>
  <c r="AM96" i="2"/>
  <c r="AN96" i="2" s="1"/>
  <c r="AM97" i="2"/>
  <c r="AN97" i="2" s="1"/>
  <c r="AM98" i="2"/>
  <c r="AN98" i="2" s="1"/>
  <c r="AM99" i="2"/>
  <c r="AN99" i="2" s="1"/>
  <c r="AM100" i="2"/>
  <c r="AN100" i="2" s="1"/>
  <c r="AM101" i="2"/>
  <c r="AN101" i="2" s="1"/>
  <c r="AM102" i="2"/>
  <c r="AN102" i="2" s="1"/>
  <c r="AM103" i="2"/>
  <c r="AN103" i="2" s="1"/>
  <c r="AM104" i="2"/>
  <c r="AN104" i="2" s="1"/>
  <c r="AM105" i="2"/>
  <c r="AN105" i="2" s="1"/>
  <c r="AM106" i="2"/>
  <c r="AN106" i="2" s="1"/>
  <c r="AM107" i="2"/>
  <c r="AN107" i="2" s="1"/>
  <c r="AM108" i="2"/>
  <c r="AN108" i="2" s="1"/>
  <c r="AM109" i="2"/>
  <c r="AN109" i="2" s="1"/>
  <c r="AM110" i="2"/>
  <c r="AN110" i="2" s="1"/>
  <c r="AM111" i="2"/>
  <c r="AN111" i="2" s="1"/>
  <c r="AM112" i="2"/>
  <c r="AN112" i="2" s="1"/>
  <c r="AM113" i="2"/>
  <c r="AN113" i="2" s="1"/>
  <c r="AM114" i="2"/>
  <c r="AN114" i="2" s="1"/>
  <c r="AM115" i="2"/>
  <c r="AN115" i="2" s="1"/>
  <c r="AM116" i="2"/>
  <c r="AN116" i="2" s="1"/>
  <c r="AM117" i="2"/>
  <c r="AN117" i="2" s="1"/>
  <c r="AM118" i="2"/>
  <c r="AN118" i="2" s="1"/>
  <c r="AM119" i="2"/>
  <c r="AN119" i="2" s="1"/>
  <c r="AM120" i="2"/>
  <c r="AN120" i="2" s="1"/>
  <c r="AM121" i="2"/>
  <c r="AN121" i="2" s="1"/>
  <c r="AM122" i="2"/>
  <c r="AN122" i="2" s="1"/>
  <c r="AM123" i="2"/>
  <c r="AN123" i="2"/>
  <c r="AM124" i="2"/>
  <c r="AN124" i="2" s="1"/>
  <c r="AM5" i="2"/>
  <c r="AN5" i="2" s="1"/>
  <c r="AM4" i="2"/>
  <c r="AN4" i="2" s="1"/>
  <c r="BI8" i="1" l="1"/>
  <c r="CB8" i="1"/>
  <c r="CA7" i="1"/>
  <c r="BF7" i="1"/>
  <c r="BI7" i="1"/>
  <c r="CB65" i="1"/>
  <c r="CB61" i="1"/>
  <c r="CB57" i="1"/>
  <c r="CB53" i="1"/>
  <c r="CB49" i="1"/>
  <c r="CB45" i="1"/>
  <c r="CB41" i="1"/>
  <c r="CB37" i="1"/>
  <c r="CB33" i="1"/>
  <c r="CB29" i="1"/>
  <c r="CB25" i="1"/>
  <c r="CB21" i="1"/>
  <c r="CB17" i="1"/>
  <c r="CB13" i="1"/>
  <c r="CB9" i="1"/>
  <c r="CB66" i="1"/>
  <c r="CB62" i="1"/>
  <c r="CB58" i="1"/>
  <c r="CB54" i="1"/>
  <c r="CB50" i="1"/>
  <c r="CB46" i="1"/>
  <c r="CB42" i="1"/>
  <c r="CB38" i="1"/>
  <c r="CB34" i="1"/>
  <c r="CB30" i="1"/>
  <c r="CB26" i="1"/>
  <c r="CB22" i="1"/>
  <c r="CB18" i="1"/>
  <c r="CB14" i="1"/>
  <c r="CB10" i="1"/>
  <c r="BJ13" i="1"/>
  <c r="BJ9" i="1"/>
  <c r="BJ66" i="1"/>
  <c r="BJ62" i="1"/>
  <c r="BJ58" i="1"/>
  <c r="BJ54" i="1"/>
  <c r="BJ50" i="1"/>
  <c r="BJ46" i="1"/>
  <c r="BJ42" i="1"/>
  <c r="BJ38" i="1"/>
  <c r="BJ34" i="1"/>
  <c r="BJ30" i="1"/>
  <c r="BJ26" i="1"/>
  <c r="BJ22" i="1"/>
  <c r="BJ18" i="1"/>
  <c r="BJ14" i="1"/>
  <c r="BJ10" i="1"/>
  <c r="BG66" i="1"/>
  <c r="BG62" i="1"/>
  <c r="BG58" i="1"/>
  <c r="BG54" i="1"/>
  <c r="BG50" i="1"/>
  <c r="BG46" i="1"/>
  <c r="BG42" i="1"/>
  <c r="BG38" i="1"/>
  <c r="BG34" i="1"/>
  <c r="BG30" i="1"/>
  <c r="BG26" i="1"/>
  <c r="BG22" i="1"/>
  <c r="BG18" i="1"/>
  <c r="BG14" i="1"/>
  <c r="BG10" i="1"/>
  <c r="G12" i="2" l="1"/>
  <c r="H12" i="2" s="1"/>
  <c r="BO3" i="1" l="1"/>
  <c r="BP3" i="1"/>
  <c r="BO4" i="1"/>
  <c r="BP4" i="1"/>
  <c r="BO5" i="1"/>
  <c r="BP5" i="1"/>
  <c r="BO6" i="1"/>
  <c r="BP6" i="1"/>
  <c r="BN6" i="1"/>
  <c r="BN3" i="1"/>
  <c r="BL3" i="1"/>
  <c r="BM3" i="1"/>
  <c r="BL4" i="1"/>
  <c r="BM4" i="1"/>
  <c r="BL5" i="1"/>
  <c r="BM5" i="1"/>
  <c r="BL6" i="1"/>
  <c r="BM6" i="1"/>
  <c r="BK6" i="1"/>
  <c r="BK3" i="1"/>
  <c r="BD6" i="1"/>
  <c r="BC6" i="1"/>
  <c r="BB6" i="1"/>
  <c r="BD5" i="1"/>
  <c r="BC5" i="1"/>
  <c r="BB5" i="1"/>
  <c r="BD4" i="1"/>
  <c r="BC4" i="1"/>
  <c r="BB4" i="1"/>
  <c r="BD3" i="1"/>
  <c r="BC3" i="1"/>
  <c r="BB3" i="1"/>
  <c r="BA6" i="1"/>
  <c r="AZ6" i="1"/>
  <c r="AY6" i="1"/>
  <c r="BA5" i="1"/>
  <c r="AZ5" i="1"/>
  <c r="AY5" i="1"/>
  <c r="BA4" i="1"/>
  <c r="AZ4" i="1"/>
  <c r="AY4" i="1"/>
  <c r="BA3" i="1"/>
  <c r="AZ3" i="1"/>
  <c r="AY3" i="1"/>
  <c r="AX6" i="1"/>
  <c r="AW6" i="1"/>
  <c r="AV6" i="1"/>
  <c r="AX5" i="1"/>
  <c r="AW5" i="1"/>
  <c r="AV5" i="1"/>
  <c r="AX4" i="1"/>
  <c r="AW4" i="1"/>
  <c r="AV4" i="1"/>
  <c r="AX3" i="1"/>
  <c r="AW3" i="1"/>
  <c r="AV3" i="1"/>
  <c r="AJ6" i="1"/>
  <c r="AI6" i="1"/>
  <c r="AH6" i="1"/>
  <c r="AJ5" i="1"/>
  <c r="AI5" i="1"/>
  <c r="AH5" i="1"/>
  <c r="AJ4" i="1"/>
  <c r="AI4" i="1"/>
  <c r="AH4" i="1"/>
  <c r="AJ3" i="1"/>
  <c r="AI3" i="1"/>
  <c r="AH3" i="1"/>
  <c r="AE6" i="1"/>
  <c r="AD6" i="1"/>
  <c r="AC6" i="1"/>
  <c r="AE5" i="1"/>
  <c r="AD5" i="1"/>
  <c r="AC5" i="1"/>
  <c r="AE4" i="1"/>
  <c r="AD4" i="1"/>
  <c r="AC4" i="1"/>
  <c r="AE3" i="1"/>
  <c r="AD3" i="1"/>
  <c r="AC3" i="1"/>
  <c r="Y6" i="1"/>
  <c r="X6" i="1"/>
  <c r="W6" i="1"/>
  <c r="Y5" i="1"/>
  <c r="X5" i="1"/>
  <c r="W5" i="1"/>
  <c r="Y4" i="1"/>
  <c r="X4" i="1"/>
  <c r="W4" i="1"/>
  <c r="Y3" i="1"/>
  <c r="X3" i="1"/>
  <c r="W3" i="1"/>
  <c r="S6" i="1"/>
  <c r="R6" i="1"/>
  <c r="Q6" i="1"/>
  <c r="S5" i="1"/>
  <c r="R5" i="1"/>
  <c r="Q5" i="1"/>
  <c r="S4" i="1"/>
  <c r="R4" i="1"/>
  <c r="Q4" i="1"/>
  <c r="S3" i="1"/>
  <c r="R3" i="1"/>
  <c r="Q3" i="1"/>
  <c r="M6" i="1"/>
  <c r="L6" i="1"/>
  <c r="K6" i="1"/>
  <c r="M5" i="1"/>
  <c r="L5" i="1"/>
  <c r="K5" i="1"/>
  <c r="M4" i="1"/>
  <c r="L4" i="1"/>
  <c r="K4" i="1"/>
  <c r="M3" i="1"/>
  <c r="L3" i="1"/>
  <c r="K3" i="1"/>
  <c r="E3" i="1"/>
  <c r="G6" i="1"/>
  <c r="F6" i="1"/>
  <c r="E6" i="1"/>
  <c r="G5" i="1"/>
  <c r="F5" i="1"/>
  <c r="E5" i="1"/>
  <c r="G4" i="1"/>
  <c r="F4" i="1"/>
  <c r="E4" i="1"/>
  <c r="G3" i="1"/>
  <c r="F3" i="1"/>
  <c r="C3" i="1"/>
  <c r="D3" i="1"/>
  <c r="AM3" i="1" s="1"/>
  <c r="C4" i="1"/>
  <c r="D4" i="1"/>
  <c r="C5" i="1"/>
  <c r="D5" i="1"/>
  <c r="C6" i="1"/>
  <c r="D6" i="1"/>
  <c r="H6" i="1" s="1"/>
  <c r="B4" i="1"/>
  <c r="B6" i="1"/>
  <c r="B3" i="1"/>
  <c r="BT58" i="1" l="1"/>
  <c r="BU58" i="1" s="1"/>
  <c r="BV58" i="1" l="1"/>
  <c r="AW81" i="2"/>
  <c r="AX81" i="2" s="1"/>
  <c r="BQ67" i="1" l="1"/>
  <c r="BR67" i="1" s="1"/>
  <c r="BT67" i="1"/>
  <c r="BU67" i="1" s="1"/>
  <c r="BV67" i="1"/>
  <c r="BW67" i="1"/>
  <c r="BY67" i="1" s="1"/>
  <c r="BX67" i="1"/>
  <c r="AM67" i="1"/>
  <c r="AN67" i="1" s="1"/>
  <c r="AP67" i="1"/>
  <c r="AQ67" i="1" s="1"/>
  <c r="AS67" i="1"/>
  <c r="AU67" i="1" s="1"/>
  <c r="AK67" i="1"/>
  <c r="AL67" i="1"/>
  <c r="AF67" i="1"/>
  <c r="AG67" i="1"/>
  <c r="Z67" i="1"/>
  <c r="AA67" i="1" s="1"/>
  <c r="T67" i="1"/>
  <c r="U67" i="1" s="1"/>
  <c r="N67" i="1"/>
  <c r="O67" i="1" s="1"/>
  <c r="H67" i="1"/>
  <c r="I67" i="1" s="1"/>
  <c r="AO67" i="1" l="1"/>
  <c r="AT67" i="1"/>
  <c r="AR67" i="1"/>
  <c r="BS67" i="1"/>
  <c r="AB67" i="1"/>
  <c r="V67" i="1"/>
  <c r="P67" i="1"/>
  <c r="J67" i="1"/>
  <c r="BZ3" i="1" l="1"/>
  <c r="BZ6" i="1"/>
  <c r="CA3" i="1" l="1"/>
  <c r="CB3" i="1"/>
  <c r="CA6" i="1"/>
  <c r="CB6" i="1"/>
  <c r="CB4" i="1"/>
  <c r="CB5" i="1"/>
  <c r="K5" i="2"/>
  <c r="L5" i="2" s="1"/>
  <c r="AY124" i="2" l="1"/>
  <c r="AZ124" i="2" s="1"/>
  <c r="AW124" i="2"/>
  <c r="AX124" i="2" s="1"/>
  <c r="AU124" i="2"/>
  <c r="AV124" i="2" s="1"/>
  <c r="AE124" i="2"/>
  <c r="AF124" i="2" s="1"/>
  <c r="AC124" i="2"/>
  <c r="AD124" i="2" s="1"/>
  <c r="AA124" i="2"/>
  <c r="AB124" i="2" s="1"/>
  <c r="Z124" i="2"/>
  <c r="W124" i="2"/>
  <c r="S124" i="2"/>
  <c r="T124" i="2" s="1"/>
  <c r="O124" i="2"/>
  <c r="P124" i="2" s="1"/>
  <c r="K124" i="2"/>
  <c r="L124" i="2" s="1"/>
  <c r="G124" i="2"/>
  <c r="H124" i="2" s="1"/>
  <c r="AY123" i="2"/>
  <c r="AZ123" i="2" s="1"/>
  <c r="AW123" i="2"/>
  <c r="AX123" i="2" s="1"/>
  <c r="AU123" i="2"/>
  <c r="AE123" i="2"/>
  <c r="AF123" i="2" s="1"/>
  <c r="AC123" i="2"/>
  <c r="AD123" i="2" s="1"/>
  <c r="AA123" i="2"/>
  <c r="AB123" i="2" s="1"/>
  <c r="Z123" i="2"/>
  <c r="W123" i="2"/>
  <c r="S123" i="2"/>
  <c r="T123" i="2" s="1"/>
  <c r="O123" i="2"/>
  <c r="P123" i="2" s="1"/>
  <c r="K123" i="2"/>
  <c r="L123" i="2" s="1"/>
  <c r="G123" i="2"/>
  <c r="H123" i="2" s="1"/>
  <c r="AY122" i="2"/>
  <c r="AZ122" i="2" s="1"/>
  <c r="AW122" i="2"/>
  <c r="AU122" i="2"/>
  <c r="AV122" i="2" s="1"/>
  <c r="AE122" i="2"/>
  <c r="AF122" i="2" s="1"/>
  <c r="AC122" i="2"/>
  <c r="AD122" i="2" s="1"/>
  <c r="AA122" i="2"/>
  <c r="AB122" i="2" s="1"/>
  <c r="Z122" i="2"/>
  <c r="W122" i="2"/>
  <c r="S122" i="2"/>
  <c r="T122" i="2" s="1"/>
  <c r="O122" i="2"/>
  <c r="P122" i="2" s="1"/>
  <c r="K122" i="2"/>
  <c r="L122" i="2" s="1"/>
  <c r="G122" i="2"/>
  <c r="H122" i="2" s="1"/>
  <c r="AY121" i="2"/>
  <c r="AZ121" i="2" s="1"/>
  <c r="AW121" i="2"/>
  <c r="AX121" i="2" s="1"/>
  <c r="AU121" i="2"/>
  <c r="AV121" i="2" s="1"/>
  <c r="AE121" i="2"/>
  <c r="AF121" i="2" s="1"/>
  <c r="AC121" i="2"/>
  <c r="AD121" i="2" s="1"/>
  <c r="AA121" i="2"/>
  <c r="AB121" i="2" s="1"/>
  <c r="Z121" i="2"/>
  <c r="W121" i="2"/>
  <c r="S121" i="2"/>
  <c r="T121" i="2" s="1"/>
  <c r="O121" i="2"/>
  <c r="P121" i="2" s="1"/>
  <c r="K121" i="2"/>
  <c r="L121" i="2" s="1"/>
  <c r="G121" i="2"/>
  <c r="H121" i="2" s="1"/>
  <c r="AY120" i="2"/>
  <c r="AZ120" i="2" s="1"/>
  <c r="AW120" i="2"/>
  <c r="AX120" i="2" s="1"/>
  <c r="AU120" i="2"/>
  <c r="AV120" i="2" s="1"/>
  <c r="AE120" i="2"/>
  <c r="AF120" i="2" s="1"/>
  <c r="AC120" i="2"/>
  <c r="AD120" i="2" s="1"/>
  <c r="AA120" i="2"/>
  <c r="AB120" i="2" s="1"/>
  <c r="Z120" i="2"/>
  <c r="W120" i="2"/>
  <c r="S120" i="2"/>
  <c r="T120" i="2" s="1"/>
  <c r="O120" i="2"/>
  <c r="P120" i="2" s="1"/>
  <c r="K120" i="2"/>
  <c r="L120" i="2" s="1"/>
  <c r="G120" i="2"/>
  <c r="H120" i="2" s="1"/>
  <c r="AY119" i="2"/>
  <c r="AZ119" i="2" s="1"/>
  <c r="AW119" i="2"/>
  <c r="AX119" i="2" s="1"/>
  <c r="AU119" i="2"/>
  <c r="AV119" i="2" s="1"/>
  <c r="AE119" i="2"/>
  <c r="AF119" i="2" s="1"/>
  <c r="AC119" i="2"/>
  <c r="AD119" i="2" s="1"/>
  <c r="AA119" i="2"/>
  <c r="AB119" i="2" s="1"/>
  <c r="Z119" i="2"/>
  <c r="W119" i="2"/>
  <c r="S119" i="2"/>
  <c r="T119" i="2" s="1"/>
  <c r="O119" i="2"/>
  <c r="P119" i="2" s="1"/>
  <c r="K119" i="2"/>
  <c r="L119" i="2" s="1"/>
  <c r="G119" i="2"/>
  <c r="H119" i="2" s="1"/>
  <c r="AY118" i="2"/>
  <c r="AZ118" i="2" s="1"/>
  <c r="AW118" i="2"/>
  <c r="AU118" i="2"/>
  <c r="AV118" i="2" s="1"/>
  <c r="AE118" i="2"/>
  <c r="AF118" i="2" s="1"/>
  <c r="AC118" i="2"/>
  <c r="AD118" i="2" s="1"/>
  <c r="AA118" i="2"/>
  <c r="AB118" i="2" s="1"/>
  <c r="Z118" i="2"/>
  <c r="W118" i="2"/>
  <c r="S118" i="2"/>
  <c r="T118" i="2" s="1"/>
  <c r="O118" i="2"/>
  <c r="P118" i="2" s="1"/>
  <c r="K118" i="2"/>
  <c r="L118" i="2" s="1"/>
  <c r="G118" i="2"/>
  <c r="H118" i="2" s="1"/>
  <c r="AY117" i="2"/>
  <c r="AZ117" i="2" s="1"/>
  <c r="AW117" i="2"/>
  <c r="AX117" i="2" s="1"/>
  <c r="AU117" i="2"/>
  <c r="AV117" i="2" s="1"/>
  <c r="AE117" i="2"/>
  <c r="AF117" i="2" s="1"/>
  <c r="AC117" i="2"/>
  <c r="AD117" i="2" s="1"/>
  <c r="AA117" i="2"/>
  <c r="AB117" i="2" s="1"/>
  <c r="Z117" i="2"/>
  <c r="W117" i="2"/>
  <c r="S117" i="2"/>
  <c r="T117" i="2" s="1"/>
  <c r="O117" i="2"/>
  <c r="P117" i="2" s="1"/>
  <c r="K117" i="2"/>
  <c r="L117" i="2" s="1"/>
  <c r="G117" i="2"/>
  <c r="H117" i="2" s="1"/>
  <c r="AY116" i="2"/>
  <c r="AZ116" i="2" s="1"/>
  <c r="AW116" i="2"/>
  <c r="AX116" i="2" s="1"/>
  <c r="AU116" i="2"/>
  <c r="AE116" i="2"/>
  <c r="AF116" i="2" s="1"/>
  <c r="AC116" i="2"/>
  <c r="AD116" i="2" s="1"/>
  <c r="AA116" i="2"/>
  <c r="AB116" i="2" s="1"/>
  <c r="Z116" i="2"/>
  <c r="W116" i="2"/>
  <c r="S116" i="2"/>
  <c r="T116" i="2" s="1"/>
  <c r="O116" i="2"/>
  <c r="P116" i="2" s="1"/>
  <c r="K116" i="2"/>
  <c r="L116" i="2" s="1"/>
  <c r="G116" i="2"/>
  <c r="H116" i="2" s="1"/>
  <c r="AY115" i="2"/>
  <c r="AZ115" i="2" s="1"/>
  <c r="AW115" i="2"/>
  <c r="AX115" i="2" s="1"/>
  <c r="AU115" i="2"/>
  <c r="AV115" i="2" s="1"/>
  <c r="AE115" i="2"/>
  <c r="AF115" i="2" s="1"/>
  <c r="AC115" i="2"/>
  <c r="AD115" i="2" s="1"/>
  <c r="AA115" i="2"/>
  <c r="AB115" i="2" s="1"/>
  <c r="Z115" i="2"/>
  <c r="W115" i="2"/>
  <c r="S115" i="2"/>
  <c r="T115" i="2" s="1"/>
  <c r="O115" i="2"/>
  <c r="P115" i="2" s="1"/>
  <c r="K115" i="2"/>
  <c r="L115" i="2" s="1"/>
  <c r="G115" i="2"/>
  <c r="H115" i="2" s="1"/>
  <c r="AY114" i="2"/>
  <c r="AZ114" i="2" s="1"/>
  <c r="AW114" i="2"/>
  <c r="AX114" i="2" s="1"/>
  <c r="AU114" i="2"/>
  <c r="AV114" i="2" s="1"/>
  <c r="AE114" i="2"/>
  <c r="AF114" i="2" s="1"/>
  <c r="AC114" i="2"/>
  <c r="AD114" i="2" s="1"/>
  <c r="AA114" i="2"/>
  <c r="AB114" i="2" s="1"/>
  <c r="Z114" i="2"/>
  <c r="W114" i="2"/>
  <c r="S114" i="2"/>
  <c r="T114" i="2" s="1"/>
  <c r="O114" i="2"/>
  <c r="P114" i="2" s="1"/>
  <c r="K114" i="2"/>
  <c r="L114" i="2" s="1"/>
  <c r="G114" i="2"/>
  <c r="H114" i="2" s="1"/>
  <c r="AY113" i="2"/>
  <c r="AZ113" i="2" s="1"/>
  <c r="AW113" i="2"/>
  <c r="AX113" i="2" s="1"/>
  <c r="AU113" i="2"/>
  <c r="AE113" i="2"/>
  <c r="AF113" i="2" s="1"/>
  <c r="AC113" i="2"/>
  <c r="AD113" i="2" s="1"/>
  <c r="AA113" i="2"/>
  <c r="AB113" i="2" s="1"/>
  <c r="Z113" i="2"/>
  <c r="W113" i="2"/>
  <c r="S113" i="2"/>
  <c r="T113" i="2" s="1"/>
  <c r="O113" i="2"/>
  <c r="P113" i="2" s="1"/>
  <c r="K113" i="2"/>
  <c r="L113" i="2" s="1"/>
  <c r="G113" i="2"/>
  <c r="H113" i="2" s="1"/>
  <c r="AY112" i="2"/>
  <c r="AZ112" i="2" s="1"/>
  <c r="AW112" i="2"/>
  <c r="AU112" i="2"/>
  <c r="AV112" i="2" s="1"/>
  <c r="AE112" i="2"/>
  <c r="AF112" i="2" s="1"/>
  <c r="AC112" i="2"/>
  <c r="AD112" i="2" s="1"/>
  <c r="AA112" i="2"/>
  <c r="AB112" i="2" s="1"/>
  <c r="Z112" i="2"/>
  <c r="W112" i="2"/>
  <c r="S112" i="2"/>
  <c r="T112" i="2" s="1"/>
  <c r="O112" i="2"/>
  <c r="P112" i="2" s="1"/>
  <c r="K112" i="2"/>
  <c r="L112" i="2" s="1"/>
  <c r="G112" i="2"/>
  <c r="H112" i="2" s="1"/>
  <c r="AY111" i="2"/>
  <c r="AZ111" i="2" s="1"/>
  <c r="AW111" i="2"/>
  <c r="AX111" i="2" s="1"/>
  <c r="AU111" i="2"/>
  <c r="AE111" i="2"/>
  <c r="AF111" i="2" s="1"/>
  <c r="AC111" i="2"/>
  <c r="AD111" i="2" s="1"/>
  <c r="AA111" i="2"/>
  <c r="AB111" i="2" s="1"/>
  <c r="Z111" i="2"/>
  <c r="W111" i="2"/>
  <c r="S111" i="2"/>
  <c r="T111" i="2" s="1"/>
  <c r="O111" i="2"/>
  <c r="P111" i="2" s="1"/>
  <c r="K111" i="2"/>
  <c r="L111" i="2" s="1"/>
  <c r="G111" i="2"/>
  <c r="H111" i="2" s="1"/>
  <c r="AY110" i="2"/>
  <c r="AZ110" i="2" s="1"/>
  <c r="AW110" i="2"/>
  <c r="AX110" i="2" s="1"/>
  <c r="AU110" i="2"/>
  <c r="AV110" i="2" s="1"/>
  <c r="AE110" i="2"/>
  <c r="AF110" i="2" s="1"/>
  <c r="AC110" i="2"/>
  <c r="AD110" i="2" s="1"/>
  <c r="AA110" i="2"/>
  <c r="AB110" i="2" s="1"/>
  <c r="Z110" i="2"/>
  <c r="W110" i="2"/>
  <c r="S110" i="2"/>
  <c r="T110" i="2" s="1"/>
  <c r="O110" i="2"/>
  <c r="P110" i="2" s="1"/>
  <c r="K110" i="2"/>
  <c r="L110" i="2" s="1"/>
  <c r="G110" i="2"/>
  <c r="H110" i="2" s="1"/>
  <c r="AY109" i="2"/>
  <c r="AZ109" i="2" s="1"/>
  <c r="AW109" i="2"/>
  <c r="AX109" i="2" s="1"/>
  <c r="AU109" i="2"/>
  <c r="AV109" i="2" s="1"/>
  <c r="AE109" i="2"/>
  <c r="AF109" i="2" s="1"/>
  <c r="AC109" i="2"/>
  <c r="AD109" i="2" s="1"/>
  <c r="AA109" i="2"/>
  <c r="AB109" i="2" s="1"/>
  <c r="Z109" i="2"/>
  <c r="W109" i="2"/>
  <c r="S109" i="2"/>
  <c r="T109" i="2" s="1"/>
  <c r="O109" i="2"/>
  <c r="P109" i="2" s="1"/>
  <c r="K109" i="2"/>
  <c r="L109" i="2" s="1"/>
  <c r="G109" i="2"/>
  <c r="H109" i="2" s="1"/>
  <c r="AY108" i="2"/>
  <c r="AZ108" i="2" s="1"/>
  <c r="AW108" i="2"/>
  <c r="AX108" i="2" s="1"/>
  <c r="AU108" i="2"/>
  <c r="AV108" i="2" s="1"/>
  <c r="AE108" i="2"/>
  <c r="AF108" i="2" s="1"/>
  <c r="AC108" i="2"/>
  <c r="AD108" i="2" s="1"/>
  <c r="AA108" i="2"/>
  <c r="AB108" i="2" s="1"/>
  <c r="Z108" i="2"/>
  <c r="W108" i="2"/>
  <c r="S108" i="2"/>
  <c r="T108" i="2" s="1"/>
  <c r="O108" i="2"/>
  <c r="P108" i="2" s="1"/>
  <c r="K108" i="2"/>
  <c r="L108" i="2" s="1"/>
  <c r="G108" i="2"/>
  <c r="H108" i="2" s="1"/>
  <c r="AY107" i="2"/>
  <c r="AZ107" i="2" s="1"/>
  <c r="AW107" i="2"/>
  <c r="AX107" i="2" s="1"/>
  <c r="AU107" i="2"/>
  <c r="AE107" i="2"/>
  <c r="AF107" i="2" s="1"/>
  <c r="AC107" i="2"/>
  <c r="AD107" i="2" s="1"/>
  <c r="AA107" i="2"/>
  <c r="AB107" i="2" s="1"/>
  <c r="Z107" i="2"/>
  <c r="W107" i="2"/>
  <c r="S107" i="2"/>
  <c r="T107" i="2" s="1"/>
  <c r="O107" i="2"/>
  <c r="P107" i="2" s="1"/>
  <c r="K107" i="2"/>
  <c r="L107" i="2" s="1"/>
  <c r="G107" i="2"/>
  <c r="H107" i="2" s="1"/>
  <c r="AY106" i="2"/>
  <c r="AZ106" i="2" s="1"/>
  <c r="AW106" i="2"/>
  <c r="AX106" i="2" s="1"/>
  <c r="AU106" i="2"/>
  <c r="AV106" i="2" s="1"/>
  <c r="AE106" i="2"/>
  <c r="AF106" i="2" s="1"/>
  <c r="AC106" i="2"/>
  <c r="AD106" i="2" s="1"/>
  <c r="AA106" i="2"/>
  <c r="AB106" i="2" s="1"/>
  <c r="Z106" i="2"/>
  <c r="W106" i="2"/>
  <c r="S106" i="2"/>
  <c r="T106" i="2" s="1"/>
  <c r="O106" i="2"/>
  <c r="P106" i="2" s="1"/>
  <c r="K106" i="2"/>
  <c r="L106" i="2" s="1"/>
  <c r="G106" i="2"/>
  <c r="H106" i="2" s="1"/>
  <c r="AY105" i="2"/>
  <c r="AZ105" i="2" s="1"/>
  <c r="AW105" i="2"/>
  <c r="AX105" i="2" s="1"/>
  <c r="AU105" i="2"/>
  <c r="AV105" i="2" s="1"/>
  <c r="AE105" i="2"/>
  <c r="AF105" i="2" s="1"/>
  <c r="AC105" i="2"/>
  <c r="AD105" i="2" s="1"/>
  <c r="AA105" i="2"/>
  <c r="AB105" i="2" s="1"/>
  <c r="Z105" i="2"/>
  <c r="W105" i="2"/>
  <c r="S105" i="2"/>
  <c r="T105" i="2" s="1"/>
  <c r="O105" i="2"/>
  <c r="P105" i="2" s="1"/>
  <c r="K105" i="2"/>
  <c r="L105" i="2" s="1"/>
  <c r="G105" i="2"/>
  <c r="H105" i="2" s="1"/>
  <c r="AY104" i="2"/>
  <c r="AZ104" i="2" s="1"/>
  <c r="AW104" i="2"/>
  <c r="AU104" i="2"/>
  <c r="AV104" i="2" s="1"/>
  <c r="AE104" i="2"/>
  <c r="AF104" i="2" s="1"/>
  <c r="AC104" i="2"/>
  <c r="AD104" i="2" s="1"/>
  <c r="AA104" i="2"/>
  <c r="AB104" i="2" s="1"/>
  <c r="Z104" i="2"/>
  <c r="W104" i="2"/>
  <c r="S104" i="2"/>
  <c r="T104" i="2" s="1"/>
  <c r="O104" i="2"/>
  <c r="P104" i="2" s="1"/>
  <c r="K104" i="2"/>
  <c r="L104" i="2" s="1"/>
  <c r="G104" i="2"/>
  <c r="H104" i="2" s="1"/>
  <c r="AY103" i="2"/>
  <c r="AZ103" i="2" s="1"/>
  <c r="AW103" i="2"/>
  <c r="AU103" i="2"/>
  <c r="AE103" i="2"/>
  <c r="AF103" i="2" s="1"/>
  <c r="AC103" i="2"/>
  <c r="AD103" i="2" s="1"/>
  <c r="AA103" i="2"/>
  <c r="AB103" i="2" s="1"/>
  <c r="Z103" i="2"/>
  <c r="W103" i="2"/>
  <c r="S103" i="2"/>
  <c r="T103" i="2" s="1"/>
  <c r="O103" i="2"/>
  <c r="P103" i="2" s="1"/>
  <c r="K103" i="2"/>
  <c r="L103" i="2" s="1"/>
  <c r="G103" i="2"/>
  <c r="H103" i="2" s="1"/>
  <c r="AY102" i="2"/>
  <c r="AZ102" i="2" s="1"/>
  <c r="AW102" i="2"/>
  <c r="AX102" i="2" s="1"/>
  <c r="AU102" i="2"/>
  <c r="AE102" i="2"/>
  <c r="AF102" i="2" s="1"/>
  <c r="AC102" i="2"/>
  <c r="AD102" i="2" s="1"/>
  <c r="AA102" i="2"/>
  <c r="AB102" i="2" s="1"/>
  <c r="Z102" i="2"/>
  <c r="W102" i="2"/>
  <c r="S102" i="2"/>
  <c r="T102" i="2" s="1"/>
  <c r="O102" i="2"/>
  <c r="P102" i="2" s="1"/>
  <c r="K102" i="2"/>
  <c r="L102" i="2" s="1"/>
  <c r="G102" i="2"/>
  <c r="H102" i="2" s="1"/>
  <c r="AY101" i="2"/>
  <c r="AZ101" i="2" s="1"/>
  <c r="AW101" i="2"/>
  <c r="AX101" i="2" s="1"/>
  <c r="AU101" i="2"/>
  <c r="AV101" i="2" s="1"/>
  <c r="AE101" i="2"/>
  <c r="AF101" i="2" s="1"/>
  <c r="AC101" i="2"/>
  <c r="AD101" i="2" s="1"/>
  <c r="AA101" i="2"/>
  <c r="AB101" i="2" s="1"/>
  <c r="Z101" i="2"/>
  <c r="W101" i="2"/>
  <c r="S101" i="2"/>
  <c r="T101" i="2" s="1"/>
  <c r="O101" i="2"/>
  <c r="P101" i="2" s="1"/>
  <c r="K101" i="2"/>
  <c r="L101" i="2" s="1"/>
  <c r="G101" i="2"/>
  <c r="H101" i="2" s="1"/>
  <c r="AY100" i="2"/>
  <c r="AZ100" i="2" s="1"/>
  <c r="AW100" i="2"/>
  <c r="AX100" i="2" s="1"/>
  <c r="AU100" i="2"/>
  <c r="AV100" i="2" s="1"/>
  <c r="AE100" i="2"/>
  <c r="AF100" i="2" s="1"/>
  <c r="AC100" i="2"/>
  <c r="AD100" i="2" s="1"/>
  <c r="AA100" i="2"/>
  <c r="AB100" i="2" s="1"/>
  <c r="Z100" i="2"/>
  <c r="W100" i="2"/>
  <c r="S100" i="2"/>
  <c r="T100" i="2" s="1"/>
  <c r="O100" i="2"/>
  <c r="P100" i="2" s="1"/>
  <c r="K100" i="2"/>
  <c r="L100" i="2" s="1"/>
  <c r="G100" i="2"/>
  <c r="H100" i="2" s="1"/>
  <c r="AY99" i="2"/>
  <c r="AZ99" i="2" s="1"/>
  <c r="AW99" i="2"/>
  <c r="AX99" i="2" s="1"/>
  <c r="AU99" i="2"/>
  <c r="AV99" i="2" s="1"/>
  <c r="AE99" i="2"/>
  <c r="AF99" i="2" s="1"/>
  <c r="AC99" i="2"/>
  <c r="AD99" i="2" s="1"/>
  <c r="AA99" i="2"/>
  <c r="AB99" i="2" s="1"/>
  <c r="Z99" i="2"/>
  <c r="W99" i="2"/>
  <c r="S99" i="2"/>
  <c r="T99" i="2" s="1"/>
  <c r="O99" i="2"/>
  <c r="P99" i="2" s="1"/>
  <c r="K99" i="2"/>
  <c r="L99" i="2" s="1"/>
  <c r="G99" i="2"/>
  <c r="H99" i="2" s="1"/>
  <c r="AY98" i="2"/>
  <c r="AZ98" i="2" s="1"/>
  <c r="AW98" i="2"/>
  <c r="AX98" i="2" s="1"/>
  <c r="AU98" i="2"/>
  <c r="AV98" i="2" s="1"/>
  <c r="AE98" i="2"/>
  <c r="AF98" i="2" s="1"/>
  <c r="AC98" i="2"/>
  <c r="AD98" i="2" s="1"/>
  <c r="AA98" i="2"/>
  <c r="AB98" i="2" s="1"/>
  <c r="Z98" i="2"/>
  <c r="W98" i="2"/>
  <c r="S98" i="2"/>
  <c r="T98" i="2" s="1"/>
  <c r="O98" i="2"/>
  <c r="P98" i="2" s="1"/>
  <c r="K98" i="2"/>
  <c r="L98" i="2" s="1"/>
  <c r="G98" i="2"/>
  <c r="H98" i="2" s="1"/>
  <c r="AY97" i="2"/>
  <c r="AZ97" i="2" s="1"/>
  <c r="AW97" i="2"/>
  <c r="AX97" i="2" s="1"/>
  <c r="AU97" i="2"/>
  <c r="AV97" i="2" s="1"/>
  <c r="AE97" i="2"/>
  <c r="AF97" i="2" s="1"/>
  <c r="AC97" i="2"/>
  <c r="AD97" i="2" s="1"/>
  <c r="AA97" i="2"/>
  <c r="AB97" i="2" s="1"/>
  <c r="Z97" i="2"/>
  <c r="W97" i="2"/>
  <c r="S97" i="2"/>
  <c r="T97" i="2" s="1"/>
  <c r="O97" i="2"/>
  <c r="P97" i="2" s="1"/>
  <c r="K97" i="2"/>
  <c r="L97" i="2" s="1"/>
  <c r="G97" i="2"/>
  <c r="H97" i="2" s="1"/>
  <c r="AY96" i="2"/>
  <c r="AZ96" i="2" s="1"/>
  <c r="AW96" i="2"/>
  <c r="AX96" i="2" s="1"/>
  <c r="AU96" i="2"/>
  <c r="AV96" i="2" s="1"/>
  <c r="AE96" i="2"/>
  <c r="AF96" i="2" s="1"/>
  <c r="AC96" i="2"/>
  <c r="AD96" i="2" s="1"/>
  <c r="AA96" i="2"/>
  <c r="AB96" i="2" s="1"/>
  <c r="Z96" i="2"/>
  <c r="W96" i="2"/>
  <c r="S96" i="2"/>
  <c r="T96" i="2" s="1"/>
  <c r="O96" i="2"/>
  <c r="P96" i="2" s="1"/>
  <c r="K96" i="2"/>
  <c r="L96" i="2" s="1"/>
  <c r="G96" i="2"/>
  <c r="H96" i="2" s="1"/>
  <c r="AY95" i="2"/>
  <c r="AZ95" i="2" s="1"/>
  <c r="AW95" i="2"/>
  <c r="AX95" i="2" s="1"/>
  <c r="AU95" i="2"/>
  <c r="AV95" i="2" s="1"/>
  <c r="AE95" i="2"/>
  <c r="AF95" i="2" s="1"/>
  <c r="AC95" i="2"/>
  <c r="AD95" i="2" s="1"/>
  <c r="AA95" i="2"/>
  <c r="AB95" i="2" s="1"/>
  <c r="Z95" i="2"/>
  <c r="W95" i="2"/>
  <c r="S95" i="2"/>
  <c r="T95" i="2" s="1"/>
  <c r="O95" i="2"/>
  <c r="P95" i="2" s="1"/>
  <c r="K95" i="2"/>
  <c r="L95" i="2" s="1"/>
  <c r="G95" i="2"/>
  <c r="H95" i="2" s="1"/>
  <c r="AY94" i="2"/>
  <c r="AZ94" i="2" s="1"/>
  <c r="AW94" i="2"/>
  <c r="AX94" i="2" s="1"/>
  <c r="AU94" i="2"/>
  <c r="AV94" i="2" s="1"/>
  <c r="AE94" i="2"/>
  <c r="AF94" i="2" s="1"/>
  <c r="AC94" i="2"/>
  <c r="AD94" i="2" s="1"/>
  <c r="AA94" i="2"/>
  <c r="AB94" i="2" s="1"/>
  <c r="Z94" i="2"/>
  <c r="W94" i="2"/>
  <c r="S94" i="2"/>
  <c r="T94" i="2" s="1"/>
  <c r="O94" i="2"/>
  <c r="P94" i="2" s="1"/>
  <c r="K94" i="2"/>
  <c r="L94" i="2" s="1"/>
  <c r="G94" i="2"/>
  <c r="H94" i="2" s="1"/>
  <c r="AY93" i="2"/>
  <c r="AZ93" i="2" s="1"/>
  <c r="AW93" i="2"/>
  <c r="AX93" i="2" s="1"/>
  <c r="AU93" i="2"/>
  <c r="AV93" i="2" s="1"/>
  <c r="AE93" i="2"/>
  <c r="AF93" i="2" s="1"/>
  <c r="AC93" i="2"/>
  <c r="AD93" i="2" s="1"/>
  <c r="AA93" i="2"/>
  <c r="AB93" i="2" s="1"/>
  <c r="Z93" i="2"/>
  <c r="W93" i="2"/>
  <c r="S93" i="2"/>
  <c r="T93" i="2" s="1"/>
  <c r="O93" i="2"/>
  <c r="P93" i="2" s="1"/>
  <c r="K93" i="2"/>
  <c r="L93" i="2" s="1"/>
  <c r="G93" i="2"/>
  <c r="H93" i="2" s="1"/>
  <c r="AY92" i="2"/>
  <c r="AZ92" i="2" s="1"/>
  <c r="AW92" i="2"/>
  <c r="AX92" i="2" s="1"/>
  <c r="AU92" i="2"/>
  <c r="AV92" i="2" s="1"/>
  <c r="AE92" i="2"/>
  <c r="AF92" i="2" s="1"/>
  <c r="AC92" i="2"/>
  <c r="AD92" i="2" s="1"/>
  <c r="AA92" i="2"/>
  <c r="AB92" i="2" s="1"/>
  <c r="Z92" i="2"/>
  <c r="W92" i="2"/>
  <c r="S92" i="2"/>
  <c r="T92" i="2" s="1"/>
  <c r="O92" i="2"/>
  <c r="P92" i="2" s="1"/>
  <c r="K92" i="2"/>
  <c r="L92" i="2" s="1"/>
  <c r="G92" i="2"/>
  <c r="H92" i="2" s="1"/>
  <c r="AY91" i="2"/>
  <c r="AZ91" i="2" s="1"/>
  <c r="AW91" i="2"/>
  <c r="AX91" i="2" s="1"/>
  <c r="AU91" i="2"/>
  <c r="AV91" i="2" s="1"/>
  <c r="AE91" i="2"/>
  <c r="AF91" i="2" s="1"/>
  <c r="AC91" i="2"/>
  <c r="AD91" i="2" s="1"/>
  <c r="AA91" i="2"/>
  <c r="AB91" i="2" s="1"/>
  <c r="Z91" i="2"/>
  <c r="W91" i="2"/>
  <c r="S91" i="2"/>
  <c r="T91" i="2" s="1"/>
  <c r="O91" i="2"/>
  <c r="P91" i="2" s="1"/>
  <c r="K91" i="2"/>
  <c r="L91" i="2" s="1"/>
  <c r="G91" i="2"/>
  <c r="H91" i="2" s="1"/>
  <c r="AY90" i="2"/>
  <c r="AZ90" i="2" s="1"/>
  <c r="AW90" i="2"/>
  <c r="AX90" i="2" s="1"/>
  <c r="AU90" i="2"/>
  <c r="AV90" i="2" s="1"/>
  <c r="AE90" i="2"/>
  <c r="AF90" i="2" s="1"/>
  <c r="AC90" i="2"/>
  <c r="AD90" i="2" s="1"/>
  <c r="AA90" i="2"/>
  <c r="AB90" i="2" s="1"/>
  <c r="Z90" i="2"/>
  <c r="W90" i="2"/>
  <c r="S90" i="2"/>
  <c r="T90" i="2" s="1"/>
  <c r="O90" i="2"/>
  <c r="P90" i="2" s="1"/>
  <c r="K90" i="2"/>
  <c r="L90" i="2" s="1"/>
  <c r="G90" i="2"/>
  <c r="H90" i="2" s="1"/>
  <c r="AY89" i="2"/>
  <c r="AZ89" i="2" s="1"/>
  <c r="AW89" i="2"/>
  <c r="AX89" i="2" s="1"/>
  <c r="AU89" i="2"/>
  <c r="AV89" i="2" s="1"/>
  <c r="AE89" i="2"/>
  <c r="AF89" i="2" s="1"/>
  <c r="AC89" i="2"/>
  <c r="AD89" i="2" s="1"/>
  <c r="AA89" i="2"/>
  <c r="AB89" i="2" s="1"/>
  <c r="Z89" i="2"/>
  <c r="W89" i="2"/>
  <c r="S89" i="2"/>
  <c r="T89" i="2" s="1"/>
  <c r="O89" i="2"/>
  <c r="P89" i="2" s="1"/>
  <c r="K89" i="2"/>
  <c r="L89" i="2" s="1"/>
  <c r="G89" i="2"/>
  <c r="H89" i="2" s="1"/>
  <c r="AY88" i="2"/>
  <c r="AZ88" i="2" s="1"/>
  <c r="AW88" i="2"/>
  <c r="AX88" i="2" s="1"/>
  <c r="AU88" i="2"/>
  <c r="AV88" i="2" s="1"/>
  <c r="AE88" i="2"/>
  <c r="AF88" i="2" s="1"/>
  <c r="AC88" i="2"/>
  <c r="AD88" i="2" s="1"/>
  <c r="AA88" i="2"/>
  <c r="AB88" i="2" s="1"/>
  <c r="Z88" i="2"/>
  <c r="W88" i="2"/>
  <c r="S88" i="2"/>
  <c r="T88" i="2" s="1"/>
  <c r="O88" i="2"/>
  <c r="P88" i="2" s="1"/>
  <c r="K88" i="2"/>
  <c r="L88" i="2" s="1"/>
  <c r="G88" i="2"/>
  <c r="H88" i="2" s="1"/>
  <c r="AY87" i="2"/>
  <c r="AZ87" i="2" s="1"/>
  <c r="AW87" i="2"/>
  <c r="AX87" i="2" s="1"/>
  <c r="AU87" i="2"/>
  <c r="AV87" i="2" s="1"/>
  <c r="AE87" i="2"/>
  <c r="AF87" i="2" s="1"/>
  <c r="AC87" i="2"/>
  <c r="AD87" i="2" s="1"/>
  <c r="AA87" i="2"/>
  <c r="AB87" i="2" s="1"/>
  <c r="Z87" i="2"/>
  <c r="W87" i="2"/>
  <c r="S87" i="2"/>
  <c r="T87" i="2" s="1"/>
  <c r="O87" i="2"/>
  <c r="P87" i="2" s="1"/>
  <c r="K87" i="2"/>
  <c r="L87" i="2" s="1"/>
  <c r="G87" i="2"/>
  <c r="H87" i="2" s="1"/>
  <c r="AY86" i="2"/>
  <c r="AZ86" i="2" s="1"/>
  <c r="AW86" i="2"/>
  <c r="AX86" i="2" s="1"/>
  <c r="AU86" i="2"/>
  <c r="AV86" i="2" s="1"/>
  <c r="AE86" i="2"/>
  <c r="AF86" i="2" s="1"/>
  <c r="AC86" i="2"/>
  <c r="AD86" i="2" s="1"/>
  <c r="AA86" i="2"/>
  <c r="AB86" i="2" s="1"/>
  <c r="Z86" i="2"/>
  <c r="W86" i="2"/>
  <c r="S86" i="2"/>
  <c r="T86" i="2" s="1"/>
  <c r="O86" i="2"/>
  <c r="P86" i="2" s="1"/>
  <c r="K86" i="2"/>
  <c r="L86" i="2" s="1"/>
  <c r="G86" i="2"/>
  <c r="H86" i="2" s="1"/>
  <c r="AY85" i="2"/>
  <c r="AZ85" i="2" s="1"/>
  <c r="AW85" i="2"/>
  <c r="AX85" i="2" s="1"/>
  <c r="AU85" i="2"/>
  <c r="AV85" i="2" s="1"/>
  <c r="AE85" i="2"/>
  <c r="AF85" i="2" s="1"/>
  <c r="AC85" i="2"/>
  <c r="AD85" i="2" s="1"/>
  <c r="AA85" i="2"/>
  <c r="AB85" i="2" s="1"/>
  <c r="Z85" i="2"/>
  <c r="W85" i="2"/>
  <c r="S85" i="2"/>
  <c r="T85" i="2" s="1"/>
  <c r="O85" i="2"/>
  <c r="P85" i="2" s="1"/>
  <c r="K85" i="2"/>
  <c r="L85" i="2" s="1"/>
  <c r="G85" i="2"/>
  <c r="H85" i="2" s="1"/>
  <c r="AY84" i="2"/>
  <c r="AZ84" i="2" s="1"/>
  <c r="AW84" i="2"/>
  <c r="AX84" i="2" s="1"/>
  <c r="AU84" i="2"/>
  <c r="AV84" i="2" s="1"/>
  <c r="AE84" i="2"/>
  <c r="AF84" i="2" s="1"/>
  <c r="AC84" i="2"/>
  <c r="AD84" i="2" s="1"/>
  <c r="AA84" i="2"/>
  <c r="AB84" i="2" s="1"/>
  <c r="Z84" i="2"/>
  <c r="W84" i="2"/>
  <c r="S84" i="2"/>
  <c r="T84" i="2" s="1"/>
  <c r="O84" i="2"/>
  <c r="P84" i="2" s="1"/>
  <c r="K84" i="2"/>
  <c r="L84" i="2" s="1"/>
  <c r="G84" i="2"/>
  <c r="H84" i="2" s="1"/>
  <c r="AY83" i="2"/>
  <c r="AZ83" i="2" s="1"/>
  <c r="AW83" i="2"/>
  <c r="AX83" i="2" s="1"/>
  <c r="AU83" i="2"/>
  <c r="AV83" i="2" s="1"/>
  <c r="AE83" i="2"/>
  <c r="AF83" i="2" s="1"/>
  <c r="AC83" i="2"/>
  <c r="AD83" i="2" s="1"/>
  <c r="AA83" i="2"/>
  <c r="AB83" i="2" s="1"/>
  <c r="Z83" i="2"/>
  <c r="W83" i="2"/>
  <c r="S83" i="2"/>
  <c r="T83" i="2" s="1"/>
  <c r="O83" i="2"/>
  <c r="P83" i="2" s="1"/>
  <c r="K83" i="2"/>
  <c r="L83" i="2" s="1"/>
  <c r="G83" i="2"/>
  <c r="H83" i="2" s="1"/>
  <c r="AY82" i="2"/>
  <c r="AZ82" i="2" s="1"/>
  <c r="AW82" i="2"/>
  <c r="AX82" i="2" s="1"/>
  <c r="AU82" i="2"/>
  <c r="AE82" i="2"/>
  <c r="AF82" i="2" s="1"/>
  <c r="AC82" i="2"/>
  <c r="AD82" i="2" s="1"/>
  <c r="AA82" i="2"/>
  <c r="AB82" i="2" s="1"/>
  <c r="Z82" i="2"/>
  <c r="W82" i="2"/>
  <c r="S82" i="2"/>
  <c r="T82" i="2" s="1"/>
  <c r="O82" i="2"/>
  <c r="P82" i="2" s="1"/>
  <c r="K82" i="2"/>
  <c r="L82" i="2" s="1"/>
  <c r="G82" i="2"/>
  <c r="H82" i="2" s="1"/>
  <c r="AY81" i="2"/>
  <c r="AZ81" i="2" s="1"/>
  <c r="AU81" i="2"/>
  <c r="AV81" i="2" s="1"/>
  <c r="AE81" i="2"/>
  <c r="AF81" i="2" s="1"/>
  <c r="AC81" i="2"/>
  <c r="AD81" i="2" s="1"/>
  <c r="AA81" i="2"/>
  <c r="AB81" i="2" s="1"/>
  <c r="Z81" i="2"/>
  <c r="W81" i="2"/>
  <c r="S81" i="2"/>
  <c r="T81" i="2" s="1"/>
  <c r="O81" i="2"/>
  <c r="P81" i="2" s="1"/>
  <c r="K81" i="2"/>
  <c r="L81" i="2" s="1"/>
  <c r="G81" i="2"/>
  <c r="H81" i="2" s="1"/>
  <c r="AY80" i="2"/>
  <c r="AZ80" i="2" s="1"/>
  <c r="AW80" i="2"/>
  <c r="AX80" i="2" s="1"/>
  <c r="AU80" i="2"/>
  <c r="AV80" i="2" s="1"/>
  <c r="AE80" i="2"/>
  <c r="AF80" i="2" s="1"/>
  <c r="AC80" i="2"/>
  <c r="AD80" i="2" s="1"/>
  <c r="AA80" i="2"/>
  <c r="AB80" i="2" s="1"/>
  <c r="Z80" i="2"/>
  <c r="W80" i="2"/>
  <c r="S80" i="2"/>
  <c r="T80" i="2" s="1"/>
  <c r="O80" i="2"/>
  <c r="P80" i="2" s="1"/>
  <c r="K80" i="2"/>
  <c r="L80" i="2" s="1"/>
  <c r="G80" i="2"/>
  <c r="H80" i="2" s="1"/>
  <c r="AY79" i="2"/>
  <c r="AZ79" i="2" s="1"/>
  <c r="AW79" i="2"/>
  <c r="AU79" i="2"/>
  <c r="AV79" i="2" s="1"/>
  <c r="AE79" i="2"/>
  <c r="AF79" i="2" s="1"/>
  <c r="AC79" i="2"/>
  <c r="AD79" i="2" s="1"/>
  <c r="AA79" i="2"/>
  <c r="AB79" i="2" s="1"/>
  <c r="Z79" i="2"/>
  <c r="W79" i="2"/>
  <c r="S79" i="2"/>
  <c r="T79" i="2" s="1"/>
  <c r="O79" i="2"/>
  <c r="P79" i="2" s="1"/>
  <c r="K79" i="2"/>
  <c r="L79" i="2" s="1"/>
  <c r="G79" i="2"/>
  <c r="H79" i="2" s="1"/>
  <c r="AY78" i="2"/>
  <c r="AZ78" i="2" s="1"/>
  <c r="AW78" i="2"/>
  <c r="AU78" i="2"/>
  <c r="AV78" i="2" s="1"/>
  <c r="AE78" i="2"/>
  <c r="AF78" i="2" s="1"/>
  <c r="AC78" i="2"/>
  <c r="AD78" i="2" s="1"/>
  <c r="AA78" i="2"/>
  <c r="AB78" i="2" s="1"/>
  <c r="Z78" i="2"/>
  <c r="W78" i="2"/>
  <c r="S78" i="2"/>
  <c r="T78" i="2" s="1"/>
  <c r="O78" i="2"/>
  <c r="P78" i="2" s="1"/>
  <c r="K78" i="2"/>
  <c r="L78" i="2" s="1"/>
  <c r="G78" i="2"/>
  <c r="H78" i="2" s="1"/>
  <c r="AY77" i="2"/>
  <c r="AZ77" i="2" s="1"/>
  <c r="AW77" i="2"/>
  <c r="AU77" i="2"/>
  <c r="AV77" i="2" s="1"/>
  <c r="AE77" i="2"/>
  <c r="AF77" i="2" s="1"/>
  <c r="AC77" i="2"/>
  <c r="AD77" i="2" s="1"/>
  <c r="AA77" i="2"/>
  <c r="AB77" i="2" s="1"/>
  <c r="Z77" i="2"/>
  <c r="W77" i="2"/>
  <c r="S77" i="2"/>
  <c r="T77" i="2" s="1"/>
  <c r="O77" i="2"/>
  <c r="P77" i="2" s="1"/>
  <c r="K77" i="2"/>
  <c r="L77" i="2" s="1"/>
  <c r="G77" i="2"/>
  <c r="H77" i="2" s="1"/>
  <c r="AY76" i="2"/>
  <c r="AZ76" i="2" s="1"/>
  <c r="AW76" i="2"/>
  <c r="AX76" i="2" s="1"/>
  <c r="AU76" i="2"/>
  <c r="AV76" i="2" s="1"/>
  <c r="AE76" i="2"/>
  <c r="AF76" i="2" s="1"/>
  <c r="AC76" i="2"/>
  <c r="AD76" i="2" s="1"/>
  <c r="AA76" i="2"/>
  <c r="AB76" i="2" s="1"/>
  <c r="Z76" i="2"/>
  <c r="W76" i="2"/>
  <c r="S76" i="2"/>
  <c r="T76" i="2" s="1"/>
  <c r="O76" i="2"/>
  <c r="P76" i="2" s="1"/>
  <c r="K76" i="2"/>
  <c r="L76" i="2" s="1"/>
  <c r="G76" i="2"/>
  <c r="H76" i="2" s="1"/>
  <c r="AY75" i="2"/>
  <c r="AZ75" i="2" s="1"/>
  <c r="AW75" i="2"/>
  <c r="AU75" i="2"/>
  <c r="AV75" i="2" s="1"/>
  <c r="AE75" i="2"/>
  <c r="AF75" i="2" s="1"/>
  <c r="AC75" i="2"/>
  <c r="AD75" i="2" s="1"/>
  <c r="AA75" i="2"/>
  <c r="AB75" i="2" s="1"/>
  <c r="Z75" i="2"/>
  <c r="W75" i="2"/>
  <c r="S75" i="2"/>
  <c r="T75" i="2" s="1"/>
  <c r="O75" i="2"/>
  <c r="P75" i="2" s="1"/>
  <c r="K75" i="2"/>
  <c r="L75" i="2" s="1"/>
  <c r="G75" i="2"/>
  <c r="H75" i="2" s="1"/>
  <c r="AY74" i="2"/>
  <c r="AZ74" i="2" s="1"/>
  <c r="AW74" i="2"/>
  <c r="AX74" i="2" s="1"/>
  <c r="AU74" i="2"/>
  <c r="AV74" i="2" s="1"/>
  <c r="AE74" i="2"/>
  <c r="AF74" i="2" s="1"/>
  <c r="AC74" i="2"/>
  <c r="AD74" i="2" s="1"/>
  <c r="AA74" i="2"/>
  <c r="AB74" i="2" s="1"/>
  <c r="Z74" i="2"/>
  <c r="W74" i="2"/>
  <c r="S74" i="2"/>
  <c r="T74" i="2" s="1"/>
  <c r="O74" i="2"/>
  <c r="P74" i="2" s="1"/>
  <c r="K74" i="2"/>
  <c r="L74" i="2" s="1"/>
  <c r="G74" i="2"/>
  <c r="H74" i="2" s="1"/>
  <c r="AY73" i="2"/>
  <c r="AZ73" i="2" s="1"/>
  <c r="AW73" i="2"/>
  <c r="AU73" i="2"/>
  <c r="AV73" i="2" s="1"/>
  <c r="AE73" i="2"/>
  <c r="AF73" i="2" s="1"/>
  <c r="AC73" i="2"/>
  <c r="AD73" i="2" s="1"/>
  <c r="AA73" i="2"/>
  <c r="AB73" i="2" s="1"/>
  <c r="Z73" i="2"/>
  <c r="W73" i="2"/>
  <c r="S73" i="2"/>
  <c r="T73" i="2" s="1"/>
  <c r="O73" i="2"/>
  <c r="P73" i="2" s="1"/>
  <c r="K73" i="2"/>
  <c r="L73" i="2" s="1"/>
  <c r="G73" i="2"/>
  <c r="H73" i="2" s="1"/>
  <c r="AY72" i="2"/>
  <c r="AZ72" i="2" s="1"/>
  <c r="AW72" i="2"/>
  <c r="AX72" i="2" s="1"/>
  <c r="AU72" i="2"/>
  <c r="AV72" i="2" s="1"/>
  <c r="AE72" i="2"/>
  <c r="AF72" i="2" s="1"/>
  <c r="AC72" i="2"/>
  <c r="AD72" i="2" s="1"/>
  <c r="AA72" i="2"/>
  <c r="AB72" i="2" s="1"/>
  <c r="Z72" i="2"/>
  <c r="W72" i="2"/>
  <c r="S72" i="2"/>
  <c r="T72" i="2" s="1"/>
  <c r="O72" i="2"/>
  <c r="P72" i="2" s="1"/>
  <c r="K72" i="2"/>
  <c r="L72" i="2" s="1"/>
  <c r="G72" i="2"/>
  <c r="H72" i="2" s="1"/>
  <c r="AY71" i="2"/>
  <c r="AZ71" i="2" s="1"/>
  <c r="AW71" i="2"/>
  <c r="AU71" i="2"/>
  <c r="AV71" i="2" s="1"/>
  <c r="AE71" i="2"/>
  <c r="AF71" i="2" s="1"/>
  <c r="AC71" i="2"/>
  <c r="AD71" i="2" s="1"/>
  <c r="AA71" i="2"/>
  <c r="AB71" i="2" s="1"/>
  <c r="Z71" i="2"/>
  <c r="W71" i="2"/>
  <c r="S71" i="2"/>
  <c r="T71" i="2" s="1"/>
  <c r="O71" i="2"/>
  <c r="P71" i="2" s="1"/>
  <c r="K71" i="2"/>
  <c r="L71" i="2" s="1"/>
  <c r="G71" i="2"/>
  <c r="H71" i="2" s="1"/>
  <c r="AY70" i="2"/>
  <c r="AZ70" i="2" s="1"/>
  <c r="AW70" i="2"/>
  <c r="AX70" i="2" s="1"/>
  <c r="AU70" i="2"/>
  <c r="AV70" i="2" s="1"/>
  <c r="AE70" i="2"/>
  <c r="AF70" i="2" s="1"/>
  <c r="AC70" i="2"/>
  <c r="AD70" i="2" s="1"/>
  <c r="AA70" i="2"/>
  <c r="AB70" i="2" s="1"/>
  <c r="Z70" i="2"/>
  <c r="W70" i="2"/>
  <c r="S70" i="2"/>
  <c r="T70" i="2" s="1"/>
  <c r="O70" i="2"/>
  <c r="P70" i="2" s="1"/>
  <c r="K70" i="2"/>
  <c r="L70" i="2" s="1"/>
  <c r="G70" i="2"/>
  <c r="H70" i="2" s="1"/>
  <c r="AY69" i="2"/>
  <c r="AZ69" i="2" s="1"/>
  <c r="AW69" i="2"/>
  <c r="AU69" i="2"/>
  <c r="AV69" i="2" s="1"/>
  <c r="AE69" i="2"/>
  <c r="AF69" i="2" s="1"/>
  <c r="AC69" i="2"/>
  <c r="AD69" i="2" s="1"/>
  <c r="AA69" i="2"/>
  <c r="AB69" i="2" s="1"/>
  <c r="Z69" i="2"/>
  <c r="W69" i="2"/>
  <c r="S69" i="2"/>
  <c r="T69" i="2" s="1"/>
  <c r="O69" i="2"/>
  <c r="P69" i="2" s="1"/>
  <c r="K69" i="2"/>
  <c r="L69" i="2" s="1"/>
  <c r="G69" i="2"/>
  <c r="H69" i="2" s="1"/>
  <c r="AY68" i="2"/>
  <c r="AZ68" i="2" s="1"/>
  <c r="AW68" i="2"/>
  <c r="AX68" i="2" s="1"/>
  <c r="AU68" i="2"/>
  <c r="AV68" i="2" s="1"/>
  <c r="AE68" i="2"/>
  <c r="AF68" i="2" s="1"/>
  <c r="AC68" i="2"/>
  <c r="AD68" i="2" s="1"/>
  <c r="AA68" i="2"/>
  <c r="AB68" i="2" s="1"/>
  <c r="Z68" i="2"/>
  <c r="W68" i="2"/>
  <c r="S68" i="2"/>
  <c r="T68" i="2" s="1"/>
  <c r="O68" i="2"/>
  <c r="P68" i="2" s="1"/>
  <c r="K68" i="2"/>
  <c r="L68" i="2" s="1"/>
  <c r="G68" i="2"/>
  <c r="H68" i="2" s="1"/>
  <c r="AY67" i="2"/>
  <c r="AZ67" i="2" s="1"/>
  <c r="AW67" i="2"/>
  <c r="AU67" i="2"/>
  <c r="AV67" i="2" s="1"/>
  <c r="AE67" i="2"/>
  <c r="AF67" i="2" s="1"/>
  <c r="AC67" i="2"/>
  <c r="AD67" i="2" s="1"/>
  <c r="AA67" i="2"/>
  <c r="AB67" i="2" s="1"/>
  <c r="Z67" i="2"/>
  <c r="W67" i="2"/>
  <c r="S67" i="2"/>
  <c r="T67" i="2" s="1"/>
  <c r="O67" i="2"/>
  <c r="P67" i="2" s="1"/>
  <c r="K67" i="2"/>
  <c r="L67" i="2" s="1"/>
  <c r="G67" i="2"/>
  <c r="H67" i="2" s="1"/>
  <c r="AY66" i="2"/>
  <c r="AZ66" i="2" s="1"/>
  <c r="AW66" i="2"/>
  <c r="AX66" i="2" s="1"/>
  <c r="AU66" i="2"/>
  <c r="AV66" i="2" s="1"/>
  <c r="AE66" i="2"/>
  <c r="AF66" i="2" s="1"/>
  <c r="AC66" i="2"/>
  <c r="AD66" i="2" s="1"/>
  <c r="AA66" i="2"/>
  <c r="AB66" i="2" s="1"/>
  <c r="Z66" i="2"/>
  <c r="W66" i="2"/>
  <c r="S66" i="2"/>
  <c r="T66" i="2" s="1"/>
  <c r="O66" i="2"/>
  <c r="P66" i="2" s="1"/>
  <c r="K66" i="2"/>
  <c r="L66" i="2" s="1"/>
  <c r="G66" i="2"/>
  <c r="H66" i="2" s="1"/>
  <c r="AY65" i="2"/>
  <c r="AZ65" i="2" s="1"/>
  <c r="AW65" i="2"/>
  <c r="AU65" i="2"/>
  <c r="AV65" i="2" s="1"/>
  <c r="AE65" i="2"/>
  <c r="AF65" i="2" s="1"/>
  <c r="AC65" i="2"/>
  <c r="AD65" i="2" s="1"/>
  <c r="AA65" i="2"/>
  <c r="AB65" i="2" s="1"/>
  <c r="Z65" i="2"/>
  <c r="W65" i="2"/>
  <c r="S65" i="2"/>
  <c r="T65" i="2" s="1"/>
  <c r="O65" i="2"/>
  <c r="P65" i="2" s="1"/>
  <c r="K65" i="2"/>
  <c r="L65" i="2" s="1"/>
  <c r="G65" i="2"/>
  <c r="H65" i="2" s="1"/>
  <c r="AY64" i="2"/>
  <c r="AZ64" i="2" s="1"/>
  <c r="AW64" i="2"/>
  <c r="AX64" i="2" s="1"/>
  <c r="AU64" i="2"/>
  <c r="AV64" i="2" s="1"/>
  <c r="AE64" i="2"/>
  <c r="AF64" i="2" s="1"/>
  <c r="AC64" i="2"/>
  <c r="AD64" i="2" s="1"/>
  <c r="AA64" i="2"/>
  <c r="AB64" i="2" s="1"/>
  <c r="Z64" i="2"/>
  <c r="W64" i="2"/>
  <c r="S64" i="2"/>
  <c r="T64" i="2" s="1"/>
  <c r="O64" i="2"/>
  <c r="P64" i="2" s="1"/>
  <c r="K64" i="2"/>
  <c r="L64" i="2" s="1"/>
  <c r="G64" i="2"/>
  <c r="H64" i="2" s="1"/>
  <c r="AY63" i="2"/>
  <c r="AZ63" i="2" s="1"/>
  <c r="AW63" i="2"/>
  <c r="AU63" i="2"/>
  <c r="AV63" i="2" s="1"/>
  <c r="AE63" i="2"/>
  <c r="AF63" i="2" s="1"/>
  <c r="AC63" i="2"/>
  <c r="AD63" i="2" s="1"/>
  <c r="AA63" i="2"/>
  <c r="AB63" i="2" s="1"/>
  <c r="Z63" i="2"/>
  <c r="W63" i="2"/>
  <c r="S63" i="2"/>
  <c r="T63" i="2" s="1"/>
  <c r="O63" i="2"/>
  <c r="P63" i="2" s="1"/>
  <c r="K63" i="2"/>
  <c r="L63" i="2" s="1"/>
  <c r="G63" i="2"/>
  <c r="H63" i="2" s="1"/>
  <c r="AY62" i="2"/>
  <c r="AZ62" i="2" s="1"/>
  <c r="AW62" i="2"/>
  <c r="AX62" i="2" s="1"/>
  <c r="AU62" i="2"/>
  <c r="AV62" i="2" s="1"/>
  <c r="AE62" i="2"/>
  <c r="AF62" i="2" s="1"/>
  <c r="AC62" i="2"/>
  <c r="AD62" i="2" s="1"/>
  <c r="AA62" i="2"/>
  <c r="AB62" i="2" s="1"/>
  <c r="Z62" i="2"/>
  <c r="W62" i="2"/>
  <c r="S62" i="2"/>
  <c r="T62" i="2" s="1"/>
  <c r="O62" i="2"/>
  <c r="P62" i="2" s="1"/>
  <c r="K62" i="2"/>
  <c r="L62" i="2" s="1"/>
  <c r="G62" i="2"/>
  <c r="H62" i="2" s="1"/>
  <c r="AY61" i="2"/>
  <c r="AZ61" i="2" s="1"/>
  <c r="AW61" i="2"/>
  <c r="AU61" i="2"/>
  <c r="AV61" i="2" s="1"/>
  <c r="AE61" i="2"/>
  <c r="AF61" i="2" s="1"/>
  <c r="AC61" i="2"/>
  <c r="AD61" i="2" s="1"/>
  <c r="AA61" i="2"/>
  <c r="AB61" i="2" s="1"/>
  <c r="Z61" i="2"/>
  <c r="W61" i="2"/>
  <c r="S61" i="2"/>
  <c r="T61" i="2" s="1"/>
  <c r="O61" i="2"/>
  <c r="P61" i="2" s="1"/>
  <c r="K61" i="2"/>
  <c r="L61" i="2" s="1"/>
  <c r="G61" i="2"/>
  <c r="H61" i="2" s="1"/>
  <c r="AY60" i="2"/>
  <c r="AZ60" i="2" s="1"/>
  <c r="AW60" i="2"/>
  <c r="AX60" i="2" s="1"/>
  <c r="AU60" i="2"/>
  <c r="AV60" i="2" s="1"/>
  <c r="AE60" i="2"/>
  <c r="AF60" i="2" s="1"/>
  <c r="AC60" i="2"/>
  <c r="AD60" i="2" s="1"/>
  <c r="AA60" i="2"/>
  <c r="AB60" i="2" s="1"/>
  <c r="Z60" i="2"/>
  <c r="W60" i="2"/>
  <c r="S60" i="2"/>
  <c r="T60" i="2" s="1"/>
  <c r="O60" i="2"/>
  <c r="P60" i="2" s="1"/>
  <c r="K60" i="2"/>
  <c r="L60" i="2" s="1"/>
  <c r="G60" i="2"/>
  <c r="H60" i="2" s="1"/>
  <c r="AY59" i="2"/>
  <c r="AZ59" i="2" s="1"/>
  <c r="AW59" i="2"/>
  <c r="AU59" i="2"/>
  <c r="AV59" i="2" s="1"/>
  <c r="AE59" i="2"/>
  <c r="AF59" i="2" s="1"/>
  <c r="AC59" i="2"/>
  <c r="AD59" i="2" s="1"/>
  <c r="AA59" i="2"/>
  <c r="AB59" i="2" s="1"/>
  <c r="Z59" i="2"/>
  <c r="W59" i="2"/>
  <c r="S59" i="2"/>
  <c r="T59" i="2" s="1"/>
  <c r="O59" i="2"/>
  <c r="P59" i="2" s="1"/>
  <c r="K59" i="2"/>
  <c r="L59" i="2" s="1"/>
  <c r="G59" i="2"/>
  <c r="H59" i="2" s="1"/>
  <c r="AY58" i="2"/>
  <c r="AZ58" i="2" s="1"/>
  <c r="AW58" i="2"/>
  <c r="AX58" i="2" s="1"/>
  <c r="AU58" i="2"/>
  <c r="AV58" i="2" s="1"/>
  <c r="AE58" i="2"/>
  <c r="AF58" i="2" s="1"/>
  <c r="AC58" i="2"/>
  <c r="AD58" i="2" s="1"/>
  <c r="AA58" i="2"/>
  <c r="AB58" i="2" s="1"/>
  <c r="Z58" i="2"/>
  <c r="W58" i="2"/>
  <c r="S58" i="2"/>
  <c r="T58" i="2" s="1"/>
  <c r="O58" i="2"/>
  <c r="P58" i="2" s="1"/>
  <c r="K58" i="2"/>
  <c r="L58" i="2" s="1"/>
  <c r="G58" i="2"/>
  <c r="H58" i="2" s="1"/>
  <c r="AY57" i="2"/>
  <c r="AZ57" i="2" s="1"/>
  <c r="AW57" i="2"/>
  <c r="AU57" i="2"/>
  <c r="AV57" i="2" s="1"/>
  <c r="AE57" i="2"/>
  <c r="AF57" i="2" s="1"/>
  <c r="AC57" i="2"/>
  <c r="AD57" i="2" s="1"/>
  <c r="AA57" i="2"/>
  <c r="AB57" i="2" s="1"/>
  <c r="Z57" i="2"/>
  <c r="W57" i="2"/>
  <c r="S57" i="2"/>
  <c r="T57" i="2" s="1"/>
  <c r="O57" i="2"/>
  <c r="P57" i="2" s="1"/>
  <c r="K57" i="2"/>
  <c r="L57" i="2" s="1"/>
  <c r="G57" i="2"/>
  <c r="H57" i="2" s="1"/>
  <c r="AY56" i="2"/>
  <c r="AZ56" i="2" s="1"/>
  <c r="AW56" i="2"/>
  <c r="AX56" i="2" s="1"/>
  <c r="AU56" i="2"/>
  <c r="AV56" i="2" s="1"/>
  <c r="AE56" i="2"/>
  <c r="AF56" i="2" s="1"/>
  <c r="AC56" i="2"/>
  <c r="AD56" i="2" s="1"/>
  <c r="AA56" i="2"/>
  <c r="AB56" i="2" s="1"/>
  <c r="Z56" i="2"/>
  <c r="W56" i="2"/>
  <c r="S56" i="2"/>
  <c r="T56" i="2" s="1"/>
  <c r="O56" i="2"/>
  <c r="P56" i="2" s="1"/>
  <c r="K56" i="2"/>
  <c r="L56" i="2" s="1"/>
  <c r="G56" i="2"/>
  <c r="H56" i="2" s="1"/>
  <c r="AY55" i="2"/>
  <c r="AZ55" i="2" s="1"/>
  <c r="AW55" i="2"/>
  <c r="AU55" i="2"/>
  <c r="AV55" i="2" s="1"/>
  <c r="AE55" i="2"/>
  <c r="AF55" i="2" s="1"/>
  <c r="AC55" i="2"/>
  <c r="AD55" i="2" s="1"/>
  <c r="AA55" i="2"/>
  <c r="AB55" i="2" s="1"/>
  <c r="Z55" i="2"/>
  <c r="W55" i="2"/>
  <c r="S55" i="2"/>
  <c r="T55" i="2" s="1"/>
  <c r="O55" i="2"/>
  <c r="P55" i="2" s="1"/>
  <c r="K55" i="2"/>
  <c r="L55" i="2" s="1"/>
  <c r="G55" i="2"/>
  <c r="H55" i="2" s="1"/>
  <c r="AY54" i="2"/>
  <c r="AZ54" i="2" s="1"/>
  <c r="AW54" i="2"/>
  <c r="AX54" i="2" s="1"/>
  <c r="AU54" i="2"/>
  <c r="AV54" i="2" s="1"/>
  <c r="AE54" i="2"/>
  <c r="AF54" i="2" s="1"/>
  <c r="AC54" i="2"/>
  <c r="AD54" i="2" s="1"/>
  <c r="AA54" i="2"/>
  <c r="AB54" i="2" s="1"/>
  <c r="Z54" i="2"/>
  <c r="W54" i="2"/>
  <c r="S54" i="2"/>
  <c r="T54" i="2" s="1"/>
  <c r="O54" i="2"/>
  <c r="P54" i="2" s="1"/>
  <c r="K54" i="2"/>
  <c r="L54" i="2" s="1"/>
  <c r="G54" i="2"/>
  <c r="H54" i="2" s="1"/>
  <c r="AY53" i="2"/>
  <c r="AZ53" i="2" s="1"/>
  <c r="AW53" i="2"/>
  <c r="AU53" i="2"/>
  <c r="AV53" i="2" s="1"/>
  <c r="AE53" i="2"/>
  <c r="AF53" i="2" s="1"/>
  <c r="AC53" i="2"/>
  <c r="AD53" i="2" s="1"/>
  <c r="AA53" i="2"/>
  <c r="AB53" i="2" s="1"/>
  <c r="Z53" i="2"/>
  <c r="W53" i="2"/>
  <c r="S53" i="2"/>
  <c r="T53" i="2" s="1"/>
  <c r="O53" i="2"/>
  <c r="P53" i="2" s="1"/>
  <c r="K53" i="2"/>
  <c r="L53" i="2" s="1"/>
  <c r="G53" i="2"/>
  <c r="H53" i="2" s="1"/>
  <c r="AY52" i="2"/>
  <c r="AZ52" i="2" s="1"/>
  <c r="AW52" i="2"/>
  <c r="AX52" i="2" s="1"/>
  <c r="AU52" i="2"/>
  <c r="AV52" i="2" s="1"/>
  <c r="AE52" i="2"/>
  <c r="AF52" i="2" s="1"/>
  <c r="AC52" i="2"/>
  <c r="AD52" i="2" s="1"/>
  <c r="AA52" i="2"/>
  <c r="AB52" i="2" s="1"/>
  <c r="Z52" i="2"/>
  <c r="W52" i="2"/>
  <c r="S52" i="2"/>
  <c r="T52" i="2" s="1"/>
  <c r="O52" i="2"/>
  <c r="P52" i="2" s="1"/>
  <c r="K52" i="2"/>
  <c r="L52" i="2" s="1"/>
  <c r="G52" i="2"/>
  <c r="H52" i="2" s="1"/>
  <c r="AY51" i="2"/>
  <c r="AZ51" i="2" s="1"/>
  <c r="AW51" i="2"/>
  <c r="AU51" i="2"/>
  <c r="AV51" i="2" s="1"/>
  <c r="AE51" i="2"/>
  <c r="AF51" i="2" s="1"/>
  <c r="AC51" i="2"/>
  <c r="AD51" i="2" s="1"/>
  <c r="AA51" i="2"/>
  <c r="AB51" i="2" s="1"/>
  <c r="Z51" i="2"/>
  <c r="W51" i="2"/>
  <c r="S51" i="2"/>
  <c r="T51" i="2" s="1"/>
  <c r="O51" i="2"/>
  <c r="P51" i="2" s="1"/>
  <c r="K51" i="2"/>
  <c r="L51" i="2" s="1"/>
  <c r="G51" i="2"/>
  <c r="H51" i="2" s="1"/>
  <c r="AY50" i="2"/>
  <c r="AZ50" i="2" s="1"/>
  <c r="AW50" i="2"/>
  <c r="AX50" i="2" s="1"/>
  <c r="AU50" i="2"/>
  <c r="AV50" i="2" s="1"/>
  <c r="AE50" i="2"/>
  <c r="AF50" i="2" s="1"/>
  <c r="AC50" i="2"/>
  <c r="AD50" i="2" s="1"/>
  <c r="AA50" i="2"/>
  <c r="AB50" i="2" s="1"/>
  <c r="Z50" i="2"/>
  <c r="W50" i="2"/>
  <c r="S50" i="2"/>
  <c r="T50" i="2" s="1"/>
  <c r="O50" i="2"/>
  <c r="P50" i="2" s="1"/>
  <c r="K50" i="2"/>
  <c r="L50" i="2" s="1"/>
  <c r="G50" i="2"/>
  <c r="H50" i="2" s="1"/>
  <c r="AY49" i="2"/>
  <c r="AZ49" i="2" s="1"/>
  <c r="AW49" i="2"/>
  <c r="AU49" i="2"/>
  <c r="AV49" i="2" s="1"/>
  <c r="AE49" i="2"/>
  <c r="AF49" i="2" s="1"/>
  <c r="AC49" i="2"/>
  <c r="AD49" i="2" s="1"/>
  <c r="AA49" i="2"/>
  <c r="AB49" i="2" s="1"/>
  <c r="Z49" i="2"/>
  <c r="W49" i="2"/>
  <c r="S49" i="2"/>
  <c r="T49" i="2" s="1"/>
  <c r="O49" i="2"/>
  <c r="P49" i="2" s="1"/>
  <c r="K49" i="2"/>
  <c r="L49" i="2" s="1"/>
  <c r="G49" i="2"/>
  <c r="H49" i="2" s="1"/>
  <c r="AY48" i="2"/>
  <c r="AZ48" i="2" s="1"/>
  <c r="AW48" i="2"/>
  <c r="AX48" i="2" s="1"/>
  <c r="AU48" i="2"/>
  <c r="AV48" i="2" s="1"/>
  <c r="AE48" i="2"/>
  <c r="AF48" i="2" s="1"/>
  <c r="AC48" i="2"/>
  <c r="AD48" i="2" s="1"/>
  <c r="AA48" i="2"/>
  <c r="AB48" i="2" s="1"/>
  <c r="Z48" i="2"/>
  <c r="W48" i="2"/>
  <c r="S48" i="2"/>
  <c r="T48" i="2" s="1"/>
  <c r="O48" i="2"/>
  <c r="P48" i="2" s="1"/>
  <c r="K48" i="2"/>
  <c r="L48" i="2" s="1"/>
  <c r="G48" i="2"/>
  <c r="H48" i="2" s="1"/>
  <c r="AY47" i="2"/>
  <c r="AZ47" i="2" s="1"/>
  <c r="AW47" i="2"/>
  <c r="AU47" i="2"/>
  <c r="AV47" i="2" s="1"/>
  <c r="AE47" i="2"/>
  <c r="AF47" i="2" s="1"/>
  <c r="AC47" i="2"/>
  <c r="AD47" i="2" s="1"/>
  <c r="AA47" i="2"/>
  <c r="AB47" i="2" s="1"/>
  <c r="Z47" i="2"/>
  <c r="W47" i="2"/>
  <c r="S47" i="2"/>
  <c r="T47" i="2" s="1"/>
  <c r="O47" i="2"/>
  <c r="P47" i="2" s="1"/>
  <c r="K47" i="2"/>
  <c r="L47" i="2" s="1"/>
  <c r="G47" i="2"/>
  <c r="H47" i="2" s="1"/>
  <c r="AY46" i="2"/>
  <c r="AZ46" i="2" s="1"/>
  <c r="AW46" i="2"/>
  <c r="AX46" i="2" s="1"/>
  <c r="AU46" i="2"/>
  <c r="AV46" i="2" s="1"/>
  <c r="AE46" i="2"/>
  <c r="AF46" i="2" s="1"/>
  <c r="AC46" i="2"/>
  <c r="AD46" i="2" s="1"/>
  <c r="AA46" i="2"/>
  <c r="AB46" i="2" s="1"/>
  <c r="Z46" i="2"/>
  <c r="W46" i="2"/>
  <c r="S46" i="2"/>
  <c r="T46" i="2" s="1"/>
  <c r="O46" i="2"/>
  <c r="P46" i="2" s="1"/>
  <c r="K46" i="2"/>
  <c r="L46" i="2" s="1"/>
  <c r="G46" i="2"/>
  <c r="H46" i="2" s="1"/>
  <c r="AY45" i="2"/>
  <c r="AZ45" i="2" s="1"/>
  <c r="AW45" i="2"/>
  <c r="AU45" i="2"/>
  <c r="AV45" i="2" s="1"/>
  <c r="AE45" i="2"/>
  <c r="AF45" i="2" s="1"/>
  <c r="AC45" i="2"/>
  <c r="AD45" i="2" s="1"/>
  <c r="AA45" i="2"/>
  <c r="AB45" i="2" s="1"/>
  <c r="Z45" i="2"/>
  <c r="W45" i="2"/>
  <c r="S45" i="2"/>
  <c r="T45" i="2" s="1"/>
  <c r="O45" i="2"/>
  <c r="P45" i="2" s="1"/>
  <c r="K45" i="2"/>
  <c r="L45" i="2" s="1"/>
  <c r="G45" i="2"/>
  <c r="H45" i="2" s="1"/>
  <c r="AY44" i="2"/>
  <c r="AZ44" i="2" s="1"/>
  <c r="AW44" i="2"/>
  <c r="AX44" i="2" s="1"/>
  <c r="AU44" i="2"/>
  <c r="AV44" i="2" s="1"/>
  <c r="AE44" i="2"/>
  <c r="AF44" i="2" s="1"/>
  <c r="AC44" i="2"/>
  <c r="AD44" i="2" s="1"/>
  <c r="AA44" i="2"/>
  <c r="AB44" i="2" s="1"/>
  <c r="Z44" i="2"/>
  <c r="W44" i="2"/>
  <c r="S44" i="2"/>
  <c r="T44" i="2" s="1"/>
  <c r="O44" i="2"/>
  <c r="P44" i="2" s="1"/>
  <c r="K44" i="2"/>
  <c r="L44" i="2" s="1"/>
  <c r="G44" i="2"/>
  <c r="H44" i="2" s="1"/>
  <c r="AY43" i="2"/>
  <c r="AZ43" i="2" s="1"/>
  <c r="AW43" i="2"/>
  <c r="AU43" i="2"/>
  <c r="AV43" i="2" s="1"/>
  <c r="AE43" i="2"/>
  <c r="AF43" i="2" s="1"/>
  <c r="AC43" i="2"/>
  <c r="AD43" i="2" s="1"/>
  <c r="AA43" i="2"/>
  <c r="AB43" i="2" s="1"/>
  <c r="Z43" i="2"/>
  <c r="W43" i="2"/>
  <c r="S43" i="2"/>
  <c r="T43" i="2" s="1"/>
  <c r="O43" i="2"/>
  <c r="P43" i="2" s="1"/>
  <c r="K43" i="2"/>
  <c r="L43" i="2" s="1"/>
  <c r="G43" i="2"/>
  <c r="H43" i="2" s="1"/>
  <c r="AY42" i="2"/>
  <c r="AZ42" i="2" s="1"/>
  <c r="AW42" i="2"/>
  <c r="AX42" i="2" s="1"/>
  <c r="AU42" i="2"/>
  <c r="AV42" i="2" s="1"/>
  <c r="AE42" i="2"/>
  <c r="AF42" i="2" s="1"/>
  <c r="AC42" i="2"/>
  <c r="AD42" i="2" s="1"/>
  <c r="AA42" i="2"/>
  <c r="AB42" i="2" s="1"/>
  <c r="Z42" i="2"/>
  <c r="W42" i="2"/>
  <c r="S42" i="2"/>
  <c r="T42" i="2" s="1"/>
  <c r="O42" i="2"/>
  <c r="P42" i="2" s="1"/>
  <c r="K42" i="2"/>
  <c r="L42" i="2" s="1"/>
  <c r="G42" i="2"/>
  <c r="H42" i="2" s="1"/>
  <c r="AY41" i="2"/>
  <c r="AZ41" i="2" s="1"/>
  <c r="AW41" i="2"/>
  <c r="AU41" i="2"/>
  <c r="AV41" i="2" s="1"/>
  <c r="AE41" i="2"/>
  <c r="AF41" i="2" s="1"/>
  <c r="AC41" i="2"/>
  <c r="AD41" i="2" s="1"/>
  <c r="AA41" i="2"/>
  <c r="AB41" i="2" s="1"/>
  <c r="Z41" i="2"/>
  <c r="W41" i="2"/>
  <c r="S41" i="2"/>
  <c r="T41" i="2" s="1"/>
  <c r="O41" i="2"/>
  <c r="P41" i="2" s="1"/>
  <c r="K41" i="2"/>
  <c r="L41" i="2" s="1"/>
  <c r="G41" i="2"/>
  <c r="H41" i="2" s="1"/>
  <c r="AY40" i="2"/>
  <c r="AZ40" i="2" s="1"/>
  <c r="AW40" i="2"/>
  <c r="AX40" i="2" s="1"/>
  <c r="AU40" i="2"/>
  <c r="AV40" i="2" s="1"/>
  <c r="AE40" i="2"/>
  <c r="AF40" i="2" s="1"/>
  <c r="AC40" i="2"/>
  <c r="AD40" i="2" s="1"/>
  <c r="AA40" i="2"/>
  <c r="AB40" i="2" s="1"/>
  <c r="Z40" i="2"/>
  <c r="W40" i="2"/>
  <c r="S40" i="2"/>
  <c r="T40" i="2" s="1"/>
  <c r="O40" i="2"/>
  <c r="P40" i="2" s="1"/>
  <c r="K40" i="2"/>
  <c r="L40" i="2" s="1"/>
  <c r="G40" i="2"/>
  <c r="H40" i="2" s="1"/>
  <c r="AY39" i="2"/>
  <c r="AZ39" i="2" s="1"/>
  <c r="AW39" i="2"/>
  <c r="AX39" i="2" s="1"/>
  <c r="AU39" i="2"/>
  <c r="AV39" i="2" s="1"/>
  <c r="AE39" i="2"/>
  <c r="AF39" i="2" s="1"/>
  <c r="AC39" i="2"/>
  <c r="AD39" i="2" s="1"/>
  <c r="AA39" i="2"/>
  <c r="AB39" i="2" s="1"/>
  <c r="Z39" i="2"/>
  <c r="W39" i="2"/>
  <c r="S39" i="2"/>
  <c r="T39" i="2" s="1"/>
  <c r="O39" i="2"/>
  <c r="P39" i="2" s="1"/>
  <c r="K39" i="2"/>
  <c r="L39" i="2" s="1"/>
  <c r="G39" i="2"/>
  <c r="H39" i="2" s="1"/>
  <c r="AY38" i="2"/>
  <c r="AZ38" i="2" s="1"/>
  <c r="AW38" i="2"/>
  <c r="AX38" i="2" s="1"/>
  <c r="AU38" i="2"/>
  <c r="AV38" i="2" s="1"/>
  <c r="AE38" i="2"/>
  <c r="AF38" i="2" s="1"/>
  <c r="AC38" i="2"/>
  <c r="AD38" i="2" s="1"/>
  <c r="AA38" i="2"/>
  <c r="AB38" i="2" s="1"/>
  <c r="Z38" i="2"/>
  <c r="W38" i="2"/>
  <c r="S38" i="2"/>
  <c r="T38" i="2" s="1"/>
  <c r="O38" i="2"/>
  <c r="P38" i="2" s="1"/>
  <c r="K38" i="2"/>
  <c r="L38" i="2" s="1"/>
  <c r="G38" i="2"/>
  <c r="H38" i="2" s="1"/>
  <c r="AZ37" i="2"/>
  <c r="AY37" i="2"/>
  <c r="AW37" i="2"/>
  <c r="AU37" i="2"/>
  <c r="AV37" i="2" s="1"/>
  <c r="AE37" i="2"/>
  <c r="AF37" i="2" s="1"/>
  <c r="AC37" i="2"/>
  <c r="AD37" i="2" s="1"/>
  <c r="AA37" i="2"/>
  <c r="AB37" i="2" s="1"/>
  <c r="Z37" i="2"/>
  <c r="W37" i="2"/>
  <c r="S37" i="2"/>
  <c r="T37" i="2" s="1"/>
  <c r="O37" i="2"/>
  <c r="P37" i="2" s="1"/>
  <c r="K37" i="2"/>
  <c r="L37" i="2" s="1"/>
  <c r="G37" i="2"/>
  <c r="H37" i="2" s="1"/>
  <c r="AY36" i="2"/>
  <c r="AZ36" i="2" s="1"/>
  <c r="AW36" i="2"/>
  <c r="AX36" i="2" s="1"/>
  <c r="AU36" i="2"/>
  <c r="AV36" i="2" s="1"/>
  <c r="AE36" i="2"/>
  <c r="AF36" i="2" s="1"/>
  <c r="AC36" i="2"/>
  <c r="AD36" i="2" s="1"/>
  <c r="AA36" i="2"/>
  <c r="AB36" i="2" s="1"/>
  <c r="Z36" i="2"/>
  <c r="W36" i="2"/>
  <c r="S36" i="2"/>
  <c r="T36" i="2" s="1"/>
  <c r="O36" i="2"/>
  <c r="P36" i="2" s="1"/>
  <c r="K36" i="2"/>
  <c r="L36" i="2" s="1"/>
  <c r="G36" i="2"/>
  <c r="H36" i="2" s="1"/>
  <c r="AY35" i="2"/>
  <c r="AZ35" i="2" s="1"/>
  <c r="AW35" i="2"/>
  <c r="AX35" i="2" s="1"/>
  <c r="AU35" i="2"/>
  <c r="AV35" i="2" s="1"/>
  <c r="AE35" i="2"/>
  <c r="AF35" i="2" s="1"/>
  <c r="AC35" i="2"/>
  <c r="AD35" i="2" s="1"/>
  <c r="AA35" i="2"/>
  <c r="AB35" i="2" s="1"/>
  <c r="Z35" i="2"/>
  <c r="W35" i="2"/>
  <c r="S35" i="2"/>
  <c r="T35" i="2" s="1"/>
  <c r="O35" i="2"/>
  <c r="P35" i="2" s="1"/>
  <c r="K35" i="2"/>
  <c r="L35" i="2" s="1"/>
  <c r="G35" i="2"/>
  <c r="H35" i="2" s="1"/>
  <c r="AY34" i="2"/>
  <c r="AZ34" i="2" s="1"/>
  <c r="AW34" i="2"/>
  <c r="AX34" i="2" s="1"/>
  <c r="AU34" i="2"/>
  <c r="AV34" i="2" s="1"/>
  <c r="AE34" i="2"/>
  <c r="AF34" i="2" s="1"/>
  <c r="AC34" i="2"/>
  <c r="AD34" i="2" s="1"/>
  <c r="AA34" i="2"/>
  <c r="AB34" i="2" s="1"/>
  <c r="Z34" i="2"/>
  <c r="W34" i="2"/>
  <c r="S34" i="2"/>
  <c r="T34" i="2" s="1"/>
  <c r="O34" i="2"/>
  <c r="P34" i="2" s="1"/>
  <c r="K34" i="2"/>
  <c r="L34" i="2" s="1"/>
  <c r="G34" i="2"/>
  <c r="H34" i="2" s="1"/>
  <c r="AY33" i="2"/>
  <c r="AZ33" i="2" s="1"/>
  <c r="AW33" i="2"/>
  <c r="AX33" i="2" s="1"/>
  <c r="AU33" i="2"/>
  <c r="AV33" i="2" s="1"/>
  <c r="AE33" i="2"/>
  <c r="AF33" i="2" s="1"/>
  <c r="AC33" i="2"/>
  <c r="AD33" i="2" s="1"/>
  <c r="AA33" i="2"/>
  <c r="AB33" i="2" s="1"/>
  <c r="Z33" i="2"/>
  <c r="W33" i="2"/>
  <c r="S33" i="2"/>
  <c r="T33" i="2" s="1"/>
  <c r="O33" i="2"/>
  <c r="P33" i="2" s="1"/>
  <c r="K33" i="2"/>
  <c r="L33" i="2" s="1"/>
  <c r="G33" i="2"/>
  <c r="H33" i="2" s="1"/>
  <c r="AY32" i="2"/>
  <c r="AZ32" i="2" s="1"/>
  <c r="AW32" i="2"/>
  <c r="AX32" i="2" s="1"/>
  <c r="AU32" i="2"/>
  <c r="AV32" i="2" s="1"/>
  <c r="AE32" i="2"/>
  <c r="AF32" i="2" s="1"/>
  <c r="AC32" i="2"/>
  <c r="AD32" i="2" s="1"/>
  <c r="AA32" i="2"/>
  <c r="AB32" i="2" s="1"/>
  <c r="Z32" i="2"/>
  <c r="W32" i="2"/>
  <c r="S32" i="2"/>
  <c r="T32" i="2" s="1"/>
  <c r="O32" i="2"/>
  <c r="P32" i="2" s="1"/>
  <c r="K32" i="2"/>
  <c r="L32" i="2" s="1"/>
  <c r="G32" i="2"/>
  <c r="H32" i="2" s="1"/>
  <c r="AY31" i="2"/>
  <c r="AZ31" i="2" s="1"/>
  <c r="AW31" i="2"/>
  <c r="AX31" i="2" s="1"/>
  <c r="AU31" i="2"/>
  <c r="AV31" i="2" s="1"/>
  <c r="AE31" i="2"/>
  <c r="AF31" i="2" s="1"/>
  <c r="AC31" i="2"/>
  <c r="AD31" i="2" s="1"/>
  <c r="AA31" i="2"/>
  <c r="AB31" i="2" s="1"/>
  <c r="Z31" i="2"/>
  <c r="W31" i="2"/>
  <c r="S31" i="2"/>
  <c r="T31" i="2" s="1"/>
  <c r="O31" i="2"/>
  <c r="P31" i="2" s="1"/>
  <c r="K31" i="2"/>
  <c r="L31" i="2" s="1"/>
  <c r="G31" i="2"/>
  <c r="H31" i="2" s="1"/>
  <c r="AY30" i="2"/>
  <c r="AZ30" i="2" s="1"/>
  <c r="AW30" i="2"/>
  <c r="AX30" i="2" s="1"/>
  <c r="AU30" i="2"/>
  <c r="AV30" i="2" s="1"/>
  <c r="AE30" i="2"/>
  <c r="AF30" i="2" s="1"/>
  <c r="AC30" i="2"/>
  <c r="AD30" i="2" s="1"/>
  <c r="AA30" i="2"/>
  <c r="AB30" i="2" s="1"/>
  <c r="Z30" i="2"/>
  <c r="W30" i="2"/>
  <c r="S30" i="2"/>
  <c r="T30" i="2" s="1"/>
  <c r="O30" i="2"/>
  <c r="P30" i="2" s="1"/>
  <c r="K30" i="2"/>
  <c r="L30" i="2" s="1"/>
  <c r="G30" i="2"/>
  <c r="H30" i="2" s="1"/>
  <c r="AY29" i="2"/>
  <c r="AZ29" i="2" s="1"/>
  <c r="AW29" i="2"/>
  <c r="AU29" i="2"/>
  <c r="AV29" i="2" s="1"/>
  <c r="AE29" i="2"/>
  <c r="AF29" i="2" s="1"/>
  <c r="AC29" i="2"/>
  <c r="AD29" i="2" s="1"/>
  <c r="AA29" i="2"/>
  <c r="AB29" i="2" s="1"/>
  <c r="Z29" i="2"/>
  <c r="W29" i="2"/>
  <c r="S29" i="2"/>
  <c r="T29" i="2" s="1"/>
  <c r="O29" i="2"/>
  <c r="P29" i="2" s="1"/>
  <c r="K29" i="2"/>
  <c r="L29" i="2" s="1"/>
  <c r="G29" i="2"/>
  <c r="H29" i="2" s="1"/>
  <c r="AY28" i="2"/>
  <c r="AZ28" i="2" s="1"/>
  <c r="AW28" i="2"/>
  <c r="AX28" i="2" s="1"/>
  <c r="AU28" i="2"/>
  <c r="AV28" i="2" s="1"/>
  <c r="AE28" i="2"/>
  <c r="AF28" i="2" s="1"/>
  <c r="AC28" i="2"/>
  <c r="AD28" i="2" s="1"/>
  <c r="AA28" i="2"/>
  <c r="AB28" i="2" s="1"/>
  <c r="Z28" i="2"/>
  <c r="W28" i="2"/>
  <c r="S28" i="2"/>
  <c r="T28" i="2" s="1"/>
  <c r="O28" i="2"/>
  <c r="P28" i="2" s="1"/>
  <c r="K28" i="2"/>
  <c r="L28" i="2" s="1"/>
  <c r="G28" i="2"/>
  <c r="H28" i="2" s="1"/>
  <c r="AY27" i="2"/>
  <c r="AZ27" i="2" s="1"/>
  <c r="AW27" i="2"/>
  <c r="AX27" i="2" s="1"/>
  <c r="AU27" i="2"/>
  <c r="AV27" i="2" s="1"/>
  <c r="AE27" i="2"/>
  <c r="AF27" i="2" s="1"/>
  <c r="AC27" i="2"/>
  <c r="AD27" i="2" s="1"/>
  <c r="AA27" i="2"/>
  <c r="AB27" i="2" s="1"/>
  <c r="Z27" i="2"/>
  <c r="W27" i="2"/>
  <c r="S27" i="2"/>
  <c r="T27" i="2" s="1"/>
  <c r="O27" i="2"/>
  <c r="P27" i="2" s="1"/>
  <c r="K27" i="2"/>
  <c r="L27" i="2" s="1"/>
  <c r="G27" i="2"/>
  <c r="H27" i="2" s="1"/>
  <c r="AY26" i="2"/>
  <c r="AZ26" i="2" s="1"/>
  <c r="AW26" i="2"/>
  <c r="AX26" i="2" s="1"/>
  <c r="AU26" i="2"/>
  <c r="AV26" i="2" s="1"/>
  <c r="AE26" i="2"/>
  <c r="AF26" i="2" s="1"/>
  <c r="AC26" i="2"/>
  <c r="AD26" i="2" s="1"/>
  <c r="AA26" i="2"/>
  <c r="AB26" i="2" s="1"/>
  <c r="Z26" i="2"/>
  <c r="W26" i="2"/>
  <c r="S26" i="2"/>
  <c r="T26" i="2" s="1"/>
  <c r="O26" i="2"/>
  <c r="P26" i="2" s="1"/>
  <c r="K26" i="2"/>
  <c r="L26" i="2" s="1"/>
  <c r="G26" i="2"/>
  <c r="H26" i="2" s="1"/>
  <c r="AY25" i="2"/>
  <c r="AZ25" i="2" s="1"/>
  <c r="AW25" i="2"/>
  <c r="AU25" i="2"/>
  <c r="AV25" i="2" s="1"/>
  <c r="AE25" i="2"/>
  <c r="AF25" i="2" s="1"/>
  <c r="AC25" i="2"/>
  <c r="AD25" i="2" s="1"/>
  <c r="AA25" i="2"/>
  <c r="AB25" i="2" s="1"/>
  <c r="Z25" i="2"/>
  <c r="W25" i="2"/>
  <c r="S25" i="2"/>
  <c r="T25" i="2" s="1"/>
  <c r="O25" i="2"/>
  <c r="P25" i="2" s="1"/>
  <c r="K25" i="2"/>
  <c r="L25" i="2" s="1"/>
  <c r="G25" i="2"/>
  <c r="H25" i="2" s="1"/>
  <c r="AY24" i="2"/>
  <c r="AZ24" i="2" s="1"/>
  <c r="AW24" i="2"/>
  <c r="AX24" i="2" s="1"/>
  <c r="AU24" i="2"/>
  <c r="AV24" i="2" s="1"/>
  <c r="AE24" i="2"/>
  <c r="AF24" i="2" s="1"/>
  <c r="AC24" i="2"/>
  <c r="AD24" i="2" s="1"/>
  <c r="AA24" i="2"/>
  <c r="AB24" i="2" s="1"/>
  <c r="Z24" i="2"/>
  <c r="W24" i="2"/>
  <c r="S24" i="2"/>
  <c r="T24" i="2" s="1"/>
  <c r="O24" i="2"/>
  <c r="P24" i="2" s="1"/>
  <c r="K24" i="2"/>
  <c r="L24" i="2" s="1"/>
  <c r="G24" i="2"/>
  <c r="H24" i="2" s="1"/>
  <c r="AY23" i="2"/>
  <c r="AZ23" i="2" s="1"/>
  <c r="AW23" i="2"/>
  <c r="AX23" i="2" s="1"/>
  <c r="AU23" i="2"/>
  <c r="AV23" i="2" s="1"/>
  <c r="AE23" i="2"/>
  <c r="AF23" i="2" s="1"/>
  <c r="AC23" i="2"/>
  <c r="AD23" i="2" s="1"/>
  <c r="AA23" i="2"/>
  <c r="AB23" i="2" s="1"/>
  <c r="Z23" i="2"/>
  <c r="W23" i="2"/>
  <c r="S23" i="2"/>
  <c r="T23" i="2" s="1"/>
  <c r="O23" i="2"/>
  <c r="P23" i="2" s="1"/>
  <c r="K23" i="2"/>
  <c r="L23" i="2" s="1"/>
  <c r="G23" i="2"/>
  <c r="H23" i="2" s="1"/>
  <c r="AY22" i="2"/>
  <c r="AZ22" i="2" s="1"/>
  <c r="AW22" i="2"/>
  <c r="AX22" i="2" s="1"/>
  <c r="AU22" i="2"/>
  <c r="AV22" i="2" s="1"/>
  <c r="AE22" i="2"/>
  <c r="AF22" i="2" s="1"/>
  <c r="AC22" i="2"/>
  <c r="AD22" i="2" s="1"/>
  <c r="AA22" i="2"/>
  <c r="AB22" i="2" s="1"/>
  <c r="Z22" i="2"/>
  <c r="W22" i="2"/>
  <c r="S22" i="2"/>
  <c r="T22" i="2" s="1"/>
  <c r="O22" i="2"/>
  <c r="P22" i="2" s="1"/>
  <c r="K22" i="2"/>
  <c r="L22" i="2" s="1"/>
  <c r="G22" i="2"/>
  <c r="H22" i="2" s="1"/>
  <c r="AY21" i="2"/>
  <c r="AZ21" i="2" s="1"/>
  <c r="AW21" i="2"/>
  <c r="AU21" i="2"/>
  <c r="AV21" i="2" s="1"/>
  <c r="AE21" i="2"/>
  <c r="AF21" i="2" s="1"/>
  <c r="AC21" i="2"/>
  <c r="AD21" i="2" s="1"/>
  <c r="AA21" i="2"/>
  <c r="AB21" i="2" s="1"/>
  <c r="Z21" i="2"/>
  <c r="W21" i="2"/>
  <c r="S21" i="2"/>
  <c r="T21" i="2" s="1"/>
  <c r="O21" i="2"/>
  <c r="P21" i="2" s="1"/>
  <c r="K21" i="2"/>
  <c r="L21" i="2" s="1"/>
  <c r="G21" i="2"/>
  <c r="H21" i="2" s="1"/>
  <c r="AY20" i="2"/>
  <c r="AZ20" i="2" s="1"/>
  <c r="AW20" i="2"/>
  <c r="AX20" i="2" s="1"/>
  <c r="AU20" i="2"/>
  <c r="AV20" i="2" s="1"/>
  <c r="AE20" i="2"/>
  <c r="AF20" i="2" s="1"/>
  <c r="AC20" i="2"/>
  <c r="AD20" i="2" s="1"/>
  <c r="AA20" i="2"/>
  <c r="AB20" i="2" s="1"/>
  <c r="Z20" i="2"/>
  <c r="W20" i="2"/>
  <c r="S20" i="2"/>
  <c r="T20" i="2" s="1"/>
  <c r="O20" i="2"/>
  <c r="P20" i="2" s="1"/>
  <c r="K20" i="2"/>
  <c r="L20" i="2" s="1"/>
  <c r="G20" i="2"/>
  <c r="H20" i="2" s="1"/>
  <c r="AY19" i="2"/>
  <c r="AZ19" i="2" s="1"/>
  <c r="AW19" i="2"/>
  <c r="AX19" i="2" s="1"/>
  <c r="AU19" i="2"/>
  <c r="AV19" i="2" s="1"/>
  <c r="AE19" i="2"/>
  <c r="AF19" i="2" s="1"/>
  <c r="AC19" i="2"/>
  <c r="AD19" i="2" s="1"/>
  <c r="AA19" i="2"/>
  <c r="AB19" i="2" s="1"/>
  <c r="Z19" i="2"/>
  <c r="W19" i="2"/>
  <c r="S19" i="2"/>
  <c r="T19" i="2" s="1"/>
  <c r="O19" i="2"/>
  <c r="P19" i="2" s="1"/>
  <c r="K19" i="2"/>
  <c r="L19" i="2" s="1"/>
  <c r="G19" i="2"/>
  <c r="H19" i="2" s="1"/>
  <c r="AY18" i="2"/>
  <c r="AZ18" i="2" s="1"/>
  <c r="AW18" i="2"/>
  <c r="AX18" i="2" s="1"/>
  <c r="AU18" i="2"/>
  <c r="AV18" i="2" s="1"/>
  <c r="AE18" i="2"/>
  <c r="AF18" i="2" s="1"/>
  <c r="AC18" i="2"/>
  <c r="AD18" i="2" s="1"/>
  <c r="AA18" i="2"/>
  <c r="AB18" i="2" s="1"/>
  <c r="Z18" i="2"/>
  <c r="W18" i="2"/>
  <c r="S18" i="2"/>
  <c r="T18" i="2" s="1"/>
  <c r="O18" i="2"/>
  <c r="P18" i="2" s="1"/>
  <c r="K18" i="2"/>
  <c r="L18" i="2" s="1"/>
  <c r="G18" i="2"/>
  <c r="H18" i="2" s="1"/>
  <c r="AY17" i="2"/>
  <c r="AZ17" i="2" s="1"/>
  <c r="AW17" i="2"/>
  <c r="AU17" i="2"/>
  <c r="AV17" i="2" s="1"/>
  <c r="AE17" i="2"/>
  <c r="AF17" i="2" s="1"/>
  <c r="AC17" i="2"/>
  <c r="AD17" i="2" s="1"/>
  <c r="AA17" i="2"/>
  <c r="AB17" i="2" s="1"/>
  <c r="Z17" i="2"/>
  <c r="W17" i="2"/>
  <c r="S17" i="2"/>
  <c r="T17" i="2" s="1"/>
  <c r="O17" i="2"/>
  <c r="P17" i="2" s="1"/>
  <c r="K17" i="2"/>
  <c r="L17" i="2" s="1"/>
  <c r="G17" i="2"/>
  <c r="H17" i="2" s="1"/>
  <c r="AY16" i="2"/>
  <c r="AZ16" i="2" s="1"/>
  <c r="AW16" i="2"/>
  <c r="AX16" i="2" s="1"/>
  <c r="AU16" i="2"/>
  <c r="AV16" i="2" s="1"/>
  <c r="AE16" i="2"/>
  <c r="AF16" i="2" s="1"/>
  <c r="AC16" i="2"/>
  <c r="AD16" i="2" s="1"/>
  <c r="AA16" i="2"/>
  <c r="AB16" i="2" s="1"/>
  <c r="Z16" i="2"/>
  <c r="W16" i="2"/>
  <c r="S16" i="2"/>
  <c r="T16" i="2" s="1"/>
  <c r="O16" i="2"/>
  <c r="P16" i="2" s="1"/>
  <c r="K16" i="2"/>
  <c r="L16" i="2" s="1"/>
  <c r="G16" i="2"/>
  <c r="H16" i="2" s="1"/>
  <c r="AY15" i="2"/>
  <c r="AZ15" i="2" s="1"/>
  <c r="AW15" i="2"/>
  <c r="AX15" i="2" s="1"/>
  <c r="AU15" i="2"/>
  <c r="AV15" i="2" s="1"/>
  <c r="AE15" i="2"/>
  <c r="AF15" i="2" s="1"/>
  <c r="AC15" i="2"/>
  <c r="AD15" i="2" s="1"/>
  <c r="AA15" i="2"/>
  <c r="AB15" i="2" s="1"/>
  <c r="Z15" i="2"/>
  <c r="W15" i="2"/>
  <c r="S15" i="2"/>
  <c r="T15" i="2" s="1"/>
  <c r="O15" i="2"/>
  <c r="P15" i="2" s="1"/>
  <c r="K15" i="2"/>
  <c r="L15" i="2" s="1"/>
  <c r="G15" i="2"/>
  <c r="H15" i="2" s="1"/>
  <c r="AY14" i="2"/>
  <c r="AZ14" i="2" s="1"/>
  <c r="AW14" i="2"/>
  <c r="AX14" i="2" s="1"/>
  <c r="AU14" i="2"/>
  <c r="AV14" i="2" s="1"/>
  <c r="AE14" i="2"/>
  <c r="AF14" i="2" s="1"/>
  <c r="AC14" i="2"/>
  <c r="AD14" i="2" s="1"/>
  <c r="AA14" i="2"/>
  <c r="AB14" i="2" s="1"/>
  <c r="Z14" i="2"/>
  <c r="W14" i="2"/>
  <c r="S14" i="2"/>
  <c r="T14" i="2" s="1"/>
  <c r="O14" i="2"/>
  <c r="P14" i="2" s="1"/>
  <c r="K14" i="2"/>
  <c r="L14" i="2" s="1"/>
  <c r="G14" i="2"/>
  <c r="H14" i="2" s="1"/>
  <c r="AY13" i="2"/>
  <c r="AZ13" i="2" s="1"/>
  <c r="AW13" i="2"/>
  <c r="AU13" i="2"/>
  <c r="AV13" i="2" s="1"/>
  <c r="AE13" i="2"/>
  <c r="AF13" i="2" s="1"/>
  <c r="AC13" i="2"/>
  <c r="AD13" i="2" s="1"/>
  <c r="AA13" i="2"/>
  <c r="AB13" i="2" s="1"/>
  <c r="Z13" i="2"/>
  <c r="W13" i="2"/>
  <c r="S13" i="2"/>
  <c r="T13" i="2" s="1"/>
  <c r="O13" i="2"/>
  <c r="P13" i="2" s="1"/>
  <c r="K13" i="2"/>
  <c r="L13" i="2" s="1"/>
  <c r="G13" i="2"/>
  <c r="H13" i="2" s="1"/>
  <c r="AY12" i="2"/>
  <c r="AZ12" i="2" s="1"/>
  <c r="AW12" i="2"/>
  <c r="AX12" i="2" s="1"/>
  <c r="AU12" i="2"/>
  <c r="AV12" i="2" s="1"/>
  <c r="AE12" i="2"/>
  <c r="AF12" i="2" s="1"/>
  <c r="AC12" i="2"/>
  <c r="AD12" i="2" s="1"/>
  <c r="AA12" i="2"/>
  <c r="AB12" i="2" s="1"/>
  <c r="Z12" i="2"/>
  <c r="W12" i="2"/>
  <c r="S12" i="2"/>
  <c r="T12" i="2" s="1"/>
  <c r="O12" i="2"/>
  <c r="P12" i="2" s="1"/>
  <c r="K12" i="2"/>
  <c r="L12" i="2" s="1"/>
  <c r="AY11" i="2"/>
  <c r="AZ11" i="2" s="1"/>
  <c r="AW11" i="2"/>
  <c r="AX11" i="2" s="1"/>
  <c r="AU11" i="2"/>
  <c r="AV11" i="2" s="1"/>
  <c r="AE11" i="2"/>
  <c r="AF11" i="2" s="1"/>
  <c r="AC11" i="2"/>
  <c r="AD11" i="2" s="1"/>
  <c r="AA11" i="2"/>
  <c r="AB11" i="2" s="1"/>
  <c r="Z11" i="2"/>
  <c r="W11" i="2"/>
  <c r="S11" i="2"/>
  <c r="T11" i="2" s="1"/>
  <c r="O11" i="2"/>
  <c r="P11" i="2" s="1"/>
  <c r="K11" i="2"/>
  <c r="L11" i="2" s="1"/>
  <c r="G11" i="2"/>
  <c r="H11" i="2" s="1"/>
  <c r="AY10" i="2"/>
  <c r="AZ10" i="2" s="1"/>
  <c r="AW10" i="2"/>
  <c r="AX10" i="2" s="1"/>
  <c r="AU10" i="2"/>
  <c r="AV10" i="2" s="1"/>
  <c r="AE10" i="2"/>
  <c r="AF10" i="2" s="1"/>
  <c r="AC10" i="2"/>
  <c r="AD10" i="2" s="1"/>
  <c r="AA10" i="2"/>
  <c r="AB10" i="2" s="1"/>
  <c r="Z10" i="2"/>
  <c r="W10" i="2"/>
  <c r="S10" i="2"/>
  <c r="T10" i="2" s="1"/>
  <c r="O10" i="2"/>
  <c r="P10" i="2" s="1"/>
  <c r="K10" i="2"/>
  <c r="L10" i="2" s="1"/>
  <c r="G10" i="2"/>
  <c r="H10" i="2" s="1"/>
  <c r="AY9" i="2"/>
  <c r="AZ9" i="2" s="1"/>
  <c r="AW9" i="2"/>
  <c r="AU9" i="2"/>
  <c r="AV9" i="2" s="1"/>
  <c r="AE9" i="2"/>
  <c r="AF9" i="2" s="1"/>
  <c r="AC9" i="2"/>
  <c r="AD9" i="2" s="1"/>
  <c r="AA9" i="2"/>
  <c r="AB9" i="2" s="1"/>
  <c r="Z9" i="2"/>
  <c r="W9" i="2"/>
  <c r="S9" i="2"/>
  <c r="T9" i="2" s="1"/>
  <c r="O9" i="2"/>
  <c r="P9" i="2" s="1"/>
  <c r="K9" i="2"/>
  <c r="L9" i="2" s="1"/>
  <c r="G9" i="2"/>
  <c r="H9" i="2" s="1"/>
  <c r="AY8" i="2"/>
  <c r="AZ8" i="2" s="1"/>
  <c r="AW8" i="2"/>
  <c r="AX8" i="2" s="1"/>
  <c r="AU8" i="2"/>
  <c r="AV8" i="2" s="1"/>
  <c r="AE8" i="2"/>
  <c r="AF8" i="2" s="1"/>
  <c r="AC8" i="2"/>
  <c r="AD8" i="2" s="1"/>
  <c r="AA8" i="2"/>
  <c r="AB8" i="2" s="1"/>
  <c r="Z8" i="2"/>
  <c r="W8" i="2"/>
  <c r="S8" i="2"/>
  <c r="T8" i="2" s="1"/>
  <c r="O8" i="2"/>
  <c r="P8" i="2" s="1"/>
  <c r="K8" i="2"/>
  <c r="L8" i="2" s="1"/>
  <c r="G8" i="2"/>
  <c r="H8" i="2" s="1"/>
  <c r="AY7" i="2"/>
  <c r="AZ7" i="2" s="1"/>
  <c r="AW7" i="2"/>
  <c r="AX7" i="2" s="1"/>
  <c r="AU7" i="2"/>
  <c r="AV7" i="2" s="1"/>
  <c r="AE7" i="2"/>
  <c r="AF7" i="2" s="1"/>
  <c r="AC7" i="2"/>
  <c r="AD7" i="2" s="1"/>
  <c r="AA7" i="2"/>
  <c r="AB7" i="2" s="1"/>
  <c r="Z7" i="2"/>
  <c r="W7" i="2"/>
  <c r="S7" i="2"/>
  <c r="T7" i="2" s="1"/>
  <c r="O7" i="2"/>
  <c r="P7" i="2" s="1"/>
  <c r="K7" i="2"/>
  <c r="L7" i="2" s="1"/>
  <c r="G7" i="2"/>
  <c r="H7" i="2" s="1"/>
  <c r="AY6" i="2"/>
  <c r="AZ6" i="2" s="1"/>
  <c r="AW6" i="2"/>
  <c r="AX6" i="2" s="1"/>
  <c r="AU6" i="2"/>
  <c r="AV6" i="2" s="1"/>
  <c r="AE6" i="2"/>
  <c r="AF6" i="2" s="1"/>
  <c r="AC6" i="2"/>
  <c r="AD6" i="2" s="1"/>
  <c r="AA6" i="2"/>
  <c r="AB6" i="2" s="1"/>
  <c r="Z6" i="2"/>
  <c r="W6" i="2"/>
  <c r="S6" i="2"/>
  <c r="T6" i="2" s="1"/>
  <c r="O6" i="2"/>
  <c r="P6" i="2" s="1"/>
  <c r="K6" i="2"/>
  <c r="L6" i="2" s="1"/>
  <c r="G6" i="2"/>
  <c r="H6" i="2" s="1"/>
  <c r="AY5" i="2"/>
  <c r="AZ5" i="2" s="1"/>
  <c r="AW5" i="2"/>
  <c r="AU5" i="2"/>
  <c r="AV5" i="2" s="1"/>
  <c r="AE5" i="2"/>
  <c r="AF5" i="2" s="1"/>
  <c r="AC5" i="2"/>
  <c r="AD5" i="2" s="1"/>
  <c r="AA5" i="2"/>
  <c r="AB5" i="2" s="1"/>
  <c r="Z5" i="2"/>
  <c r="W5" i="2"/>
  <c r="S5" i="2"/>
  <c r="T5" i="2" s="1"/>
  <c r="O5" i="2"/>
  <c r="P5" i="2" s="1"/>
  <c r="G5" i="2"/>
  <c r="H5" i="2" s="1"/>
  <c r="AY4" i="2"/>
  <c r="AW4" i="2"/>
  <c r="AX4" i="2" s="1"/>
  <c r="AU4" i="2"/>
  <c r="AE4" i="2"/>
  <c r="AF4" i="2" s="1"/>
  <c r="AC4" i="2"/>
  <c r="AD4" i="2" s="1"/>
  <c r="AA4" i="2"/>
  <c r="AB4" i="2" s="1"/>
  <c r="Z4" i="2"/>
  <c r="W4" i="2"/>
  <c r="S4" i="2"/>
  <c r="O4" i="2"/>
  <c r="K4" i="2"/>
  <c r="G4" i="2"/>
  <c r="AT3" i="2"/>
  <c r="AR3" i="2"/>
  <c r="AL3" i="2"/>
  <c r="AJ3" i="2"/>
  <c r="AH3" i="2"/>
  <c r="P4" i="2" l="1"/>
  <c r="P3" i="2" s="1"/>
  <c r="O3" i="2"/>
  <c r="T4" i="2"/>
  <c r="T3" i="2" s="1"/>
  <c r="S3" i="2"/>
  <c r="H4" i="2"/>
  <c r="H3" i="2" s="1"/>
  <c r="G3" i="2"/>
  <c r="W3" i="2"/>
  <c r="L4" i="2"/>
  <c r="L3" i="2" s="1"/>
  <c r="K3" i="2"/>
  <c r="Z3" i="2"/>
  <c r="AC3" i="2"/>
  <c r="AM3" i="2"/>
  <c r="AE3" i="2"/>
  <c r="BB3" i="2"/>
  <c r="AX45" i="2"/>
  <c r="AX57" i="2"/>
  <c r="AX61" i="2"/>
  <c r="AY3" i="2"/>
  <c r="AW3" i="2"/>
  <c r="AX78" i="2"/>
  <c r="AX79" i="2"/>
  <c r="AV113" i="2"/>
  <c r="AX49" i="2"/>
  <c r="AX53" i="2"/>
  <c r="AX65" i="2"/>
  <c r="AX73" i="2"/>
  <c r="AX77" i="2"/>
  <c r="AA3" i="2"/>
  <c r="AO3" i="2"/>
  <c r="AV4" i="2"/>
  <c r="AZ4" i="2"/>
  <c r="AX5" i="2"/>
  <c r="AX9" i="2"/>
  <c r="AX13" i="2"/>
  <c r="AX17" i="2"/>
  <c r="AX21" i="2"/>
  <c r="AX25" i="2"/>
  <c r="AX29" i="2"/>
  <c r="AX37" i="2"/>
  <c r="AX43" i="2"/>
  <c r="AX47" i="2"/>
  <c r="AX51" i="2"/>
  <c r="AX55" i="2"/>
  <c r="AX59" i="2"/>
  <c r="AX63" i="2"/>
  <c r="AX67" i="2"/>
  <c r="AX71" i="2"/>
  <c r="AX75" i="2"/>
  <c r="AV102" i="2"/>
  <c r="AX112" i="2"/>
  <c r="AX41" i="2"/>
  <c r="AX69" i="2"/>
  <c r="AU3" i="2"/>
  <c r="AV82" i="2"/>
  <c r="AV103" i="2"/>
  <c r="AV107" i="2"/>
  <c r="AX118" i="2"/>
  <c r="AX104" i="2"/>
  <c r="AV116" i="2"/>
  <c r="AX122" i="2"/>
  <c r="AV123" i="2"/>
  <c r="AV111" i="2"/>
  <c r="AX103" i="2"/>
  <c r="BW66" i="1" l="1"/>
  <c r="BY66" i="1" s="1"/>
  <c r="BT66" i="1"/>
  <c r="BV66" i="1" s="1"/>
  <c r="BQ66" i="1"/>
  <c r="AS66" i="1"/>
  <c r="AU66" i="1" s="1"/>
  <c r="AP66" i="1"/>
  <c r="AM66" i="1"/>
  <c r="AN66" i="1" s="1"/>
  <c r="AL66" i="1"/>
  <c r="AK66" i="1"/>
  <c r="AG66" i="1"/>
  <c r="AF66" i="1"/>
  <c r="Z66" i="1"/>
  <c r="AB66" i="1" s="1"/>
  <c r="T66" i="1"/>
  <c r="V66" i="1" s="1"/>
  <c r="N66" i="1"/>
  <c r="H66" i="1"/>
  <c r="BW65" i="1"/>
  <c r="BT65" i="1"/>
  <c r="BU65" i="1" s="1"/>
  <c r="BQ65" i="1"/>
  <c r="BS65" i="1" s="1"/>
  <c r="AS65" i="1"/>
  <c r="AT65" i="1" s="1"/>
  <c r="AP65" i="1"/>
  <c r="AR65" i="1" s="1"/>
  <c r="AM65" i="1"/>
  <c r="AO65" i="1" s="1"/>
  <c r="AL65" i="1"/>
  <c r="AK65" i="1"/>
  <c r="AG65" i="1"/>
  <c r="AF65" i="1"/>
  <c r="Z65" i="1"/>
  <c r="T65" i="1"/>
  <c r="U65" i="1" s="1"/>
  <c r="N65" i="1"/>
  <c r="H65" i="1"/>
  <c r="J65" i="1" s="1"/>
  <c r="BW64" i="1"/>
  <c r="BX64" i="1" s="1"/>
  <c r="BT64" i="1"/>
  <c r="BV64" i="1" s="1"/>
  <c r="BQ64" i="1"/>
  <c r="AS64" i="1"/>
  <c r="AU64" i="1" s="1"/>
  <c r="AP64" i="1"/>
  <c r="AM64" i="1"/>
  <c r="AL64" i="1"/>
  <c r="AK64" i="1"/>
  <c r="AG64" i="1"/>
  <c r="AF64" i="1"/>
  <c r="Z64" i="1"/>
  <c r="AA64" i="1" s="1"/>
  <c r="T64" i="1"/>
  <c r="N64" i="1"/>
  <c r="H64" i="1"/>
  <c r="BW63" i="1"/>
  <c r="BT63" i="1"/>
  <c r="BQ63" i="1"/>
  <c r="AS63" i="1"/>
  <c r="AP63" i="1"/>
  <c r="AQ63" i="1" s="1"/>
  <c r="AM63" i="1"/>
  <c r="AO63" i="1" s="1"/>
  <c r="AL63" i="1"/>
  <c r="AK63" i="1"/>
  <c r="AG63" i="1"/>
  <c r="AF63" i="1"/>
  <c r="Z63" i="1"/>
  <c r="T63" i="1"/>
  <c r="N63" i="1"/>
  <c r="H63" i="1"/>
  <c r="J63" i="1" s="1"/>
  <c r="BW62" i="1"/>
  <c r="BT62" i="1"/>
  <c r="BQ62" i="1"/>
  <c r="AS62" i="1"/>
  <c r="AP62" i="1"/>
  <c r="AM62" i="1"/>
  <c r="AO62" i="1" s="1"/>
  <c r="AL62" i="1"/>
  <c r="AK62" i="1"/>
  <c r="AG62" i="1"/>
  <c r="AF62" i="1"/>
  <c r="Z62" i="1"/>
  <c r="T62" i="1"/>
  <c r="V62" i="1" s="1"/>
  <c r="N62" i="1"/>
  <c r="H62" i="1"/>
  <c r="I62" i="1" s="1"/>
  <c r="BW61" i="1"/>
  <c r="BT61" i="1"/>
  <c r="BU61" i="1" s="1"/>
  <c r="BQ61" i="1"/>
  <c r="BS61" i="1" s="1"/>
  <c r="AS61" i="1"/>
  <c r="AP61" i="1"/>
  <c r="AQ61" i="1" s="1"/>
  <c r="AM61" i="1"/>
  <c r="AO61" i="1" s="1"/>
  <c r="AL61" i="1"/>
  <c r="AK61" i="1"/>
  <c r="AG61" i="1"/>
  <c r="AF61" i="1"/>
  <c r="Z61" i="1"/>
  <c r="T61" i="1"/>
  <c r="N61" i="1"/>
  <c r="H61" i="1"/>
  <c r="J61" i="1" s="1"/>
  <c r="BW60" i="1"/>
  <c r="BX60" i="1" s="1"/>
  <c r="BT60" i="1"/>
  <c r="BV60" i="1" s="1"/>
  <c r="BQ60" i="1"/>
  <c r="AS60" i="1"/>
  <c r="AU60" i="1" s="1"/>
  <c r="AP60" i="1"/>
  <c r="AM60" i="1"/>
  <c r="AN60" i="1" s="1"/>
  <c r="AL60" i="1"/>
  <c r="AK60" i="1"/>
  <c r="AG60" i="1"/>
  <c r="AF60" i="1"/>
  <c r="Z60" i="1"/>
  <c r="T60" i="1"/>
  <c r="V60" i="1" s="1"/>
  <c r="N60" i="1"/>
  <c r="H60" i="1"/>
  <c r="J60" i="1" s="1"/>
  <c r="BW59" i="1"/>
  <c r="BT59" i="1"/>
  <c r="BQ59" i="1"/>
  <c r="BR59" i="1" s="1"/>
  <c r="AS59" i="1"/>
  <c r="AP59" i="1"/>
  <c r="AM59" i="1"/>
  <c r="AO59" i="1" s="1"/>
  <c r="AL59" i="1"/>
  <c r="AK59" i="1"/>
  <c r="AG59" i="1"/>
  <c r="AF59" i="1"/>
  <c r="Z59" i="1"/>
  <c r="T59" i="1"/>
  <c r="V59" i="1" s="1"/>
  <c r="N59" i="1"/>
  <c r="H59" i="1"/>
  <c r="J59" i="1" s="1"/>
  <c r="BW58" i="1"/>
  <c r="BQ58" i="1"/>
  <c r="AS58" i="1"/>
  <c r="AU58" i="1" s="1"/>
  <c r="AP58" i="1"/>
  <c r="AM58" i="1"/>
  <c r="AN58" i="1" s="1"/>
  <c r="AL58" i="1"/>
  <c r="AK58" i="1"/>
  <c r="AG58" i="1"/>
  <c r="AF58" i="1"/>
  <c r="Z58" i="1"/>
  <c r="T58" i="1"/>
  <c r="N58" i="1"/>
  <c r="H58" i="1"/>
  <c r="BW57" i="1"/>
  <c r="BT57" i="1"/>
  <c r="BQ57" i="1"/>
  <c r="BR57" i="1" s="1"/>
  <c r="AS57" i="1"/>
  <c r="AU57" i="1" s="1"/>
  <c r="AP57" i="1"/>
  <c r="AM57" i="1"/>
  <c r="AL57" i="1"/>
  <c r="AK57" i="1"/>
  <c r="AG57" i="1"/>
  <c r="AF57" i="1"/>
  <c r="Z57" i="1"/>
  <c r="T57" i="1"/>
  <c r="N57" i="1"/>
  <c r="P57" i="1" s="1"/>
  <c r="H57" i="1"/>
  <c r="BW56" i="1"/>
  <c r="BX56" i="1" s="1"/>
  <c r="BT56" i="1"/>
  <c r="BQ56" i="1"/>
  <c r="AS56" i="1"/>
  <c r="AP56" i="1"/>
  <c r="AM56" i="1"/>
  <c r="AL56" i="1"/>
  <c r="AK56" i="1"/>
  <c r="AG56" i="1"/>
  <c r="AF56" i="1"/>
  <c r="Z56" i="1"/>
  <c r="T56" i="1"/>
  <c r="V56" i="1" s="1"/>
  <c r="N56" i="1"/>
  <c r="H56" i="1"/>
  <c r="I56" i="1" s="1"/>
  <c r="BW55" i="1"/>
  <c r="BX55" i="1" s="1"/>
  <c r="BT55" i="1"/>
  <c r="BV55" i="1" s="1"/>
  <c r="BQ55" i="1"/>
  <c r="AS55" i="1"/>
  <c r="AU55" i="1" s="1"/>
  <c r="AP55" i="1"/>
  <c r="AM55" i="1"/>
  <c r="AO55" i="1" s="1"/>
  <c r="AL55" i="1"/>
  <c r="AK55" i="1"/>
  <c r="AG55" i="1"/>
  <c r="AF55" i="1"/>
  <c r="Z55" i="1"/>
  <c r="T55" i="1"/>
  <c r="N55" i="1"/>
  <c r="H55" i="1"/>
  <c r="BW54" i="1"/>
  <c r="BT54" i="1"/>
  <c r="BQ54" i="1"/>
  <c r="AS54" i="1"/>
  <c r="AU54" i="1" s="1"/>
  <c r="AP54" i="1"/>
  <c r="AM54" i="1"/>
  <c r="AN54" i="1" s="1"/>
  <c r="AL54" i="1"/>
  <c r="AK54" i="1"/>
  <c r="AG54" i="1"/>
  <c r="AG6" i="1" s="1"/>
  <c r="AF54" i="1"/>
  <c r="Z54" i="1"/>
  <c r="AB54" i="1" s="1"/>
  <c r="T54" i="1"/>
  <c r="N54" i="1"/>
  <c r="H54" i="1"/>
  <c r="BW53" i="1"/>
  <c r="BT53" i="1"/>
  <c r="BV53" i="1" s="1"/>
  <c r="BQ53" i="1"/>
  <c r="AS53" i="1"/>
  <c r="AP53" i="1"/>
  <c r="AR53" i="1" s="1"/>
  <c r="AM53" i="1"/>
  <c r="AO53" i="1" s="1"/>
  <c r="AL53" i="1"/>
  <c r="AK53" i="1"/>
  <c r="AG53" i="1"/>
  <c r="AF53" i="1"/>
  <c r="Z53" i="1"/>
  <c r="T53" i="1"/>
  <c r="U53" i="1" s="1"/>
  <c r="N53" i="1"/>
  <c r="H53" i="1"/>
  <c r="BW52" i="1"/>
  <c r="BY52" i="1" s="1"/>
  <c r="BT52" i="1"/>
  <c r="BV52" i="1" s="1"/>
  <c r="BQ52" i="1"/>
  <c r="AS52" i="1"/>
  <c r="AP52" i="1"/>
  <c r="AM52" i="1"/>
  <c r="AL52" i="1"/>
  <c r="AK52" i="1"/>
  <c r="AG52" i="1"/>
  <c r="AF52" i="1"/>
  <c r="Z52" i="1"/>
  <c r="AA52" i="1" s="1"/>
  <c r="T52" i="1"/>
  <c r="V52" i="1" s="1"/>
  <c r="N52" i="1"/>
  <c r="H52" i="1"/>
  <c r="BW51" i="1"/>
  <c r="BT51" i="1"/>
  <c r="BU51" i="1" s="1"/>
  <c r="BQ51" i="1"/>
  <c r="BS51" i="1" s="1"/>
  <c r="AS51" i="1"/>
  <c r="AU51" i="1" s="1"/>
  <c r="AP51" i="1"/>
  <c r="AR51" i="1" s="1"/>
  <c r="AM51" i="1"/>
  <c r="AL51" i="1"/>
  <c r="AK51" i="1"/>
  <c r="AG51" i="1"/>
  <c r="AF51" i="1"/>
  <c r="Z51" i="1"/>
  <c r="T51" i="1"/>
  <c r="N51" i="1"/>
  <c r="O51" i="1" s="1"/>
  <c r="H51" i="1"/>
  <c r="BW50" i="1"/>
  <c r="BY50" i="1" s="1"/>
  <c r="BT50" i="1"/>
  <c r="BQ50" i="1"/>
  <c r="AS50" i="1"/>
  <c r="AU50" i="1" s="1"/>
  <c r="AP50" i="1"/>
  <c r="AM50" i="1"/>
  <c r="AO50" i="1" s="1"/>
  <c r="AL50" i="1"/>
  <c r="AK50" i="1"/>
  <c r="AG50" i="1"/>
  <c r="AF50" i="1"/>
  <c r="Z50" i="1"/>
  <c r="T50" i="1"/>
  <c r="V50" i="1" s="1"/>
  <c r="N50" i="1"/>
  <c r="H50" i="1"/>
  <c r="J50" i="1" s="1"/>
  <c r="BW49" i="1"/>
  <c r="BT49" i="1"/>
  <c r="BU49" i="1" s="1"/>
  <c r="BQ49" i="1"/>
  <c r="BS49" i="1" s="1"/>
  <c r="AS49" i="1"/>
  <c r="AP49" i="1"/>
  <c r="AQ49" i="1" s="1"/>
  <c r="AM49" i="1"/>
  <c r="AO49" i="1" s="1"/>
  <c r="AL49" i="1"/>
  <c r="AK49" i="1"/>
  <c r="AG49" i="1"/>
  <c r="AF49" i="1"/>
  <c r="Z49" i="1"/>
  <c r="T49" i="1"/>
  <c r="V49" i="1" s="1"/>
  <c r="N49" i="1"/>
  <c r="H49" i="1"/>
  <c r="J49" i="1" s="1"/>
  <c r="BW48" i="1"/>
  <c r="BT48" i="1"/>
  <c r="BV48" i="1" s="1"/>
  <c r="BQ48" i="1"/>
  <c r="AS48" i="1"/>
  <c r="AU48" i="1" s="1"/>
  <c r="AP48" i="1"/>
  <c r="AM48" i="1"/>
  <c r="AN48" i="1" s="1"/>
  <c r="AL48" i="1"/>
  <c r="AK48" i="1"/>
  <c r="AG48" i="1"/>
  <c r="AF48" i="1"/>
  <c r="Z48" i="1"/>
  <c r="AB48" i="1" s="1"/>
  <c r="T48" i="1"/>
  <c r="V48" i="1" s="1"/>
  <c r="N48" i="1"/>
  <c r="H48" i="1"/>
  <c r="I48" i="1" s="1"/>
  <c r="BW47" i="1"/>
  <c r="BT47" i="1"/>
  <c r="BU47" i="1" s="1"/>
  <c r="BQ47" i="1"/>
  <c r="AS47" i="1"/>
  <c r="AP47" i="1"/>
  <c r="AQ47" i="1" s="1"/>
  <c r="AM47" i="1"/>
  <c r="AO47" i="1" s="1"/>
  <c r="AL47" i="1"/>
  <c r="AK47" i="1"/>
  <c r="AG47" i="1"/>
  <c r="AF47" i="1"/>
  <c r="Z47" i="1"/>
  <c r="T47" i="1"/>
  <c r="V47" i="1" s="1"/>
  <c r="N47" i="1"/>
  <c r="H47" i="1"/>
  <c r="J47" i="1" s="1"/>
  <c r="BW46" i="1"/>
  <c r="BY46" i="1" s="1"/>
  <c r="BT46" i="1"/>
  <c r="BQ46" i="1"/>
  <c r="AS46" i="1"/>
  <c r="AU46" i="1" s="1"/>
  <c r="AP46" i="1"/>
  <c r="AM46" i="1"/>
  <c r="AL46" i="1"/>
  <c r="AK46" i="1"/>
  <c r="AG46" i="1"/>
  <c r="AF46" i="1"/>
  <c r="Z46" i="1"/>
  <c r="AA46" i="1" s="1"/>
  <c r="T46" i="1"/>
  <c r="N46" i="1"/>
  <c r="H46" i="1"/>
  <c r="BW45" i="1"/>
  <c r="BT45" i="1"/>
  <c r="BQ45" i="1"/>
  <c r="AS45" i="1"/>
  <c r="AU45" i="1" s="1"/>
  <c r="AP45" i="1"/>
  <c r="AR45" i="1" s="1"/>
  <c r="AM45" i="1"/>
  <c r="AO45" i="1" s="1"/>
  <c r="AL45" i="1"/>
  <c r="AK45" i="1"/>
  <c r="AG45" i="1"/>
  <c r="AF45" i="1"/>
  <c r="Z45" i="1"/>
  <c r="T45" i="1"/>
  <c r="V45" i="1" s="1"/>
  <c r="N45" i="1"/>
  <c r="H45" i="1"/>
  <c r="BW44" i="1"/>
  <c r="BT44" i="1"/>
  <c r="BV44" i="1" s="1"/>
  <c r="BQ44" i="1"/>
  <c r="AS44" i="1"/>
  <c r="AP44" i="1"/>
  <c r="AM44" i="1"/>
  <c r="AL44" i="1"/>
  <c r="AK44" i="1"/>
  <c r="AG44" i="1"/>
  <c r="AF44" i="1"/>
  <c r="Z44" i="1"/>
  <c r="T44" i="1"/>
  <c r="V44" i="1" s="1"/>
  <c r="N44" i="1"/>
  <c r="O44" i="1" s="1"/>
  <c r="H44" i="1"/>
  <c r="I44" i="1" s="1"/>
  <c r="BW43" i="1"/>
  <c r="BT43" i="1"/>
  <c r="BV43" i="1" s="1"/>
  <c r="BQ43" i="1"/>
  <c r="BS43" i="1" s="1"/>
  <c r="AS43" i="1"/>
  <c r="AU43" i="1" s="1"/>
  <c r="AP43" i="1"/>
  <c r="AM43" i="1"/>
  <c r="AO43" i="1" s="1"/>
  <c r="AL43" i="1"/>
  <c r="AK43" i="1"/>
  <c r="AG43" i="1"/>
  <c r="AF43" i="1"/>
  <c r="Z43" i="1"/>
  <c r="AA43" i="1" s="1"/>
  <c r="T43" i="1"/>
  <c r="V43" i="1" s="1"/>
  <c r="N43" i="1"/>
  <c r="P43" i="1" s="1"/>
  <c r="H43" i="1"/>
  <c r="J43" i="1" s="1"/>
  <c r="BW42" i="1"/>
  <c r="BY42" i="1" s="1"/>
  <c r="BT42" i="1"/>
  <c r="BQ42" i="1"/>
  <c r="BR42" i="1" s="1"/>
  <c r="AS42" i="1"/>
  <c r="AT42" i="1" s="1"/>
  <c r="AP42" i="1"/>
  <c r="AM42" i="1"/>
  <c r="AO42" i="1" s="1"/>
  <c r="AL42" i="1"/>
  <c r="AK42" i="1"/>
  <c r="AG42" i="1"/>
  <c r="AF42" i="1"/>
  <c r="Z42" i="1"/>
  <c r="T42" i="1"/>
  <c r="N42" i="1"/>
  <c r="P42" i="1" s="1"/>
  <c r="H42" i="1"/>
  <c r="J42" i="1" s="1"/>
  <c r="BW41" i="1"/>
  <c r="BY41" i="1" s="1"/>
  <c r="BT41" i="1"/>
  <c r="BQ41" i="1"/>
  <c r="AS41" i="1"/>
  <c r="AU41" i="1" s="1"/>
  <c r="AP41" i="1"/>
  <c r="AM41" i="1"/>
  <c r="AL41" i="1"/>
  <c r="AK41" i="1"/>
  <c r="AG41" i="1"/>
  <c r="AF41" i="1"/>
  <c r="Z41" i="1"/>
  <c r="T41" i="1"/>
  <c r="V41" i="1" s="1"/>
  <c r="N41" i="1"/>
  <c r="H41" i="1"/>
  <c r="I41" i="1" s="1"/>
  <c r="BW40" i="1"/>
  <c r="BT40" i="1"/>
  <c r="BU40" i="1" s="1"/>
  <c r="BQ40" i="1"/>
  <c r="AS40" i="1"/>
  <c r="AT40" i="1" s="1"/>
  <c r="AP40" i="1"/>
  <c r="AM40" i="1"/>
  <c r="AO40" i="1" s="1"/>
  <c r="AL40" i="1"/>
  <c r="AK40" i="1"/>
  <c r="AG40" i="1"/>
  <c r="AF40" i="1"/>
  <c r="Z40" i="1"/>
  <c r="T40" i="1"/>
  <c r="U40" i="1" s="1"/>
  <c r="N40" i="1"/>
  <c r="H40" i="1"/>
  <c r="J40" i="1" s="1"/>
  <c r="BW39" i="1"/>
  <c r="BT39" i="1"/>
  <c r="BQ39" i="1"/>
  <c r="AS39" i="1"/>
  <c r="AP39" i="1"/>
  <c r="AM39" i="1"/>
  <c r="AN39" i="1" s="1"/>
  <c r="AL39" i="1"/>
  <c r="AK39" i="1"/>
  <c r="AG39" i="1"/>
  <c r="AF39" i="1"/>
  <c r="Z39" i="1"/>
  <c r="AB39" i="1" s="1"/>
  <c r="T39" i="1"/>
  <c r="N39" i="1"/>
  <c r="H39" i="1"/>
  <c r="I39" i="1" s="1"/>
  <c r="BW38" i="1"/>
  <c r="BT38" i="1"/>
  <c r="BQ38" i="1"/>
  <c r="BR38" i="1" s="1"/>
  <c r="AS38" i="1"/>
  <c r="AP38" i="1"/>
  <c r="AM38" i="1"/>
  <c r="AN38" i="1" s="1"/>
  <c r="AL38" i="1"/>
  <c r="AK38" i="1"/>
  <c r="AG38" i="1"/>
  <c r="AF38" i="1"/>
  <c r="Z38" i="1"/>
  <c r="T38" i="1"/>
  <c r="N38" i="1"/>
  <c r="O38" i="1" s="1"/>
  <c r="H38" i="1"/>
  <c r="J38" i="1" s="1"/>
  <c r="BW37" i="1"/>
  <c r="BT37" i="1"/>
  <c r="BU37" i="1" s="1"/>
  <c r="BQ37" i="1"/>
  <c r="BS37" i="1" s="1"/>
  <c r="AS37" i="1"/>
  <c r="AU37" i="1" s="1"/>
  <c r="AP37" i="1"/>
  <c r="AM37" i="1"/>
  <c r="AL37" i="1"/>
  <c r="AK37" i="1"/>
  <c r="AG37" i="1"/>
  <c r="AF37" i="1"/>
  <c r="Z37" i="1"/>
  <c r="T37" i="1"/>
  <c r="V37" i="1" s="1"/>
  <c r="N37" i="1"/>
  <c r="P37" i="1" s="1"/>
  <c r="H37" i="1"/>
  <c r="BW36" i="1"/>
  <c r="BY36" i="1" s="1"/>
  <c r="BT36" i="1"/>
  <c r="BQ36" i="1"/>
  <c r="BR36" i="1" s="1"/>
  <c r="AS36" i="1"/>
  <c r="AP36" i="1"/>
  <c r="AQ36" i="1" s="1"/>
  <c r="AM36" i="1"/>
  <c r="AL36" i="1"/>
  <c r="AK36" i="1"/>
  <c r="AG36" i="1"/>
  <c r="AF36" i="1"/>
  <c r="Z36" i="1"/>
  <c r="AB36" i="1" s="1"/>
  <c r="T36" i="1"/>
  <c r="N36" i="1"/>
  <c r="P36" i="1" s="1"/>
  <c r="H36" i="1"/>
  <c r="J36" i="1" s="1"/>
  <c r="BW35" i="1"/>
  <c r="BT35" i="1"/>
  <c r="BQ35" i="1"/>
  <c r="BS35" i="1" s="1"/>
  <c r="AS35" i="1"/>
  <c r="AP35" i="1"/>
  <c r="AR35" i="1" s="1"/>
  <c r="AM35" i="1"/>
  <c r="AL35" i="1"/>
  <c r="AK35" i="1"/>
  <c r="AG35" i="1"/>
  <c r="AF35" i="1"/>
  <c r="Z35" i="1"/>
  <c r="AA35" i="1" s="1"/>
  <c r="T35" i="1"/>
  <c r="V35" i="1" s="1"/>
  <c r="N35" i="1"/>
  <c r="P35" i="1" s="1"/>
  <c r="H35" i="1"/>
  <c r="BW34" i="1"/>
  <c r="BT34" i="1"/>
  <c r="BQ34" i="1"/>
  <c r="AS34" i="1"/>
  <c r="AP34" i="1"/>
  <c r="AR34" i="1" s="1"/>
  <c r="AM34" i="1"/>
  <c r="AL34" i="1"/>
  <c r="AK34" i="1"/>
  <c r="AG34" i="1"/>
  <c r="AF34" i="1"/>
  <c r="Z34" i="1"/>
  <c r="AB34" i="1" s="1"/>
  <c r="T34" i="1"/>
  <c r="N34" i="1"/>
  <c r="P34" i="1" s="1"/>
  <c r="H34" i="1"/>
  <c r="J34" i="1" s="1"/>
  <c r="BW33" i="1"/>
  <c r="BT33" i="1"/>
  <c r="BQ33" i="1"/>
  <c r="BS33" i="1" s="1"/>
  <c r="AS33" i="1"/>
  <c r="AP33" i="1"/>
  <c r="AM33" i="1"/>
  <c r="AL33" i="1"/>
  <c r="AK33" i="1"/>
  <c r="AG33" i="1"/>
  <c r="AF33" i="1"/>
  <c r="Z33" i="1"/>
  <c r="T33" i="1"/>
  <c r="V33" i="1" s="1"/>
  <c r="N33" i="1"/>
  <c r="H33" i="1"/>
  <c r="BW32" i="1"/>
  <c r="BT32" i="1"/>
  <c r="BQ32" i="1"/>
  <c r="AS32" i="1"/>
  <c r="AP32" i="1"/>
  <c r="AR32" i="1" s="1"/>
  <c r="AM32" i="1"/>
  <c r="AL32" i="1"/>
  <c r="AK32" i="1"/>
  <c r="AG32" i="1"/>
  <c r="AF32" i="1"/>
  <c r="Z32" i="1"/>
  <c r="AB32" i="1" s="1"/>
  <c r="T32" i="1"/>
  <c r="N32" i="1"/>
  <c r="P32" i="1" s="1"/>
  <c r="H32" i="1"/>
  <c r="J32" i="1" s="1"/>
  <c r="BW31" i="1"/>
  <c r="BT31" i="1"/>
  <c r="BU31" i="1" s="1"/>
  <c r="BQ31" i="1"/>
  <c r="BS31" i="1" s="1"/>
  <c r="AS31" i="1"/>
  <c r="AP31" i="1"/>
  <c r="AM31" i="1"/>
  <c r="AL31" i="1"/>
  <c r="AK31" i="1"/>
  <c r="AG31" i="1"/>
  <c r="AF31" i="1"/>
  <c r="Z31" i="1"/>
  <c r="T31" i="1"/>
  <c r="N31" i="1"/>
  <c r="P31" i="1" s="1"/>
  <c r="H31" i="1"/>
  <c r="BW30" i="1"/>
  <c r="BY30" i="1" s="1"/>
  <c r="BT30" i="1"/>
  <c r="BQ30" i="1"/>
  <c r="BR30" i="1" s="1"/>
  <c r="AS30" i="1"/>
  <c r="AP30" i="1"/>
  <c r="AR30" i="1" s="1"/>
  <c r="AM30" i="1"/>
  <c r="AO30" i="1" s="1"/>
  <c r="AL30" i="1"/>
  <c r="AK30" i="1"/>
  <c r="AG30" i="1"/>
  <c r="AF30" i="1"/>
  <c r="Z30" i="1"/>
  <c r="T30" i="1"/>
  <c r="N30" i="1"/>
  <c r="H30" i="1"/>
  <c r="J30" i="1" s="1"/>
  <c r="BW29" i="1"/>
  <c r="BT29" i="1"/>
  <c r="BU29" i="1" s="1"/>
  <c r="BQ29" i="1"/>
  <c r="BS29" i="1" s="1"/>
  <c r="AS29" i="1"/>
  <c r="AP29" i="1"/>
  <c r="AM29" i="1"/>
  <c r="AL29" i="1"/>
  <c r="AK29" i="1"/>
  <c r="AG29" i="1"/>
  <c r="AF29" i="1"/>
  <c r="Z29" i="1"/>
  <c r="T29" i="1"/>
  <c r="V29" i="1" s="1"/>
  <c r="N29" i="1"/>
  <c r="H29" i="1"/>
  <c r="BW28" i="1"/>
  <c r="BY28" i="1" s="1"/>
  <c r="BT28" i="1"/>
  <c r="BQ28" i="1"/>
  <c r="BS28" i="1" s="1"/>
  <c r="AS28" i="1"/>
  <c r="AP28" i="1"/>
  <c r="AR28" i="1" s="1"/>
  <c r="AM28" i="1"/>
  <c r="AL28" i="1"/>
  <c r="AK28" i="1"/>
  <c r="AG28" i="1"/>
  <c r="AF28" i="1"/>
  <c r="Z28" i="1"/>
  <c r="T28" i="1"/>
  <c r="N28" i="1"/>
  <c r="P28" i="1" s="1"/>
  <c r="H28" i="1"/>
  <c r="BW27" i="1"/>
  <c r="BY27" i="1" s="1"/>
  <c r="BT27" i="1"/>
  <c r="BV27" i="1" s="1"/>
  <c r="BQ27" i="1"/>
  <c r="BS27" i="1" s="1"/>
  <c r="AS27" i="1"/>
  <c r="AT27" i="1" s="1"/>
  <c r="AP27" i="1"/>
  <c r="AM27" i="1"/>
  <c r="AN27" i="1" s="1"/>
  <c r="AL27" i="1"/>
  <c r="AK27" i="1"/>
  <c r="AG27" i="1"/>
  <c r="AF27" i="1"/>
  <c r="Z27" i="1"/>
  <c r="T27" i="1"/>
  <c r="N27" i="1"/>
  <c r="P27" i="1" s="1"/>
  <c r="H27" i="1"/>
  <c r="BW26" i="1"/>
  <c r="BT26" i="1"/>
  <c r="BU26" i="1" s="1"/>
  <c r="BQ26" i="1"/>
  <c r="BS26" i="1" s="1"/>
  <c r="AS26" i="1"/>
  <c r="AP26" i="1"/>
  <c r="AM26" i="1"/>
  <c r="AO26" i="1" s="1"/>
  <c r="AL26" i="1"/>
  <c r="AK26" i="1"/>
  <c r="AG26" i="1"/>
  <c r="AF26" i="1"/>
  <c r="Z26" i="1"/>
  <c r="T26" i="1"/>
  <c r="V26" i="1" s="1"/>
  <c r="N26" i="1"/>
  <c r="H26" i="1"/>
  <c r="J26" i="1" s="1"/>
  <c r="BW25" i="1"/>
  <c r="BT25" i="1"/>
  <c r="BV25" i="1" s="1"/>
  <c r="BQ25" i="1"/>
  <c r="AS25" i="1"/>
  <c r="AU25" i="1" s="1"/>
  <c r="AP25" i="1"/>
  <c r="AQ25" i="1" s="1"/>
  <c r="AM25" i="1"/>
  <c r="AO25" i="1" s="1"/>
  <c r="AL25" i="1"/>
  <c r="AK25" i="1"/>
  <c r="AG25" i="1"/>
  <c r="AF25" i="1"/>
  <c r="Z25" i="1"/>
  <c r="T25" i="1"/>
  <c r="V25" i="1" s="1"/>
  <c r="N25" i="1"/>
  <c r="O25" i="1" s="1"/>
  <c r="H25" i="1"/>
  <c r="BW24" i="1"/>
  <c r="BX24" i="1" s="1"/>
  <c r="BT24" i="1"/>
  <c r="BV24" i="1" s="1"/>
  <c r="BQ24" i="1"/>
  <c r="AS24" i="1"/>
  <c r="AP24" i="1"/>
  <c r="AM24" i="1"/>
  <c r="AO24" i="1" s="1"/>
  <c r="AL24" i="1"/>
  <c r="AK24" i="1"/>
  <c r="AG24" i="1"/>
  <c r="AF24" i="1"/>
  <c r="Z24" i="1"/>
  <c r="T24" i="1"/>
  <c r="U24" i="1" s="1"/>
  <c r="N24" i="1"/>
  <c r="H24" i="1"/>
  <c r="J24" i="1" s="1"/>
  <c r="BW23" i="1"/>
  <c r="BT23" i="1"/>
  <c r="BV23" i="1" s="1"/>
  <c r="BQ23" i="1"/>
  <c r="BR23" i="1" s="1"/>
  <c r="AS23" i="1"/>
  <c r="AU23" i="1" s="1"/>
  <c r="AP23" i="1"/>
  <c r="AQ23" i="1" s="1"/>
  <c r="AM23" i="1"/>
  <c r="AO23" i="1" s="1"/>
  <c r="AL23" i="1"/>
  <c r="AK23" i="1"/>
  <c r="AG23" i="1"/>
  <c r="AF23" i="1"/>
  <c r="Z23" i="1"/>
  <c r="T23" i="1"/>
  <c r="V23" i="1" s="1"/>
  <c r="N23" i="1"/>
  <c r="O23" i="1" s="1"/>
  <c r="H23" i="1"/>
  <c r="BW22" i="1"/>
  <c r="BX22" i="1" s="1"/>
  <c r="BT22" i="1"/>
  <c r="BV22" i="1" s="1"/>
  <c r="BQ22" i="1"/>
  <c r="AS22" i="1"/>
  <c r="AP22" i="1"/>
  <c r="AM22" i="1"/>
  <c r="AO22" i="1" s="1"/>
  <c r="AL22" i="1"/>
  <c r="AK22" i="1"/>
  <c r="AG22" i="1"/>
  <c r="AF22" i="1"/>
  <c r="Z22" i="1"/>
  <c r="T22" i="1"/>
  <c r="V22" i="1" s="1"/>
  <c r="N22" i="1"/>
  <c r="H22" i="1"/>
  <c r="J22" i="1" s="1"/>
  <c r="BW21" i="1"/>
  <c r="BT21" i="1"/>
  <c r="BV21" i="1" s="1"/>
  <c r="BQ21" i="1"/>
  <c r="BR21" i="1" s="1"/>
  <c r="AS21" i="1"/>
  <c r="AU21" i="1" s="1"/>
  <c r="AP21" i="1"/>
  <c r="AQ21" i="1" s="1"/>
  <c r="AM21" i="1"/>
  <c r="AO21" i="1" s="1"/>
  <c r="AL21" i="1"/>
  <c r="AK21" i="1"/>
  <c r="AG21" i="1"/>
  <c r="AF21" i="1"/>
  <c r="Z21" i="1"/>
  <c r="T21" i="1"/>
  <c r="V21" i="1" s="1"/>
  <c r="N21" i="1"/>
  <c r="O21" i="1" s="1"/>
  <c r="H21" i="1"/>
  <c r="BW20" i="1"/>
  <c r="BX20" i="1" s="1"/>
  <c r="BT20" i="1"/>
  <c r="BV20" i="1" s="1"/>
  <c r="BQ20" i="1"/>
  <c r="AS20" i="1"/>
  <c r="AP20" i="1"/>
  <c r="AM20" i="1"/>
  <c r="AO20" i="1" s="1"/>
  <c r="AL20" i="1"/>
  <c r="AK20" i="1"/>
  <c r="AG20" i="1"/>
  <c r="AF20" i="1"/>
  <c r="Z20" i="1"/>
  <c r="T20" i="1"/>
  <c r="V20" i="1" s="1"/>
  <c r="N20" i="1"/>
  <c r="H20" i="1"/>
  <c r="J20" i="1" s="1"/>
  <c r="BW19" i="1"/>
  <c r="BT19" i="1"/>
  <c r="BV19" i="1" s="1"/>
  <c r="BQ19" i="1"/>
  <c r="BR19" i="1" s="1"/>
  <c r="AS19" i="1"/>
  <c r="AU19" i="1" s="1"/>
  <c r="AP19" i="1"/>
  <c r="AQ19" i="1" s="1"/>
  <c r="AM19" i="1"/>
  <c r="AL19" i="1"/>
  <c r="AK19" i="1"/>
  <c r="AG19" i="1"/>
  <c r="AF19" i="1"/>
  <c r="Z19" i="1"/>
  <c r="T19" i="1"/>
  <c r="V19" i="1" s="1"/>
  <c r="N19" i="1"/>
  <c r="H19" i="1"/>
  <c r="BW18" i="1"/>
  <c r="BT18" i="1"/>
  <c r="BV18" i="1" s="1"/>
  <c r="BQ18" i="1"/>
  <c r="AS18" i="1"/>
  <c r="AP18" i="1"/>
  <c r="AM18" i="1"/>
  <c r="AO18" i="1" s="1"/>
  <c r="AL18" i="1"/>
  <c r="AK18" i="1"/>
  <c r="AG18" i="1"/>
  <c r="AF18" i="1"/>
  <c r="Z18" i="1"/>
  <c r="T18" i="1"/>
  <c r="V18" i="1" s="1"/>
  <c r="N18" i="1"/>
  <c r="H18" i="1"/>
  <c r="J18" i="1" s="1"/>
  <c r="BW17" i="1"/>
  <c r="BT17" i="1"/>
  <c r="BV17" i="1" s="1"/>
  <c r="BQ17" i="1"/>
  <c r="AS17" i="1"/>
  <c r="AP17" i="1"/>
  <c r="AQ17" i="1" s="1"/>
  <c r="AM17" i="1"/>
  <c r="AO17" i="1" s="1"/>
  <c r="AL17" i="1"/>
  <c r="AK17" i="1"/>
  <c r="AG17" i="1"/>
  <c r="AF17" i="1"/>
  <c r="Z17" i="1"/>
  <c r="AB17" i="1" s="1"/>
  <c r="T17" i="1"/>
  <c r="N17" i="1"/>
  <c r="O17" i="1" s="1"/>
  <c r="H17" i="1"/>
  <c r="BW16" i="1"/>
  <c r="BX16" i="1" s="1"/>
  <c r="BT16" i="1"/>
  <c r="BV16" i="1" s="1"/>
  <c r="BQ16" i="1"/>
  <c r="BS16" i="1" s="1"/>
  <c r="AS16" i="1"/>
  <c r="AU16" i="1" s="1"/>
  <c r="AP16" i="1"/>
  <c r="AM16" i="1"/>
  <c r="AL16" i="1"/>
  <c r="AK16" i="1"/>
  <c r="AG16" i="1"/>
  <c r="AF16" i="1"/>
  <c r="Z16" i="1"/>
  <c r="AA16" i="1" s="1"/>
  <c r="T16" i="1"/>
  <c r="V16" i="1" s="1"/>
  <c r="N16" i="1"/>
  <c r="P16" i="1" s="1"/>
  <c r="H16" i="1"/>
  <c r="BW15" i="1"/>
  <c r="BT15" i="1"/>
  <c r="BV15" i="1" s="1"/>
  <c r="BQ15" i="1"/>
  <c r="AS15" i="1"/>
  <c r="AP15" i="1"/>
  <c r="AR15" i="1" s="1"/>
  <c r="AM15" i="1"/>
  <c r="AL15" i="1"/>
  <c r="AK15" i="1"/>
  <c r="AG15" i="1"/>
  <c r="AF15" i="1"/>
  <c r="Z15" i="1"/>
  <c r="AA15" i="1" s="1"/>
  <c r="T15" i="1"/>
  <c r="N15" i="1"/>
  <c r="P15" i="1" s="1"/>
  <c r="H15" i="1"/>
  <c r="BW14" i="1"/>
  <c r="BY14" i="1" s="1"/>
  <c r="BT14" i="1"/>
  <c r="BV14" i="1" s="1"/>
  <c r="BQ14" i="1"/>
  <c r="BR14" i="1" s="1"/>
  <c r="AS14" i="1"/>
  <c r="AU14" i="1" s="1"/>
  <c r="AP14" i="1"/>
  <c r="AM14" i="1"/>
  <c r="AO14" i="1" s="1"/>
  <c r="AL14" i="1"/>
  <c r="AK14" i="1"/>
  <c r="AG14" i="1"/>
  <c r="AF14" i="1"/>
  <c r="Z14" i="1"/>
  <c r="AB14" i="1" s="1"/>
  <c r="T14" i="1"/>
  <c r="V14" i="1" s="1"/>
  <c r="N14" i="1"/>
  <c r="O14" i="1" s="1"/>
  <c r="H14" i="1"/>
  <c r="J14" i="1" s="1"/>
  <c r="BW13" i="1"/>
  <c r="BX13" i="1" s="1"/>
  <c r="BT13" i="1"/>
  <c r="BQ13" i="1"/>
  <c r="BS13" i="1" s="1"/>
  <c r="AS13" i="1"/>
  <c r="AU13" i="1" s="1"/>
  <c r="AP13" i="1"/>
  <c r="AR13" i="1" s="1"/>
  <c r="AM13" i="1"/>
  <c r="AO13" i="1" s="1"/>
  <c r="AL13" i="1"/>
  <c r="AK13" i="1"/>
  <c r="AG13" i="1"/>
  <c r="AF13" i="1"/>
  <c r="Z13" i="1"/>
  <c r="AA13" i="1" s="1"/>
  <c r="T13" i="1"/>
  <c r="V13" i="1" s="1"/>
  <c r="N13" i="1"/>
  <c r="P13" i="1" s="1"/>
  <c r="H13" i="1"/>
  <c r="I13" i="1" s="1"/>
  <c r="BW12" i="1"/>
  <c r="BY12" i="1" s="1"/>
  <c r="BT12" i="1"/>
  <c r="BQ12" i="1"/>
  <c r="BR12" i="1" s="1"/>
  <c r="AS12" i="1"/>
  <c r="AP12" i="1"/>
  <c r="AM12" i="1"/>
  <c r="AL12" i="1"/>
  <c r="AK12" i="1"/>
  <c r="AG12" i="1"/>
  <c r="AF12" i="1"/>
  <c r="Z12" i="1"/>
  <c r="AB12" i="1" s="1"/>
  <c r="T12" i="1"/>
  <c r="N12" i="1"/>
  <c r="O12" i="1" s="1"/>
  <c r="H12" i="1"/>
  <c r="BW11" i="1"/>
  <c r="BT11" i="1"/>
  <c r="BQ11" i="1"/>
  <c r="BS11" i="1" s="1"/>
  <c r="AS11" i="1"/>
  <c r="AU11" i="1" s="1"/>
  <c r="AP11" i="1"/>
  <c r="AR11" i="1" s="1"/>
  <c r="AM11" i="1"/>
  <c r="AO11" i="1" s="1"/>
  <c r="AL11" i="1"/>
  <c r="AK11" i="1"/>
  <c r="AG11" i="1"/>
  <c r="AF11" i="1"/>
  <c r="Z11" i="1"/>
  <c r="T11" i="1"/>
  <c r="V11" i="1" s="1"/>
  <c r="N11" i="1"/>
  <c r="P11" i="1" s="1"/>
  <c r="H11" i="1"/>
  <c r="I11" i="1" s="1"/>
  <c r="BW10" i="1"/>
  <c r="BT10" i="1"/>
  <c r="BV10" i="1" s="1"/>
  <c r="BQ10" i="1"/>
  <c r="BR10" i="1" s="1"/>
  <c r="AS10" i="1"/>
  <c r="AU10" i="1" s="1"/>
  <c r="AP10" i="1"/>
  <c r="AQ10" i="1" s="1"/>
  <c r="AM10" i="1"/>
  <c r="AO10" i="1" s="1"/>
  <c r="AL10" i="1"/>
  <c r="AK10" i="1"/>
  <c r="AG10" i="1"/>
  <c r="AF10" i="1"/>
  <c r="Z10" i="1"/>
  <c r="AB10" i="1" s="1"/>
  <c r="T10" i="1"/>
  <c r="V10" i="1" s="1"/>
  <c r="N10" i="1"/>
  <c r="O10" i="1" s="1"/>
  <c r="H10" i="1"/>
  <c r="J10" i="1" s="1"/>
  <c r="BW9" i="1"/>
  <c r="BX9" i="1" s="1"/>
  <c r="BT9" i="1"/>
  <c r="BV9" i="1" s="1"/>
  <c r="BQ9" i="1"/>
  <c r="BS9" i="1" s="1"/>
  <c r="AS9" i="1"/>
  <c r="AU9" i="1" s="1"/>
  <c r="AP9" i="1"/>
  <c r="AR9" i="1" s="1"/>
  <c r="AM9" i="1"/>
  <c r="AO9" i="1" s="1"/>
  <c r="AL9" i="1"/>
  <c r="AK9" i="1"/>
  <c r="AG9" i="1"/>
  <c r="AF9" i="1"/>
  <c r="Z9" i="1"/>
  <c r="AA9" i="1" s="1"/>
  <c r="T9" i="1"/>
  <c r="V9" i="1" s="1"/>
  <c r="N9" i="1"/>
  <c r="P9" i="1" s="1"/>
  <c r="H9" i="1"/>
  <c r="J9" i="1" s="1"/>
  <c r="BW8" i="1"/>
  <c r="BY8" i="1" s="1"/>
  <c r="BT8" i="1"/>
  <c r="BV8" i="1" s="1"/>
  <c r="BQ8" i="1"/>
  <c r="AS8" i="1"/>
  <c r="AT8" i="1" s="1"/>
  <c r="AP8" i="1"/>
  <c r="AM8" i="1"/>
  <c r="AO8" i="1" s="1"/>
  <c r="AL8" i="1"/>
  <c r="AK8" i="1"/>
  <c r="AG8" i="1"/>
  <c r="AF8" i="1"/>
  <c r="Z8" i="1"/>
  <c r="AB8" i="1" s="1"/>
  <c r="T8" i="1"/>
  <c r="V8" i="1" s="1"/>
  <c r="N8" i="1"/>
  <c r="H8" i="1"/>
  <c r="J8" i="1" s="1"/>
  <c r="BW7" i="1"/>
  <c r="BT7" i="1"/>
  <c r="BQ7" i="1"/>
  <c r="AS7" i="1"/>
  <c r="AP7" i="1"/>
  <c r="AR7" i="1" s="1"/>
  <c r="AM7" i="1"/>
  <c r="AL7" i="1"/>
  <c r="AK7" i="1"/>
  <c r="AG7" i="1"/>
  <c r="AF7" i="1"/>
  <c r="Z7" i="1"/>
  <c r="AA7" i="1" s="1"/>
  <c r="T7" i="1"/>
  <c r="N7" i="1"/>
  <c r="P7" i="1" s="1"/>
  <c r="H7" i="1"/>
  <c r="BN5" i="1"/>
  <c r="BK5" i="1"/>
  <c r="B5" i="1"/>
  <c r="BN4" i="1"/>
  <c r="BK4" i="1"/>
  <c r="BX7" i="1" l="1"/>
  <c r="BW3" i="1"/>
  <c r="BX54" i="1"/>
  <c r="BW6" i="1"/>
  <c r="AL5" i="1"/>
  <c r="AF5" i="1"/>
  <c r="AF3" i="1"/>
  <c r="AF4" i="1"/>
  <c r="AF6" i="1"/>
  <c r="I43" i="1"/>
  <c r="BV59" i="1"/>
  <c r="BU59" i="1"/>
  <c r="BQ3" i="1"/>
  <c r="BV49" i="1"/>
  <c r="BT3" i="1"/>
  <c r="BS21" i="1"/>
  <c r="BR54" i="1"/>
  <c r="BQ6" i="1"/>
  <c r="P55" i="1"/>
  <c r="O55" i="1"/>
  <c r="BT6" i="1"/>
  <c r="AL6" i="1"/>
  <c r="AL4" i="1"/>
  <c r="AL3" i="1"/>
  <c r="AG5" i="1"/>
  <c r="AG4" i="1"/>
  <c r="AG3" i="1"/>
  <c r="AK6" i="1"/>
  <c r="AK5" i="1"/>
  <c r="AK4" i="1"/>
  <c r="AK3" i="1"/>
  <c r="BX27" i="1"/>
  <c r="U59" i="1"/>
  <c r="U33" i="1"/>
  <c r="BY9" i="1"/>
  <c r="BR26" i="1"/>
  <c r="N6" i="1"/>
  <c r="P6" i="1" s="1"/>
  <c r="U43" i="1"/>
  <c r="AN50" i="1"/>
  <c r="P51" i="1"/>
  <c r="BU60" i="1"/>
  <c r="BX42" i="1"/>
  <c r="BR16" i="1"/>
  <c r="V24" i="1"/>
  <c r="BV29" i="1"/>
  <c r="BS57" i="1"/>
  <c r="O16" i="1"/>
  <c r="U29" i="1"/>
  <c r="O36" i="1"/>
  <c r="I9" i="1"/>
  <c r="AM4" i="1"/>
  <c r="AN4" i="1" s="1"/>
  <c r="BY16" i="1"/>
  <c r="BX36" i="1"/>
  <c r="BS19" i="1"/>
  <c r="BS23" i="1"/>
  <c r="BS30" i="1"/>
  <c r="BY54" i="1"/>
  <c r="BY64" i="1"/>
  <c r="BS12" i="1"/>
  <c r="BX50" i="1"/>
  <c r="BY55" i="1"/>
  <c r="BU20" i="1"/>
  <c r="BY22" i="1"/>
  <c r="BY24" i="1"/>
  <c r="BV31" i="1"/>
  <c r="BY60" i="1"/>
  <c r="BY7" i="1"/>
  <c r="BU8" i="1"/>
  <c r="BY20" i="1"/>
  <c r="BE6" i="1"/>
  <c r="BG6" i="1" s="1"/>
  <c r="AS5" i="1"/>
  <c r="AU5" i="1" s="1"/>
  <c r="AR21" i="1"/>
  <c r="AR23" i="1"/>
  <c r="AN11" i="1"/>
  <c r="AO48" i="1"/>
  <c r="AN62" i="1"/>
  <c r="AB35" i="1"/>
  <c r="AB9" i="1"/>
  <c r="AB7" i="1"/>
  <c r="AA34" i="1"/>
  <c r="U8" i="1"/>
  <c r="U56" i="1"/>
  <c r="U26" i="1"/>
  <c r="U41" i="1"/>
  <c r="U50" i="1"/>
  <c r="BU15" i="1"/>
  <c r="O35" i="1"/>
  <c r="U52" i="1"/>
  <c r="U18" i="1"/>
  <c r="U60" i="1"/>
  <c r="BR61" i="1"/>
  <c r="U62" i="1"/>
  <c r="AB64" i="1"/>
  <c r="BV65" i="1"/>
  <c r="BS14" i="1"/>
  <c r="AB16" i="1"/>
  <c r="U20" i="1"/>
  <c r="O34" i="1"/>
  <c r="BR37" i="1"/>
  <c r="O42" i="1"/>
  <c r="AB46" i="1"/>
  <c r="U49" i="1"/>
  <c r="BV51" i="1"/>
  <c r="AT60" i="1"/>
  <c r="V65" i="1"/>
  <c r="BQ5" i="1"/>
  <c r="BR31" i="1"/>
  <c r="BR33" i="1"/>
  <c r="BV37" i="1"/>
  <c r="AA39" i="1"/>
  <c r="U44" i="1"/>
  <c r="BU48" i="1"/>
  <c r="AA54" i="1"/>
  <c r="AU65" i="1"/>
  <c r="U47" i="1"/>
  <c r="AN65" i="1"/>
  <c r="AN13" i="1"/>
  <c r="J44" i="1"/>
  <c r="J11" i="1"/>
  <c r="I38" i="1"/>
  <c r="J62" i="1"/>
  <c r="J13" i="1"/>
  <c r="I63" i="1"/>
  <c r="AQ32" i="1"/>
  <c r="I36" i="1"/>
  <c r="AO58" i="1"/>
  <c r="AN59" i="1"/>
  <c r="AR63" i="1"/>
  <c r="AO60" i="1"/>
  <c r="AO38" i="1"/>
  <c r="AN40" i="1"/>
  <c r="AN47" i="1"/>
  <c r="I59" i="1"/>
  <c r="AN8" i="1"/>
  <c r="I60" i="1"/>
  <c r="AO66" i="1"/>
  <c r="J39" i="1"/>
  <c r="J56" i="1"/>
  <c r="BE4" i="1"/>
  <c r="BG4" i="1" s="1"/>
  <c r="AT37" i="1"/>
  <c r="AQ45" i="1"/>
  <c r="AT51" i="1"/>
  <c r="AT55" i="1"/>
  <c r="AT58" i="1"/>
  <c r="AT11" i="1"/>
  <c r="AT13" i="1"/>
  <c r="AR19" i="1"/>
  <c r="AR25" i="1"/>
  <c r="AQ30" i="1"/>
  <c r="AQ35" i="1"/>
  <c r="AT48" i="1"/>
  <c r="AR49" i="1"/>
  <c r="AT57" i="1"/>
  <c r="AU8" i="1"/>
  <c r="AR17" i="1"/>
  <c r="AN41" i="1"/>
  <c r="AO41" i="1"/>
  <c r="J55" i="1"/>
  <c r="I55" i="1"/>
  <c r="BH3" i="1"/>
  <c r="BJ3" i="1" s="1"/>
  <c r="AM5" i="1"/>
  <c r="AN5" i="1" s="1"/>
  <c r="Z5" i="1"/>
  <c r="AB5" i="1" s="1"/>
  <c r="I8" i="1"/>
  <c r="I10" i="1"/>
  <c r="U10" i="1"/>
  <c r="AN10" i="1"/>
  <c r="AT10" i="1"/>
  <c r="BU10" i="1"/>
  <c r="P12" i="1"/>
  <c r="AQ12" i="1"/>
  <c r="AR12" i="1"/>
  <c r="P14" i="1"/>
  <c r="AQ14" i="1"/>
  <c r="AR14" i="1"/>
  <c r="AO19" i="1"/>
  <c r="AN19" i="1"/>
  <c r="BU27" i="1"/>
  <c r="P30" i="1"/>
  <c r="O30" i="1"/>
  <c r="AB31" i="1"/>
  <c r="AA31" i="1"/>
  <c r="AR33" i="1"/>
  <c r="AQ33" i="1"/>
  <c r="AR37" i="1"/>
  <c r="AQ37" i="1"/>
  <c r="AQ38" i="1"/>
  <c r="AR38" i="1"/>
  <c r="AR42" i="1"/>
  <c r="AQ42" i="1"/>
  <c r="AO44" i="1"/>
  <c r="AN44" i="1"/>
  <c r="P45" i="1"/>
  <c r="O45" i="1"/>
  <c r="AR47" i="1"/>
  <c r="BS47" i="1"/>
  <c r="BR47" i="1"/>
  <c r="I50" i="1"/>
  <c r="V53" i="1"/>
  <c r="AU53" i="1"/>
  <c r="AT53" i="1"/>
  <c r="BS54" i="1"/>
  <c r="AB60" i="1"/>
  <c r="AA60" i="1"/>
  <c r="AN61" i="1"/>
  <c r="BY62" i="1"/>
  <c r="BX62" i="1"/>
  <c r="BU64" i="1"/>
  <c r="AQ65" i="1"/>
  <c r="BV33" i="1"/>
  <c r="BU33" i="1"/>
  <c r="BS63" i="1"/>
  <c r="BR63" i="1"/>
  <c r="I66" i="1"/>
  <c r="J66" i="1"/>
  <c r="T5" i="1"/>
  <c r="U5" i="1" s="1"/>
  <c r="BR17" i="1"/>
  <c r="BS17" i="1"/>
  <c r="O19" i="1"/>
  <c r="P19" i="1"/>
  <c r="BR25" i="1"/>
  <c r="BS25" i="1"/>
  <c r="AA32" i="1"/>
  <c r="BV35" i="1"/>
  <c r="BU35" i="1"/>
  <c r="BS36" i="1"/>
  <c r="U37" i="1"/>
  <c r="BS38" i="1"/>
  <c r="BY39" i="1"/>
  <c r="BX39" i="1"/>
  <c r="U42" i="1"/>
  <c r="V42" i="1"/>
  <c r="BX46" i="1"/>
  <c r="I49" i="1"/>
  <c r="BR49" i="1"/>
  <c r="AQ51" i="1"/>
  <c r="BU53" i="1"/>
  <c r="BY56" i="1"/>
  <c r="V57" i="1"/>
  <c r="U57" i="1"/>
  <c r="AB58" i="1"/>
  <c r="AA58" i="1"/>
  <c r="V61" i="1"/>
  <c r="U61" i="1"/>
  <c r="AU62" i="1"/>
  <c r="AT62" i="1"/>
  <c r="P63" i="1"/>
  <c r="O63" i="1"/>
  <c r="V64" i="1"/>
  <c r="U64" i="1"/>
  <c r="P29" i="1"/>
  <c r="O29" i="1"/>
  <c r="P33" i="1"/>
  <c r="O33" i="1"/>
  <c r="AO57" i="1"/>
  <c r="AN57" i="1"/>
  <c r="Z3" i="1"/>
  <c r="AA3" i="1" s="1"/>
  <c r="AS4" i="1"/>
  <c r="AT4" i="1" s="1"/>
  <c r="BH5" i="1"/>
  <c r="BJ5" i="1" s="1"/>
  <c r="AP6" i="1"/>
  <c r="AR6" i="1" s="1"/>
  <c r="Z6" i="1"/>
  <c r="AB6" i="1" s="1"/>
  <c r="P10" i="1"/>
  <c r="AR10" i="1"/>
  <c r="BS10" i="1"/>
  <c r="U11" i="1"/>
  <c r="BV11" i="1"/>
  <c r="BU11" i="1"/>
  <c r="U13" i="1"/>
  <c r="BV13" i="1"/>
  <c r="BU13" i="1"/>
  <c r="AB15" i="1"/>
  <c r="U16" i="1"/>
  <c r="AR16" i="1"/>
  <c r="AQ16" i="1"/>
  <c r="BX18" i="1"/>
  <c r="BY18" i="1"/>
  <c r="U22" i="1"/>
  <c r="AB27" i="1"/>
  <c r="AA27" i="1"/>
  <c r="AU29" i="1"/>
  <c r="AT29" i="1"/>
  <c r="O32" i="1"/>
  <c r="AB33" i="1"/>
  <c r="AA33" i="1"/>
  <c r="AA36" i="1"/>
  <c r="AT41" i="1"/>
  <c r="BV41" i="1"/>
  <c r="BU41" i="1"/>
  <c r="AU42" i="1"/>
  <c r="BS42" i="1"/>
  <c r="AT43" i="1"/>
  <c r="BV47" i="1"/>
  <c r="J48" i="1"/>
  <c r="AA48" i="1"/>
  <c r="BX48" i="1"/>
  <c r="BY48" i="1"/>
  <c r="AB52" i="1"/>
  <c r="P53" i="1"/>
  <c r="O53" i="1"/>
  <c r="AN55" i="1"/>
  <c r="I58" i="1"/>
  <c r="J58" i="1"/>
  <c r="P59" i="1"/>
  <c r="O59" i="1"/>
  <c r="U66" i="1"/>
  <c r="O31" i="1"/>
  <c r="P38" i="1"/>
  <c r="AO39" i="1"/>
  <c r="I40" i="1"/>
  <c r="AU40" i="1"/>
  <c r="AO54" i="1"/>
  <c r="BS59" i="1"/>
  <c r="I61" i="1"/>
  <c r="AR61" i="1"/>
  <c r="BV61" i="1"/>
  <c r="AO56" i="1"/>
  <c r="AN56" i="1"/>
  <c r="BU9" i="1"/>
  <c r="BU14" i="1"/>
  <c r="AO15" i="1"/>
  <c r="AN15" i="1"/>
  <c r="BY15" i="1"/>
  <c r="BX15" i="1"/>
  <c r="J17" i="1"/>
  <c r="I17" i="1"/>
  <c r="AU18" i="1"/>
  <c r="AT18" i="1"/>
  <c r="P21" i="1"/>
  <c r="AN21" i="1"/>
  <c r="BU22" i="1"/>
  <c r="AA24" i="1"/>
  <c r="AB24" i="1"/>
  <c r="J25" i="1"/>
  <c r="I25" i="1"/>
  <c r="AU26" i="1"/>
  <c r="AT26" i="1"/>
  <c r="O28" i="1"/>
  <c r="AN30" i="1"/>
  <c r="AO32" i="1"/>
  <c r="AN32" i="1"/>
  <c r="I34" i="1"/>
  <c r="BS34" i="1"/>
  <c r="BR34" i="1"/>
  <c r="AU35" i="1"/>
  <c r="AT35" i="1"/>
  <c r="AR36" i="1"/>
  <c r="O37" i="1"/>
  <c r="AA37" i="1"/>
  <c r="AB37" i="1"/>
  <c r="BV39" i="1"/>
  <c r="BU39" i="1"/>
  <c r="BV45" i="1"/>
  <c r="BU45" i="1"/>
  <c r="J51" i="1"/>
  <c r="I51" i="1"/>
  <c r="BS55" i="1"/>
  <c r="BR55" i="1"/>
  <c r="V12" i="1"/>
  <c r="U12" i="1"/>
  <c r="AO28" i="1"/>
  <c r="AN28" i="1"/>
  <c r="AT9" i="1"/>
  <c r="BX11" i="1"/>
  <c r="BY11" i="1"/>
  <c r="AO12" i="1"/>
  <c r="AN12" i="1"/>
  <c r="BV12" i="1"/>
  <c r="BU12" i="1"/>
  <c r="AN14" i="1"/>
  <c r="AT14" i="1"/>
  <c r="V15" i="1"/>
  <c r="U15" i="1"/>
  <c r="BR15" i="1"/>
  <c r="BS15" i="1"/>
  <c r="BU16" i="1"/>
  <c r="AA18" i="1"/>
  <c r="AB18" i="1"/>
  <c r="J19" i="1"/>
  <c r="I19" i="1"/>
  <c r="AU20" i="1"/>
  <c r="AT20" i="1"/>
  <c r="P23" i="1"/>
  <c r="AN23" i="1"/>
  <c r="BU24" i="1"/>
  <c r="AA26" i="1"/>
  <c r="AB26" i="1"/>
  <c r="AQ28" i="1"/>
  <c r="I30" i="1"/>
  <c r="V31" i="1"/>
  <c r="U31" i="1"/>
  <c r="I32" i="1"/>
  <c r="BS32" i="1"/>
  <c r="BR32" i="1"/>
  <c r="AU33" i="1"/>
  <c r="AT33" i="1"/>
  <c r="AQ34" i="1"/>
  <c r="U35" i="1"/>
  <c r="BR35" i="1"/>
  <c r="BY35" i="1"/>
  <c r="BX35" i="1"/>
  <c r="AB38" i="1"/>
  <c r="AA38" i="1"/>
  <c r="AU39" i="1"/>
  <c r="AT39" i="1"/>
  <c r="V40" i="1"/>
  <c r="AR40" i="1"/>
  <c r="AQ40" i="1"/>
  <c r="BV40" i="1"/>
  <c r="J41" i="1"/>
  <c r="AB41" i="1"/>
  <c r="AA41" i="1"/>
  <c r="AR55" i="1"/>
  <c r="AQ55" i="1"/>
  <c r="BV56" i="1"/>
  <c r="BU56" i="1"/>
  <c r="AU59" i="1"/>
  <c r="AT59" i="1"/>
  <c r="V7" i="1"/>
  <c r="U7" i="1"/>
  <c r="BY10" i="1"/>
  <c r="BW4" i="1"/>
  <c r="AA11" i="1"/>
  <c r="AB11" i="1"/>
  <c r="J15" i="1"/>
  <c r="I15" i="1"/>
  <c r="AA22" i="1"/>
  <c r="AB22" i="1"/>
  <c r="J23" i="1"/>
  <c r="I23" i="1"/>
  <c r="AU24" i="1"/>
  <c r="AT24" i="1"/>
  <c r="AB29" i="1"/>
  <c r="AA29" i="1"/>
  <c r="BY29" i="1"/>
  <c r="BX29" i="1"/>
  <c r="BY31" i="1"/>
  <c r="BX31" i="1"/>
  <c r="BY32" i="1"/>
  <c r="BX32" i="1"/>
  <c r="AO34" i="1"/>
  <c r="AN34" i="1"/>
  <c r="BY38" i="1"/>
  <c r="BX38" i="1"/>
  <c r="P40" i="1"/>
  <c r="O40" i="1"/>
  <c r="BS40" i="1"/>
  <c r="BR40" i="1"/>
  <c r="BX43" i="1"/>
  <c r="BY43" i="1"/>
  <c r="J46" i="1"/>
  <c r="I46" i="1"/>
  <c r="BV46" i="1"/>
  <c r="BU46" i="1"/>
  <c r="O56" i="1"/>
  <c r="P56" i="1"/>
  <c r="U63" i="1"/>
  <c r="V63" i="1"/>
  <c r="P65" i="1"/>
  <c r="O65" i="1"/>
  <c r="AU7" i="1"/>
  <c r="AT7" i="1"/>
  <c r="BS7" i="1"/>
  <c r="BR8" i="1"/>
  <c r="BS8" i="1"/>
  <c r="J12" i="1"/>
  <c r="I12" i="1"/>
  <c r="AU12" i="1"/>
  <c r="AT12" i="1"/>
  <c r="N4" i="1"/>
  <c r="O4" i="1" s="1"/>
  <c r="BT4" i="1"/>
  <c r="J7" i="1"/>
  <c r="I7" i="1"/>
  <c r="BV7" i="1"/>
  <c r="BU7" i="1"/>
  <c r="AQ8" i="1"/>
  <c r="AR8" i="1"/>
  <c r="H3" i="1"/>
  <c r="I3" i="1" s="1"/>
  <c r="AS3" i="1"/>
  <c r="AU3" i="1" s="1"/>
  <c r="AM6" i="1"/>
  <c r="AN6" i="1" s="1"/>
  <c r="AS6" i="1"/>
  <c r="AT6" i="1" s="1"/>
  <c r="AO7" i="1"/>
  <c r="AN7" i="1"/>
  <c r="O8" i="1"/>
  <c r="P8" i="1"/>
  <c r="U9" i="1"/>
  <c r="AN9" i="1"/>
  <c r="AB13" i="1"/>
  <c r="BY13" i="1"/>
  <c r="I14" i="1"/>
  <c r="U14" i="1"/>
  <c r="AU15" i="1"/>
  <c r="AT15" i="1"/>
  <c r="AT16" i="1"/>
  <c r="P17" i="1"/>
  <c r="AN17" i="1"/>
  <c r="BU18" i="1"/>
  <c r="AA20" i="1"/>
  <c r="AB20" i="1"/>
  <c r="J21" i="1"/>
  <c r="I21" i="1"/>
  <c r="AU22" i="1"/>
  <c r="AT22" i="1"/>
  <c r="P25" i="1"/>
  <c r="AN25" i="1"/>
  <c r="AU27" i="1"/>
  <c r="J28" i="1"/>
  <c r="I28" i="1"/>
  <c r="BR28" i="1"/>
  <c r="AU31" i="1"/>
  <c r="AT31" i="1"/>
  <c r="BT5" i="1"/>
  <c r="BY33" i="1"/>
  <c r="BX33" i="1"/>
  <c r="BY34" i="1"/>
  <c r="BX34" i="1"/>
  <c r="AO36" i="1"/>
  <c r="AN36" i="1"/>
  <c r="BX37" i="1"/>
  <c r="BY37" i="1"/>
  <c r="V39" i="1"/>
  <c r="U39" i="1"/>
  <c r="AR43" i="1"/>
  <c r="AQ43" i="1"/>
  <c r="AB44" i="1"/>
  <c r="AA44" i="1"/>
  <c r="BX44" i="1"/>
  <c r="BY44" i="1"/>
  <c r="J52" i="1"/>
  <c r="I52" i="1"/>
  <c r="V54" i="1"/>
  <c r="U54" i="1"/>
  <c r="AA55" i="1"/>
  <c r="AB55" i="1"/>
  <c r="BS53" i="1"/>
  <c r="BR53" i="1"/>
  <c r="AR57" i="1"/>
  <c r="AQ57" i="1"/>
  <c r="BV57" i="1"/>
  <c r="BU57" i="1"/>
  <c r="BV62" i="1"/>
  <c r="BU62" i="1"/>
  <c r="I64" i="1"/>
  <c r="J64" i="1"/>
  <c r="AU49" i="1"/>
  <c r="AT49" i="1"/>
  <c r="V51" i="1"/>
  <c r="U51" i="1"/>
  <c r="AU52" i="1"/>
  <c r="AT52" i="1"/>
  <c r="J53" i="1"/>
  <c r="I53" i="1"/>
  <c r="T3" i="1"/>
  <c r="U3" i="1" s="1"/>
  <c r="AP4" i="1"/>
  <c r="AQ4" i="1" s="1"/>
  <c r="Z4" i="1"/>
  <c r="AA4" i="1" s="1"/>
  <c r="T6" i="1"/>
  <c r="V6" i="1" s="1"/>
  <c r="BX41" i="1"/>
  <c r="I42" i="1"/>
  <c r="AN42" i="1"/>
  <c r="AB43" i="1"/>
  <c r="BU43" i="1"/>
  <c r="U45" i="1"/>
  <c r="AT45" i="1"/>
  <c r="P47" i="1"/>
  <c r="O47" i="1"/>
  <c r="AU47" i="1"/>
  <c r="AT47" i="1"/>
  <c r="AN49" i="1"/>
  <c r="AT50" i="1"/>
  <c r="BR51" i="1"/>
  <c r="BX52" i="1"/>
  <c r="AQ53" i="1"/>
  <c r="J54" i="1"/>
  <c r="I54" i="1"/>
  <c r="BU55" i="1"/>
  <c r="O57" i="1"/>
  <c r="P61" i="1"/>
  <c r="O61" i="1"/>
  <c r="AU61" i="1"/>
  <c r="AT61" i="1"/>
  <c r="AB62" i="1"/>
  <c r="AA62" i="1"/>
  <c r="BU63" i="1"/>
  <c r="BV63" i="1"/>
  <c r="AT64" i="1"/>
  <c r="AA66" i="1"/>
  <c r="BX66" i="1"/>
  <c r="AO46" i="1"/>
  <c r="AN46" i="1"/>
  <c r="P49" i="1"/>
  <c r="O49" i="1"/>
  <c r="AB50" i="1"/>
  <c r="AA50" i="1"/>
  <c r="T4" i="1"/>
  <c r="U4" i="1" s="1"/>
  <c r="H5" i="1"/>
  <c r="J5" i="1" s="1"/>
  <c r="BE5" i="1"/>
  <c r="BG5" i="1" s="1"/>
  <c r="BS45" i="1"/>
  <c r="BR45" i="1"/>
  <c r="BV50" i="1"/>
  <c r="BU50" i="1"/>
  <c r="AO51" i="1"/>
  <c r="AN51" i="1"/>
  <c r="AO52" i="1"/>
  <c r="AN52" i="1"/>
  <c r="V55" i="1"/>
  <c r="U55" i="1"/>
  <c r="AB56" i="1"/>
  <c r="AA56" i="1"/>
  <c r="BY58" i="1"/>
  <c r="BX58" i="1"/>
  <c r="AR59" i="1"/>
  <c r="AQ59" i="1"/>
  <c r="AN63" i="1"/>
  <c r="AT63" i="1"/>
  <c r="AU63" i="1"/>
  <c r="AN64" i="1"/>
  <c r="AO64" i="1"/>
  <c r="BR65" i="1"/>
  <c r="U48" i="1"/>
  <c r="BU52" i="1"/>
  <c r="AN53" i="1"/>
  <c r="AT54" i="1"/>
  <c r="I65" i="1"/>
  <c r="AT66" i="1"/>
  <c r="BU66" i="1"/>
  <c r="AN3" i="1"/>
  <c r="AO3" i="1"/>
  <c r="BE3" i="1"/>
  <c r="AO16" i="1"/>
  <c r="AN16" i="1"/>
  <c r="BS22" i="1"/>
  <c r="BR22" i="1"/>
  <c r="AU32" i="1"/>
  <c r="AT32" i="1"/>
  <c r="V46" i="1"/>
  <c r="U46" i="1"/>
  <c r="AR58" i="1"/>
  <c r="AQ58" i="1"/>
  <c r="P60" i="1"/>
  <c r="O60" i="1"/>
  <c r="BY61" i="1"/>
  <c r="BX61" i="1"/>
  <c r="AB65" i="1"/>
  <c r="AA65" i="1"/>
  <c r="BY65" i="1"/>
  <c r="BX65" i="1"/>
  <c r="N3" i="1"/>
  <c r="AP3" i="1"/>
  <c r="H4" i="1"/>
  <c r="BH4" i="1"/>
  <c r="N5" i="1"/>
  <c r="AP5" i="1"/>
  <c r="BZ5" i="1"/>
  <c r="BH6" i="1"/>
  <c r="O7" i="1"/>
  <c r="AQ7" i="1"/>
  <c r="BR7" i="1"/>
  <c r="AA8" i="1"/>
  <c r="BX8" i="1"/>
  <c r="O9" i="1"/>
  <c r="AQ9" i="1"/>
  <c r="BR9" i="1"/>
  <c r="AA10" i="1"/>
  <c r="BX10" i="1"/>
  <c r="O11" i="1"/>
  <c r="AQ11" i="1"/>
  <c r="BR11" i="1"/>
  <c r="AA12" i="1"/>
  <c r="BX12" i="1"/>
  <c r="O13" i="1"/>
  <c r="AQ13" i="1"/>
  <c r="BR13" i="1"/>
  <c r="AA14" i="1"/>
  <c r="BX14" i="1"/>
  <c r="O15" i="1"/>
  <c r="AQ15" i="1"/>
  <c r="V17" i="1"/>
  <c r="U17" i="1"/>
  <c r="AU17" i="1"/>
  <c r="AT17" i="1"/>
  <c r="AR18" i="1"/>
  <c r="AQ18" i="1"/>
  <c r="AR20" i="1"/>
  <c r="AQ20" i="1"/>
  <c r="AR22" i="1"/>
  <c r="AQ22" i="1"/>
  <c r="AR24" i="1"/>
  <c r="AQ24" i="1"/>
  <c r="AR26" i="1"/>
  <c r="AQ26" i="1"/>
  <c r="I27" i="1"/>
  <c r="J27" i="1"/>
  <c r="AB28" i="1"/>
  <c r="AA28" i="1"/>
  <c r="AR31" i="1"/>
  <c r="AQ31" i="1"/>
  <c r="J16" i="1"/>
  <c r="I16" i="1"/>
  <c r="BS18" i="1"/>
  <c r="BR18" i="1"/>
  <c r="AB21" i="1"/>
  <c r="AA21" i="1"/>
  <c r="BS24" i="1"/>
  <c r="BR24" i="1"/>
  <c r="AB25" i="1"/>
  <c r="AA25" i="1"/>
  <c r="AR27" i="1"/>
  <c r="AQ27" i="1"/>
  <c r="AB30" i="1"/>
  <c r="AA30" i="1"/>
  <c r="AU34" i="1"/>
  <c r="AT34" i="1"/>
  <c r="P48" i="1"/>
  <c r="O48" i="1"/>
  <c r="BY49" i="1"/>
  <c r="BX49" i="1"/>
  <c r="AQ54" i="1"/>
  <c r="AR54" i="1"/>
  <c r="AR66" i="1"/>
  <c r="AQ66" i="1"/>
  <c r="BS66" i="1"/>
  <c r="BR66" i="1"/>
  <c r="BQ4" i="1"/>
  <c r="BW5" i="1"/>
  <c r="BY17" i="1"/>
  <c r="BX17" i="1"/>
  <c r="P18" i="1"/>
  <c r="O18" i="1"/>
  <c r="BY19" i="1"/>
  <c r="BX19" i="1"/>
  <c r="P20" i="1"/>
  <c r="O20" i="1"/>
  <c r="BY21" i="1"/>
  <c r="BX21" i="1"/>
  <c r="P22" i="1"/>
  <c r="O22" i="1"/>
  <c r="BY23" i="1"/>
  <c r="BX23" i="1"/>
  <c r="P24" i="1"/>
  <c r="O24" i="1"/>
  <c r="BY25" i="1"/>
  <c r="BX25" i="1"/>
  <c r="P26" i="1"/>
  <c r="O26" i="1"/>
  <c r="AR29" i="1"/>
  <c r="AQ29" i="1"/>
  <c r="AB19" i="1"/>
  <c r="AA19" i="1"/>
  <c r="BS20" i="1"/>
  <c r="BR20" i="1"/>
  <c r="AB23" i="1"/>
  <c r="AA23" i="1"/>
  <c r="AU28" i="1"/>
  <c r="AT28" i="1"/>
  <c r="J37" i="1"/>
  <c r="I37" i="1"/>
  <c r="AO37" i="1"/>
  <c r="AN37" i="1"/>
  <c r="AU44" i="1"/>
  <c r="AT44" i="1"/>
  <c r="BS52" i="1"/>
  <c r="BR52" i="1"/>
  <c r="AB53" i="1"/>
  <c r="AA53" i="1"/>
  <c r="P66" i="1"/>
  <c r="O66" i="1"/>
  <c r="BZ4" i="1"/>
  <c r="AA17" i="1"/>
  <c r="BY26" i="1"/>
  <c r="BX26" i="1"/>
  <c r="V27" i="1"/>
  <c r="U27" i="1"/>
  <c r="AU30" i="1"/>
  <c r="AT30" i="1"/>
  <c r="BV28" i="1"/>
  <c r="BU28" i="1"/>
  <c r="BV30" i="1"/>
  <c r="BU30" i="1"/>
  <c r="BV32" i="1"/>
  <c r="BU32" i="1"/>
  <c r="BV34" i="1"/>
  <c r="BU34" i="1"/>
  <c r="V38" i="1"/>
  <c r="U38" i="1"/>
  <c r="AU38" i="1"/>
  <c r="AT38" i="1"/>
  <c r="BV38" i="1"/>
  <c r="BU38" i="1"/>
  <c r="P39" i="1"/>
  <c r="O39" i="1"/>
  <c r="AR39" i="1"/>
  <c r="AQ39" i="1"/>
  <c r="BS39" i="1"/>
  <c r="BR39" i="1"/>
  <c r="AB42" i="1"/>
  <c r="AA42" i="1"/>
  <c r="AB45" i="1"/>
  <c r="AA45" i="1"/>
  <c r="BU17" i="1"/>
  <c r="I18" i="1"/>
  <c r="AN18" i="1"/>
  <c r="U19" i="1"/>
  <c r="AT19" i="1"/>
  <c r="BU19" i="1"/>
  <c r="I20" i="1"/>
  <c r="AN20" i="1"/>
  <c r="U21" i="1"/>
  <c r="AT21" i="1"/>
  <c r="BU21" i="1"/>
  <c r="I22" i="1"/>
  <c r="AN22" i="1"/>
  <c r="U23" i="1"/>
  <c r="AT23" i="1"/>
  <c r="BU23" i="1"/>
  <c r="I24" i="1"/>
  <c r="AN24" i="1"/>
  <c r="U25" i="1"/>
  <c r="AT25" i="1"/>
  <c r="BU25" i="1"/>
  <c r="I26" i="1"/>
  <c r="AN26" i="1"/>
  <c r="BR27" i="1"/>
  <c r="J29" i="1"/>
  <c r="I29" i="1"/>
  <c r="BR29" i="1"/>
  <c r="J31" i="1"/>
  <c r="I31" i="1"/>
  <c r="J33" i="1"/>
  <c r="I33" i="1"/>
  <c r="J35" i="1"/>
  <c r="I35" i="1"/>
  <c r="BV42" i="1"/>
  <c r="BU42" i="1"/>
  <c r="J45" i="1"/>
  <c r="I45" i="1"/>
  <c r="BV26" i="1"/>
  <c r="O27" i="1"/>
  <c r="AO27" i="1"/>
  <c r="V28" i="1"/>
  <c r="U28" i="1"/>
  <c r="BX28" i="1"/>
  <c r="AO29" i="1"/>
  <c r="AN29" i="1"/>
  <c r="V30" i="1"/>
  <c r="U30" i="1"/>
  <c r="BX30" i="1"/>
  <c r="AO31" i="1"/>
  <c r="AN31" i="1"/>
  <c r="V32" i="1"/>
  <c r="U32" i="1"/>
  <c r="AO33" i="1"/>
  <c r="AN33" i="1"/>
  <c r="V34" i="1"/>
  <c r="U34" i="1"/>
  <c r="AO35" i="1"/>
  <c r="AN35" i="1"/>
  <c r="V36" i="1"/>
  <c r="U36" i="1"/>
  <c r="AU36" i="1"/>
  <c r="AT36" i="1"/>
  <c r="BV36" i="1"/>
  <c r="BU36" i="1"/>
  <c r="AB40" i="1"/>
  <c r="AA40" i="1"/>
  <c r="BY40" i="1"/>
  <c r="BX40" i="1"/>
  <c r="P41" i="1"/>
  <c r="O41" i="1"/>
  <c r="AR41" i="1"/>
  <c r="AQ41" i="1"/>
  <c r="BS41" i="1"/>
  <c r="BR41" i="1"/>
  <c r="BS44" i="1"/>
  <c r="BR44" i="1"/>
  <c r="AR46" i="1"/>
  <c r="AQ46" i="1"/>
  <c r="BS46" i="1"/>
  <c r="BR46" i="1"/>
  <c r="AB47" i="1"/>
  <c r="AA47" i="1"/>
  <c r="AR48" i="1"/>
  <c r="AQ48" i="1"/>
  <c r="P50" i="1"/>
  <c r="O50" i="1"/>
  <c r="BY51" i="1"/>
  <c r="BX51" i="1"/>
  <c r="BV54" i="1"/>
  <c r="BU54" i="1"/>
  <c r="AB57" i="1"/>
  <c r="AA57" i="1"/>
  <c r="V58" i="1"/>
  <c r="U58" i="1"/>
  <c r="O43" i="1"/>
  <c r="AN43" i="1"/>
  <c r="BR43" i="1"/>
  <c r="P44" i="1"/>
  <c r="BU44" i="1"/>
  <c r="AN45" i="1"/>
  <c r="BY45" i="1"/>
  <c r="BX45" i="1"/>
  <c r="AT46" i="1"/>
  <c r="I47" i="1"/>
  <c r="BS48" i="1"/>
  <c r="BR48" i="1"/>
  <c r="AB49" i="1"/>
  <c r="AA49" i="1"/>
  <c r="AR50" i="1"/>
  <c r="AQ50" i="1"/>
  <c r="P52" i="1"/>
  <c r="O52" i="1"/>
  <c r="BY53" i="1"/>
  <c r="BX53" i="1"/>
  <c r="BS56" i="1"/>
  <c r="BR56" i="1"/>
  <c r="J57" i="1"/>
  <c r="I57" i="1"/>
  <c r="AR44" i="1"/>
  <c r="AQ44" i="1"/>
  <c r="P46" i="1"/>
  <c r="O46" i="1"/>
  <c r="BY47" i="1"/>
  <c r="BX47" i="1"/>
  <c r="BS50" i="1"/>
  <c r="BR50" i="1"/>
  <c r="AB51" i="1"/>
  <c r="AA51" i="1"/>
  <c r="AR52" i="1"/>
  <c r="AQ52" i="1"/>
  <c r="P54" i="1"/>
  <c r="O54" i="1"/>
  <c r="AU56" i="1"/>
  <c r="AT56" i="1"/>
  <c r="BS58" i="1"/>
  <c r="BR58" i="1"/>
  <c r="AB59" i="1"/>
  <c r="AA59" i="1"/>
  <c r="AR60" i="1"/>
  <c r="AQ60" i="1"/>
  <c r="P62" i="1"/>
  <c r="O62" i="1"/>
  <c r="BY57" i="1"/>
  <c r="BX57" i="1"/>
  <c r="BS60" i="1"/>
  <c r="BR60" i="1"/>
  <c r="AB61" i="1"/>
  <c r="AA61" i="1"/>
  <c r="AR62" i="1"/>
  <c r="AQ62" i="1"/>
  <c r="AB63" i="1"/>
  <c r="AA63" i="1"/>
  <c r="BY63" i="1"/>
  <c r="BX63" i="1"/>
  <c r="P64" i="1"/>
  <c r="O64" i="1"/>
  <c r="AR64" i="1"/>
  <c r="AQ64" i="1"/>
  <c r="BS64" i="1"/>
  <c r="BR64" i="1"/>
  <c r="AR56" i="1"/>
  <c r="AQ56" i="1"/>
  <c r="P58" i="1"/>
  <c r="O58" i="1"/>
  <c r="BY59" i="1"/>
  <c r="BX59" i="1"/>
  <c r="BS62" i="1"/>
  <c r="BR62" i="1"/>
  <c r="BX6" i="1" l="1"/>
  <c r="BX3" i="1"/>
  <c r="BS5" i="1"/>
  <c r="BY5" i="1"/>
  <c r="BY3" i="1"/>
  <c r="BY4" i="1"/>
  <c r="BY6" i="1"/>
  <c r="BV5" i="1"/>
  <c r="BS6" i="1"/>
  <c r="BV6" i="1"/>
  <c r="BS3" i="1"/>
  <c r="BS4" i="1"/>
  <c r="BV3" i="1"/>
  <c r="BV4" i="1"/>
  <c r="BR3" i="1"/>
  <c r="BR6" i="1"/>
  <c r="BU6" i="1"/>
  <c r="BU3" i="1"/>
  <c r="J3" i="1"/>
  <c r="O6" i="1"/>
  <c r="AU4" i="1"/>
  <c r="AO4" i="1"/>
  <c r="BF6" i="1"/>
  <c r="BF4" i="1"/>
  <c r="AR4" i="1"/>
  <c r="AT3" i="1"/>
  <c r="AB3" i="1"/>
  <c r="BI5" i="1"/>
  <c r="BF5" i="1"/>
  <c r="AT5" i="1"/>
  <c r="AA5" i="1"/>
  <c r="V4" i="1"/>
  <c r="I5" i="1"/>
  <c r="AQ6" i="1"/>
  <c r="BI3" i="1"/>
  <c r="V5" i="1"/>
  <c r="P4" i="1"/>
  <c r="AO6" i="1"/>
  <c r="V3" i="1"/>
  <c r="AA6" i="1"/>
  <c r="AO5" i="1"/>
  <c r="U6" i="1"/>
  <c r="BX4" i="1"/>
  <c r="AB4" i="1"/>
  <c r="AU6" i="1"/>
  <c r="BU4" i="1"/>
  <c r="BR5" i="1"/>
  <c r="J6" i="1"/>
  <c r="I6" i="1"/>
  <c r="J4" i="1"/>
  <c r="I4" i="1"/>
  <c r="AR3" i="1"/>
  <c r="AQ3" i="1"/>
  <c r="CA5" i="1"/>
  <c r="BX5" i="1"/>
  <c r="BU5" i="1"/>
  <c r="BJ4" i="1"/>
  <c r="BI4" i="1"/>
  <c r="CA4" i="1"/>
  <c r="BR4" i="1"/>
  <c r="P5" i="1"/>
  <c r="O5" i="1"/>
  <c r="BG3" i="1"/>
  <c r="BF3" i="1"/>
  <c r="BJ6" i="1"/>
  <c r="BI6" i="1"/>
  <c r="AR5" i="1"/>
  <c r="AQ5" i="1"/>
  <c r="P3" i="1"/>
  <c r="O3" i="1"/>
</calcChain>
</file>

<file path=xl/sharedStrings.xml><?xml version="1.0" encoding="utf-8"?>
<sst xmlns="http://schemas.openxmlformats.org/spreadsheetml/2006/main" count="1636" uniqueCount="987">
  <si>
    <t>Общо приходи в хил. лева</t>
  </si>
  <si>
    <t>Общо разходи в хил. лева</t>
  </si>
  <si>
    <t>Коефициент на ефективност на разходите</t>
  </si>
  <si>
    <t>Разходи за персонал в хил. лева</t>
  </si>
  <si>
    <t>Дял на разходите за персонал в общите разходи в %</t>
  </si>
  <si>
    <t>Дял на разходите за издръжка в общите разходи в %</t>
  </si>
  <si>
    <t>Разходи за лекарства и медицински изделия в хил. лева</t>
  </si>
  <si>
    <t>Дял на разходите за  лекарства и медицински изделия в общите разходи в %</t>
  </si>
  <si>
    <t>Общо задължения в хил. лева</t>
  </si>
  <si>
    <t>Просрочени задължения в хил. лева</t>
  </si>
  <si>
    <t xml:space="preserve">Дял на общите задължения в общите приходи от дейността в % </t>
  </si>
  <si>
    <t xml:space="preserve">Дял на просрочените задължения в общите приходи от дейността в % </t>
  </si>
  <si>
    <t xml:space="preserve">Дял на просрочените задължения в общите разходи в % </t>
  </si>
  <si>
    <t>Брой преминали болни</t>
  </si>
  <si>
    <t xml:space="preserve">Средно месечен брой лекари </t>
  </si>
  <si>
    <t>Средно месечен брой специалисти по здравни грижи</t>
  </si>
  <si>
    <t>Средно месечен брой болни на един лекар</t>
  </si>
  <si>
    <t>Средно месечен брой болни на един специалист по здравни грижи</t>
  </si>
  <si>
    <t>Средно месечен брой легла</t>
  </si>
  <si>
    <t>Брой проведени леглодни</t>
  </si>
  <si>
    <t>Среден разход на един леглоден в лева</t>
  </si>
  <si>
    <t>Среден разход на един преминал болен в лева</t>
  </si>
  <si>
    <t>Средна продължителност на престоя в дни</t>
  </si>
  <si>
    <t xml:space="preserve">Използваемост на едно легло в % </t>
  </si>
  <si>
    <t>Q4 2019</t>
  </si>
  <si>
    <t>Текущо тримесечие</t>
  </si>
  <si>
    <t>ОБЩО/СРЕДНО, в т.ч. за:</t>
  </si>
  <si>
    <t xml:space="preserve"> ЕАД</t>
  </si>
  <si>
    <t xml:space="preserve"> АД</t>
  </si>
  <si>
    <t xml:space="preserve"> ЕООД</t>
  </si>
  <si>
    <t>УМБАЛСМ "Н.И. ПИРОГОВ" ЕАД</t>
  </si>
  <si>
    <t>УМБАЛ "Александровска" ЕАД</t>
  </si>
  <si>
    <t>УМБАЛ "Св. Екатерина" ЕАД</t>
  </si>
  <si>
    <t>УМБАЛ "Царица Йоанна - ИСУЛ" ЕАД</t>
  </si>
  <si>
    <t>МБАЛНП "Св. Наум" ЕАД</t>
  </si>
  <si>
    <t>СБАЛББ "Св. София"ЕАД</t>
  </si>
  <si>
    <t>СБАЛАГ "Майчин дом" ЕАД</t>
  </si>
  <si>
    <t>СБАЛО "Проф. Бойчо Бойчев" ЕАД</t>
  </si>
  <si>
    <t>УМБАЛ "Св. Ив. Рилски" ЕАД</t>
  </si>
  <si>
    <t>СБАЛДБ Проф. Иван Митев" ЕАД</t>
  </si>
  <si>
    <t>УСБАЛЕ "Акад. Ив. Пенчев" ЕАД</t>
  </si>
  <si>
    <t>СБАЛИПБ Проф. Иван Киров" ЕАД</t>
  </si>
  <si>
    <t>УМБАЛ "Св. Георги" -  Пловдив ЕАД</t>
  </si>
  <si>
    <t>УМБАЛ "Георги Странски" -  Плевен ЕАД</t>
  </si>
  <si>
    <t>УМБАЛ "Св.Марина" -  Варна ЕАД</t>
  </si>
  <si>
    <t>МБАЛ - НКБ ЕАД</t>
  </si>
  <si>
    <t>УСБАЛ по онкология ЕАД</t>
  </si>
  <si>
    <t>НСБФТР ЕАД</t>
  </si>
  <si>
    <t>СБАЛХЗ ЕАД</t>
  </si>
  <si>
    <t>СБР - НК ЕАД</t>
  </si>
  <si>
    <t>СБР - БМБ ЕАД</t>
  </si>
  <si>
    <t>МБАЛ "Благоевград" АД</t>
  </si>
  <si>
    <t>УМБАЛ "Бургас" АД</t>
  </si>
  <si>
    <t>МОБАЛ "Д-р Стефан Черкезов" АД, Велико Търново</t>
  </si>
  <si>
    <t xml:space="preserve">МБАЛ "Св. Петка" АД, Видин </t>
  </si>
  <si>
    <t xml:space="preserve">МБАЛ "Христо Ботев" АД, Враца </t>
  </si>
  <si>
    <t xml:space="preserve">МБАЛ "Д-р Тота Венкова" АД, Габрово </t>
  </si>
  <si>
    <t>МБАЛ "Добрич" АД</t>
  </si>
  <si>
    <t xml:space="preserve">МБАЛ "Д-р Ат. Дафовски" АД, Кърджали </t>
  </si>
  <si>
    <t xml:space="preserve">МБАЛ "Д-р Никола Василев" АД Кюстендил </t>
  </si>
  <si>
    <t xml:space="preserve">МБАЛ "Проф. Д-р П.Стоянов" АД, Ловеч </t>
  </si>
  <si>
    <t xml:space="preserve">МБАЛ "Д-р Ст.Илиев" АД, Монтана </t>
  </si>
  <si>
    <t>МБАЛ "Пазарджик" АД</t>
  </si>
  <si>
    <t xml:space="preserve">МБАЛ "Рахила Ангелова" АД, Перник </t>
  </si>
  <si>
    <t>УМБАЛ "Пловдив" АД</t>
  </si>
  <si>
    <t xml:space="preserve">МБАЛ "Св. Ив. Рилски" АД, Разград </t>
  </si>
  <si>
    <t>УМБАЛ "Канев" АД, Русе</t>
  </si>
  <si>
    <t>МБАЛ "Силистра" АД</t>
  </si>
  <si>
    <t xml:space="preserve">МБАЛ "Д-р Ив. Селимински" Ад, Сливен </t>
  </si>
  <si>
    <t xml:space="preserve">МБАЛ "Д-р Братан Шукеров" АД, Смолян </t>
  </si>
  <si>
    <t>УМБАЛ "Св. Анна" АД, София</t>
  </si>
  <si>
    <t xml:space="preserve">УМБАЛ "Д-р Ст. Киркович" АД, Стара Загора </t>
  </si>
  <si>
    <t>МБАЛ "Търговище" АД</t>
  </si>
  <si>
    <t>МБАЛ "Хасково" АД</t>
  </si>
  <si>
    <t>МБАЛ "Шумен" АД</t>
  </si>
  <si>
    <t xml:space="preserve">МБАЛ "Св. Панталеймон" АД, Ямбол </t>
  </si>
  <si>
    <t>СБПЛРПФЗ "Св. Петка Българска" ЕООД, гр. Велинград</t>
  </si>
  <si>
    <t>СБАЛББ - ГАБРОВО ЕООД, гр. Габрово</t>
  </si>
  <si>
    <t>СБАЛББ - ПЕРНИК ЕООД, гр. Перник</t>
  </si>
  <si>
    <t>СБАЛББ - ТРОЯН ЕООД, гр. Троян</t>
  </si>
  <si>
    <t>ДСБДПЛББ - ТРЯВНА ЕООД, гр. Трявна</t>
  </si>
  <si>
    <t xml:space="preserve">СБДПЛББ - РОМАН ЕООД, гр. Роман </t>
  </si>
  <si>
    <t>СБПФЗДПЛР"Цар Фердинанд І" ЕООД, с.Искрец</t>
  </si>
  <si>
    <t>СБР КОТЕЛ ЕООД</t>
  </si>
  <si>
    <t>СБР МАРИКОСТИНОВО ЕООД</t>
  </si>
  <si>
    <t>СБР ТУЗЛАТА ЕООД</t>
  </si>
  <si>
    <t>СБДПЛРВБ МЕЗДРА ЕООД</t>
  </si>
  <si>
    <t>СБАЛПФЗ-СОФИЯ ОБЛАСТ ЕООД</t>
  </si>
  <si>
    <t>СБАЛОЗ-СОФИЯ ОБЛАСТ ЕООД</t>
  </si>
  <si>
    <t>Област</t>
  </si>
  <si>
    <t xml:space="preserve">Разходи за издръжка в хил. лв.
</t>
  </si>
  <si>
    <t>ОБЩО/СРЕДНО:</t>
  </si>
  <si>
    <t>Благоевград</t>
  </si>
  <si>
    <t>МБАЛ "Д-р  Ив.Скендеров" ЕООД Гоце Делчев</t>
  </si>
  <si>
    <t>МБАЛ Разлог ЕООД</t>
  </si>
  <si>
    <t>МБАЛ Югозпадна болница ООД Сандански, Петрич</t>
  </si>
  <si>
    <t>Бургас</t>
  </si>
  <si>
    <t>МБАЛ  Карнобат  ЕООД</t>
  </si>
  <si>
    <t>МБАЛ Айтос  ЕООД</t>
  </si>
  <si>
    <t>МБАЛ Поморие  ЕООД</t>
  </si>
  <si>
    <t>МБАЛ Средец  ЕООД</t>
  </si>
  <si>
    <t>Варна</t>
  </si>
  <si>
    <t>МБАЛ  "Царица Йоанна" ЕООД Провадия</t>
  </si>
  <si>
    <t>МБАЛ  Девня ЕООД</t>
  </si>
  <si>
    <t>Велико Търново</t>
  </si>
  <si>
    <t xml:space="preserve">МБАЛ  Павликени  ЕООД  </t>
  </si>
  <si>
    <t>МБАЛ "Д-р Димитър Павлович" ЕООД   Свищов</t>
  </si>
  <si>
    <t>МБАЛ "Св. Иван Рилски" ЕООД - Горна Оряховица</t>
  </si>
  <si>
    <t>Видин</t>
  </si>
  <si>
    <t>МБАЛ "Проф. д-р Г. Златарски" ЕООД Белоградчик</t>
  </si>
  <si>
    <t>Враца</t>
  </si>
  <si>
    <t xml:space="preserve">МБАЛ "Св. Иван Рилски" ЕООД Козлодуй </t>
  </si>
  <si>
    <t>МБАЛ Мездра ЕООД</t>
  </si>
  <si>
    <t>МБАЛ Бяла Слатина  ЕООД</t>
  </si>
  <si>
    <t>Габрово</t>
  </si>
  <si>
    <t>МБАЛ "Д-р Теодоси Витанов" ЕООД Трявна</t>
  </si>
  <si>
    <t>МБАЛ "Д-р Стойчо Христов" ЕООД Севлиево</t>
  </si>
  <si>
    <t>Добрич</t>
  </si>
  <si>
    <t xml:space="preserve">МБАЛ Каварна ЕООД </t>
  </si>
  <si>
    <t xml:space="preserve">МБАЛ Балчик ЕООД </t>
  </si>
  <si>
    <t>Кърджали</t>
  </si>
  <si>
    <t>МБАЛ Д-р С. Ростовцев ЕООД Момчилград</t>
  </si>
  <si>
    <t>МБАЛ  Живот+ ЕООД  Крумовград</t>
  </si>
  <si>
    <t>МБАЛ Ардино ЕООД</t>
  </si>
  <si>
    <t>Кюстендил</t>
  </si>
  <si>
    <t>МБАЛ "Св. Иван Рилски" ЕООД Дупница</t>
  </si>
  <si>
    <t>Ловеч</t>
  </si>
  <si>
    <t xml:space="preserve">МБАЛ Троян </t>
  </si>
  <si>
    <t xml:space="preserve">МБАЛ Тетевен </t>
  </si>
  <si>
    <t xml:space="preserve">МБАЛ Луковит </t>
  </si>
  <si>
    <t>Монтана</t>
  </si>
  <si>
    <t>МБАЛ ЕООД гр. Берковица</t>
  </si>
  <si>
    <t>МБАЛ "Св. Николай Чудотворец" ЕООД гр. Лом</t>
  </si>
  <si>
    <t>Пазарджик</t>
  </si>
  <si>
    <t>МБАЛ Велинград ЕООД</t>
  </si>
  <si>
    <t>Плевен</t>
  </si>
  <si>
    <t>МБАЛ  Левски ЕООД</t>
  </si>
  <si>
    <t>МБАЛ  Никопол ЕООД</t>
  </si>
  <si>
    <t>МБАЛ Червен бряг ЕООД</t>
  </si>
  <si>
    <t>МБАЛ  Гулянци ЕООД</t>
  </si>
  <si>
    <t>МБАЛ  Кнежа ЕООД</t>
  </si>
  <si>
    <t>МБАЛ Белене ЕООД</t>
  </si>
  <si>
    <t>Пловдив</t>
  </si>
  <si>
    <t>МБАЛ Първомай ЕООД гр. Първомай</t>
  </si>
  <si>
    <t>МБАЛ "Св. Пантелеймон" ЕООД Пловдив</t>
  </si>
  <si>
    <t>МБАЛ "Д-р Киро Попов" ЕООД Карлово</t>
  </si>
  <si>
    <t>МБАЛ "Св.Мина" ЕООД Пловдив</t>
  </si>
  <si>
    <t>МБАЛ Асеновград ЕООД</t>
  </si>
  <si>
    <t>МБАЛ Раковски ЕООД гр. Раковски</t>
  </si>
  <si>
    <t>Разград</t>
  </si>
  <si>
    <t>МБАЛ   Кубрат ЕООД</t>
  </si>
  <si>
    <t>МБАЛ  Исперих ЕООД</t>
  </si>
  <si>
    <t>Русе</t>
  </si>
  <si>
    <t>МБАЛ "Д-р Юлия Вревска" ЕООД Бяла</t>
  </si>
  <si>
    <t>Силистра</t>
  </si>
  <si>
    <t>МБАЛ Дулово ЕООД</t>
  </si>
  <si>
    <t>МБАЛ Тутракан ЕООД</t>
  </si>
  <si>
    <t>Сливен</t>
  </si>
  <si>
    <t>МБАЛ "Св.Петка Българска- Нова Загора" ЕООД</t>
  </si>
  <si>
    <t>Смолян</t>
  </si>
  <si>
    <t>МБАЛ"Проф. д-р Асен Шопов"ЕООД Златоград</t>
  </si>
  <si>
    <t>МБАЛ"Проф. д-р Константин Чилов"ЕООД Мадан</t>
  </si>
  <si>
    <t xml:space="preserve">МБАЛ Девин ЕАД </t>
  </si>
  <si>
    <t>София град</t>
  </si>
  <si>
    <t>Първа МБАЛ София АД</t>
  </si>
  <si>
    <t>Втора МБАЛ - София  АД</t>
  </si>
  <si>
    <t>Четвърта МБАЛ  София  ЕАД</t>
  </si>
  <si>
    <t>Пета МБАЛ София АД</t>
  </si>
  <si>
    <t>София област</t>
  </si>
  <si>
    <t>МБАЛ Ботевград ЕООД</t>
  </si>
  <si>
    <t>МБАЛ Елин Пелин ЕООД</t>
  </si>
  <si>
    <t>МБАЛ "Проф. д-р  Ал. Герчев" Етрополе ЕООД</t>
  </si>
  <si>
    <t>МБАЛ Ихтиман ЕООД</t>
  </si>
  <si>
    <t>МБАЛ Самоков ЕООД</t>
  </si>
  <si>
    <t>МБАЛ Своге ЕООД</t>
  </si>
  <si>
    <t>МБАЛ Пирдоп АД</t>
  </si>
  <si>
    <t>Стара Загора</t>
  </si>
  <si>
    <t>МБАЛ Чирпан ЕООД</t>
  </si>
  <si>
    <t>МБАЛ "Д-р Христо Стамболски" ЕООД Казанлък</t>
  </si>
  <si>
    <t>МБАЛ "Д-р Д. Чакмаков"  ЕООД Раднево</t>
  </si>
  <si>
    <t>МБАЛ Гълъбово ЕАД</t>
  </si>
  <si>
    <t>Търговище</t>
  </si>
  <si>
    <t xml:space="preserve">МБАЛ Попово  ЕООД  </t>
  </si>
  <si>
    <t xml:space="preserve">МБАЛ Омуртаг ЕАД </t>
  </si>
  <si>
    <t>Хасково</t>
  </si>
  <si>
    <t>МБАЛ Харманли ЕООД</t>
  </si>
  <si>
    <t>МБАЛ "Св. Екатерина"  ЕООД Димитровград</t>
  </si>
  <si>
    <t>МБАЛ Свиленград ЕООД</t>
  </si>
  <si>
    <t>Шумен</t>
  </si>
  <si>
    <t>МБАЛ Велики Преслав ЕООД</t>
  </si>
  <si>
    <t>Ямбол</t>
  </si>
  <si>
    <t>МБАЛ "Св. Иван Рилски" ЕООД Елхово</t>
  </si>
  <si>
    <t>СБАЛО "Св.Мина" ЕООД Благоевград</t>
  </si>
  <si>
    <t>СБАЛПФЗ Благоевград ЕООД</t>
  </si>
  <si>
    <t>СБАЛПФЗ Бургас ЕООД</t>
  </si>
  <si>
    <t>СБАГАЛ "Проф. Д-р П Стаматов" ЕООД Варна</t>
  </si>
  <si>
    <t xml:space="preserve">СБАЛПФЗ Варна ЕООД </t>
  </si>
  <si>
    <t xml:space="preserve">СБАЛОЗ Варна ЕООД </t>
  </si>
  <si>
    <t xml:space="preserve">СБОБАЛ Варна ЕООД                                                                                                                                                                           </t>
  </si>
  <si>
    <t>СБАЛПФЗ "Д-р Трейман" ЕООД</t>
  </si>
  <si>
    <t>СБАЛПФЗ  Враца ЕООД</t>
  </si>
  <si>
    <t xml:space="preserve">СБАЛПФЗ Пазарджик ЕООД </t>
  </si>
  <si>
    <t>СБАЛПФЗ  "Д-р Димитър Граматиков"  ЕООД</t>
  </si>
  <si>
    <t>Първа САГБАЛ "Св. София" АД</t>
  </si>
  <si>
    <t>СБАЛОЗ ЕООД  София</t>
  </si>
  <si>
    <t>Втора САГБАЛ Шейново АД</t>
  </si>
  <si>
    <t>СБАЛПЗ Стара Загора ЕООД</t>
  </si>
  <si>
    <t>СБАЛПФЗ  Хасково  ЕООД</t>
  </si>
  <si>
    <t>СБАЛО Хасково  ЕООД</t>
  </si>
  <si>
    <t>СБАЛВБ Тополовград  ЕООД</t>
  </si>
  <si>
    <t>МБПЛ Стамболийски ЕООД</t>
  </si>
  <si>
    <t>МБПЛ Иван Раев Сопот ЕООД</t>
  </si>
  <si>
    <t>Перник</t>
  </si>
  <si>
    <t>СБПЛР ЕООД Перник</t>
  </si>
  <si>
    <t>СБПЛР  Кремиковци ЕООД</t>
  </si>
  <si>
    <t>СБДПЛР„Панчарево“</t>
  </si>
  <si>
    <t>СБПЛРДЦП "Св. София"  ЕООД</t>
  </si>
  <si>
    <t>СБДПЛР  Бухово ЕООД</t>
  </si>
  <si>
    <t>СБДПЛР  Костенец ЕООД</t>
  </si>
  <si>
    <t>СБПЛР Любимец  ЕООД</t>
  </si>
  <si>
    <t>КОЦ Бургас  ЕООД</t>
  </si>
  <si>
    <t>КОЦ Велико Търново ЕООД</t>
  </si>
  <si>
    <t>КОЦ Враца ЕООД</t>
  </si>
  <si>
    <t>КОЦ Пловдив ЕООД</t>
  </si>
  <si>
    <t>КОЦ Русе ЕООД</t>
  </si>
  <si>
    <t>КОЦ Стара Загора ЕООД</t>
  </si>
  <si>
    <t>КОЦ Шумен ЕООД</t>
  </si>
  <si>
    <t>ЦКВЗ Велико Търново ЕООД</t>
  </si>
  <si>
    <t>ЦКВЗ Враца ЕООД</t>
  </si>
  <si>
    <t>ЦКВЗ Пловдив ЕООД</t>
  </si>
  <si>
    <t>ЦПЗ Благоевград ЕООД</t>
  </si>
  <si>
    <t>ЦПЗ "Проф.д-р Иван Темков"Бургас ЕООД</t>
  </si>
  <si>
    <t>ЦПЗ В. Търново ЕООД</t>
  </si>
  <si>
    <t xml:space="preserve">ЦПЗ Враца ЕООД     </t>
  </si>
  <si>
    <t>ЦПЗ "Д-р П Станчев" Добрич  ЕООД</t>
  </si>
  <si>
    <t>ЦПЗ Пловдив ЕООД</t>
  </si>
  <si>
    <t>ЦПЗ Русе ЕООД</t>
  </si>
  <si>
    <t>ЦПЗ Смолян ЕООД</t>
  </si>
  <si>
    <t>ЦПЗ "Проф. Шипковенски" ЕООД София</t>
  </si>
  <si>
    <t>ЦПЗ Стара Загора ЕООД</t>
  </si>
  <si>
    <t>ЦПЗ Хасково ЕООД</t>
  </si>
  <si>
    <t>ЦПЗ-СОФИЯ ЕООД</t>
  </si>
  <si>
    <t>Q4 2018</t>
  </si>
  <si>
    <t>Q3 2019</t>
  </si>
  <si>
    <t>Изменение Q4 2019спрямо Q4 2018</t>
  </si>
  <si>
    <t>Изменение Q4 2019 спрямо Q3 2019</t>
  </si>
  <si>
    <t>МБАЛ "Св. Анна"- Варна АД</t>
  </si>
  <si>
    <t>Разходи за издръжка в хил. лв.</t>
  </si>
  <si>
    <t>Медико-статистическа и финансова информация</t>
  </si>
  <si>
    <t>Брой клинични пътеки</t>
  </si>
  <si>
    <t xml:space="preserve">ОБЩО               </t>
  </si>
  <si>
    <t>0103131003</t>
  </si>
  <si>
    <t>МЦ Надежда ООД</t>
  </si>
  <si>
    <t>0103131013</t>
  </si>
  <si>
    <t>МЦ Визио ЛМ ООД</t>
  </si>
  <si>
    <t>0103211001</t>
  </si>
  <si>
    <t xml:space="preserve">МБАЛ Благоевград АД   </t>
  </si>
  <si>
    <t>0103211015</t>
  </si>
  <si>
    <t>МБАЛ "Пулс" АД</t>
  </si>
  <si>
    <t>0103212016</t>
  </si>
  <si>
    <t>СБАЛО Св.Мина  ЕООД</t>
  </si>
  <si>
    <t>0103212017</t>
  </si>
  <si>
    <t>СБАЛПФЗ Бл-град ЕООД</t>
  </si>
  <si>
    <t>0111133001</t>
  </si>
  <si>
    <t>МДЦ Неврокоп ООД</t>
  </si>
  <si>
    <t>0111211004</t>
  </si>
  <si>
    <t>МБАЛ Ив.Скендеров ЕООД</t>
  </si>
  <si>
    <t>0133232006</t>
  </si>
  <si>
    <t>СБР Марикостиново ЕООД</t>
  </si>
  <si>
    <t>0133232018</t>
  </si>
  <si>
    <t>СБР Петрич ЕООД</t>
  </si>
  <si>
    <t>0137211002</t>
  </si>
  <si>
    <t>0140211003</t>
  </si>
  <si>
    <t>МБАЛ Югозападна болница ООД</t>
  </si>
  <si>
    <t>0140233007</t>
  </si>
  <si>
    <t>СБР НК фил.Сандански ЕАД</t>
  </si>
  <si>
    <t>0201211002</t>
  </si>
  <si>
    <t xml:space="preserve"> МБАЛ - Айтос  ЕООД</t>
  </si>
  <si>
    <t>0204131007</t>
  </si>
  <si>
    <t xml:space="preserve">МЦ  ОКСИКОМ  - Бургас ООД </t>
  </si>
  <si>
    <t>0204131018</t>
  </si>
  <si>
    <t>МЦСП Д-р Иванови-Младост ООД</t>
  </si>
  <si>
    <t>0204131030</t>
  </si>
  <si>
    <t>АМЦСМП“ОЧНА КЛИНИКА д-р ХУБАНОВ“ЕООД</t>
  </si>
  <si>
    <t>0204134004</t>
  </si>
  <si>
    <t>ВДКЦ-Бургас</t>
  </si>
  <si>
    <t>0204211001</t>
  </si>
  <si>
    <t xml:space="preserve"> УМБАЛ - Бургас  АД</t>
  </si>
  <si>
    <t>0204211024</t>
  </si>
  <si>
    <t>МБАЛ  Лайф Хоспитал  ЕООД</t>
  </si>
  <si>
    <t>0204211027</t>
  </si>
  <si>
    <t xml:space="preserve">УМБАЛ  Дева Мария </t>
  </si>
  <si>
    <t>0204211031</t>
  </si>
  <si>
    <t xml:space="preserve"> МБАЛ-Д-р Маджуров  ООД</t>
  </si>
  <si>
    <t>0204211032</t>
  </si>
  <si>
    <t>МБАЛ БУРГАС МЕД ЕООД</t>
  </si>
  <si>
    <t>0204212010</t>
  </si>
  <si>
    <t>СБАЛПФЗ - Бургас ЕООД</t>
  </si>
  <si>
    <t>0204212025</t>
  </si>
  <si>
    <t xml:space="preserve"> СОБАЛ-Бургас  ООД</t>
  </si>
  <si>
    <t>0204212028</t>
  </si>
  <si>
    <t>Аджибадем Сити Клиник СБАЛК Бургас   ООД</t>
  </si>
  <si>
    <t>0204232016</t>
  </si>
  <si>
    <t xml:space="preserve"> СБР - БМБ  ЕАД</t>
  </si>
  <si>
    <t>0204331011</t>
  </si>
  <si>
    <t>ЦПЗ проф.д-р Иван Темков - Бургас</t>
  </si>
  <si>
    <t>0204334013</t>
  </si>
  <si>
    <t xml:space="preserve"> КОЦ - Бургас  ЕООД</t>
  </si>
  <si>
    <t>0204391033</t>
  </si>
  <si>
    <t>ДЦ "ЕлМасри" ООД</t>
  </si>
  <si>
    <t>0204391034</t>
  </si>
  <si>
    <t>НефроЛайф България-Специализирани центрове по хемодиализа ООД</t>
  </si>
  <si>
    <t>0206211005</t>
  </si>
  <si>
    <t xml:space="preserve"> МБАЛ-Средец  ЕООД</t>
  </si>
  <si>
    <t>0209211003</t>
  </si>
  <si>
    <t xml:space="preserve"> МБАЛ - Карнобат  ЕООД</t>
  </si>
  <si>
    <t>0215232022</t>
  </si>
  <si>
    <t xml:space="preserve"> СБР Стайков и фамилия  ЕООД</t>
  </si>
  <si>
    <t>0215232029</t>
  </si>
  <si>
    <t>СБР Мари ЕООД</t>
  </si>
  <si>
    <t>0215232030</t>
  </si>
  <si>
    <t>СБР Несебър АД</t>
  </si>
  <si>
    <t>0215391023</t>
  </si>
  <si>
    <t>ДЦ  Диализа Етропал Бета  ЕООД</t>
  </si>
  <si>
    <t>0217211004</t>
  </si>
  <si>
    <t xml:space="preserve"> МБАЛ - Поморие  ЕООД</t>
  </si>
  <si>
    <t>0217233017</t>
  </si>
  <si>
    <t xml:space="preserve"> СБР - НК -ф.Поморие  ЕАД</t>
  </si>
  <si>
    <t>0290211001</t>
  </si>
  <si>
    <t>МБАЛ "Сърце и мозък "ЕАД</t>
  </si>
  <si>
    <t>0290221001</t>
  </si>
  <si>
    <t>МБПЛР Вита ЕООД клон Поморие</t>
  </si>
  <si>
    <t>0306131010</t>
  </si>
  <si>
    <t xml:space="preserve">"АМЦСМП- Св.Петка" ООД                           </t>
  </si>
  <si>
    <t>0306131071</t>
  </si>
  <si>
    <t>"АМЦСМП - ОМЦ Св. Николай Чудотворец"ЕООД</t>
  </si>
  <si>
    <t>0306131074</t>
  </si>
  <si>
    <t xml:space="preserve">"АМЦСМП-Очна клиника Св.Петка" АД                                             </t>
  </si>
  <si>
    <t>0306131078</t>
  </si>
  <si>
    <t xml:space="preserve">"Аджибадем Сити Клиник Медицински център  Варна"ЕООД                                             </t>
  </si>
  <si>
    <t>0306131117</t>
  </si>
  <si>
    <t>АМЦСМП - Света Петка Ай Кеър ЕООД</t>
  </si>
  <si>
    <t>0306211001</t>
  </si>
  <si>
    <t xml:space="preserve">МБАЛ "Света Марина " АД                                                                          </t>
  </si>
  <si>
    <t>0306211002</t>
  </si>
  <si>
    <t xml:space="preserve"> "МБАЛ "Света Анна" - Варна" АД                                                                        </t>
  </si>
  <si>
    <t>0306211013</t>
  </si>
  <si>
    <t xml:space="preserve">МБАЛ-Варна ЕООД </t>
  </si>
  <si>
    <t>0306211021</t>
  </si>
  <si>
    <t xml:space="preserve"> "МБАЛ Еврохоспитал" ООД                                                         </t>
  </si>
  <si>
    <t>0306211030</t>
  </si>
  <si>
    <t xml:space="preserve"> "МБАЛ  Майчин дом - Варна" ЕООД                      </t>
  </si>
  <si>
    <t>0306212007</t>
  </si>
  <si>
    <t xml:space="preserve"> "СБОБАЛ-Варна "ЕООД                                                                                                                                                                           </t>
  </si>
  <si>
    <t>0306212008</t>
  </si>
  <si>
    <t xml:space="preserve"> СБАГАЛ - проф. д-р Димитър Стаматов-Варна ЕООД                                     </t>
  </si>
  <si>
    <t>0306212009</t>
  </si>
  <si>
    <t xml:space="preserve"> "СХБАЛ ПрофесорТемелков"           </t>
  </si>
  <si>
    <t>0306212011</t>
  </si>
  <si>
    <t xml:space="preserve">"СОБАЛ-Доц. Георгиев"  ЕООД           </t>
  </si>
  <si>
    <t>0306212022</t>
  </si>
  <si>
    <t xml:space="preserve">СБАЛ ПО КАРДИОЛОГИЯ ВАРНА ЕАД </t>
  </si>
  <si>
    <t>0306212023</t>
  </si>
  <si>
    <t xml:space="preserve">"СБАЛ ПО ДЕТСКИ БОЛЕСТИ - Д-Р ЛИСИЧКОВА" ЕООД  </t>
  </si>
  <si>
    <t>0306212026</t>
  </si>
  <si>
    <t xml:space="preserve">"СБАЛОЗ  -Д-р Марко Антонов Марков" ЕООД                                    </t>
  </si>
  <si>
    <t>0306212027</t>
  </si>
  <si>
    <t>"СБАЛК Кардиолайф"ООД</t>
  </si>
  <si>
    <t>0306232016</t>
  </si>
  <si>
    <t>"СБР - ВАРНА" АД</t>
  </si>
  <si>
    <t>0306253028</t>
  </si>
  <si>
    <t>МИ-МВР-ФИЛИАЛ ВАРНА "БДПЛР"</t>
  </si>
  <si>
    <t>0306391031</t>
  </si>
  <si>
    <t>ДЦ ВИРТУС МЕДИКАЛ ЕООД</t>
  </si>
  <si>
    <t>0306911012</t>
  </si>
  <si>
    <t xml:space="preserve">"МБАЛ - Варна "към ВМА </t>
  </si>
  <si>
    <t>0314211005</t>
  </si>
  <si>
    <t>"МБАЛ- Девня "ЕООД</t>
  </si>
  <si>
    <t>0324211004</t>
  </si>
  <si>
    <t>"МБАЛ " Царица Йоанна" - Провадия " ЕООД</t>
  </si>
  <si>
    <t>0404211001</t>
  </si>
  <si>
    <t>МОБАЛ "Д-р Стефан Черкезов" АД - Велико Търново</t>
  </si>
  <si>
    <t>0404212016</t>
  </si>
  <si>
    <t>СБАЛ по кардиология - Велико Търново ЕАД</t>
  </si>
  <si>
    <t>0404212017</t>
  </si>
  <si>
    <t>СБАЛПФЗ "Д-р Трейман" ЕООД - Велико Търново</t>
  </si>
  <si>
    <t>0404232018</t>
  </si>
  <si>
    <t>СБР по ФРМ - Димина ООД - с. Вонеща вода</t>
  </si>
  <si>
    <t>0404333010</t>
  </si>
  <si>
    <t>ЦКВЗ - Велико Търново ЕООД</t>
  </si>
  <si>
    <t>0404334009</t>
  </si>
  <si>
    <t>КОЦ - Велико Търново ЕООД</t>
  </si>
  <si>
    <t>0404391019</t>
  </si>
  <si>
    <t>Частен диализен център - В. Търново ЕООД</t>
  </si>
  <si>
    <t>0406131002</t>
  </si>
  <si>
    <t>МЦСМП "Визус" ЕООД - Горна Оряховица</t>
  </si>
  <si>
    <t>0406211002</t>
  </si>
  <si>
    <t>0422211004</t>
  </si>
  <si>
    <t>МБАЛ - Павликени  ЕООД - Павликени</t>
  </si>
  <si>
    <t>0426252021</t>
  </si>
  <si>
    <t>СБПЛР "Минерални бани" - Полски Тръмбеш</t>
  </si>
  <si>
    <t>0428211006</t>
  </si>
  <si>
    <t>МБАЛ "Д-р Димитър Павлович" ЕООД - Свищов</t>
  </si>
  <si>
    <t>0428233013</t>
  </si>
  <si>
    <t xml:space="preserve">СБР-НК-ЕАД-филиал Овча могила </t>
  </si>
  <si>
    <t>0501211002</t>
  </si>
  <si>
    <t>МБАЛ Проф. д-р Г. Златарски ЕООД Белоградчик</t>
  </si>
  <si>
    <t>0509211001</t>
  </si>
  <si>
    <t>МБАЛ "Света Петка" АД</t>
  </si>
  <si>
    <t>0509391009</t>
  </si>
  <si>
    <t>ДЦ Омега ЕООД</t>
  </si>
  <si>
    <t>0608211003</t>
  </si>
  <si>
    <t>0610211001</t>
  </si>
  <si>
    <t>МБАЛ Христо Ботев  АД</t>
  </si>
  <si>
    <t>0610211019</t>
  </si>
  <si>
    <t xml:space="preserve">МБАЛ Първа частна МБАЛ  Враца ЕООД </t>
  </si>
  <si>
    <t>0610211020</t>
  </si>
  <si>
    <t>МБАЛ Вива Медика   ООД</t>
  </si>
  <si>
    <t>0610212016</t>
  </si>
  <si>
    <t>СОБАЛ Ралчовски  ЕООД</t>
  </si>
  <si>
    <t>0610212018</t>
  </si>
  <si>
    <t>СБАЛПФЗ  ВРАЦА ЕООД</t>
  </si>
  <si>
    <t>0610333009</t>
  </si>
  <si>
    <t>ЦКВЗ  Враца ЕООД</t>
  </si>
  <si>
    <t>0610334010</t>
  </si>
  <si>
    <t>КОЦ  Враца ЕООД</t>
  </si>
  <si>
    <t>0620211004</t>
  </si>
  <si>
    <t xml:space="preserve">МБАЛ Св. Иван Рилски  ЕООД  </t>
  </si>
  <si>
    <t>0627211002</t>
  </si>
  <si>
    <t>МБАЛ Мездра  ЕООД</t>
  </si>
  <si>
    <t>0627252021</t>
  </si>
  <si>
    <t>СБПЛРВБ  МЕЗДРА ЕООД</t>
  </si>
  <si>
    <t>0632222014</t>
  </si>
  <si>
    <t>СБПЛББ Роман ЕООД</t>
  </si>
  <si>
    <t>0705211001</t>
  </si>
  <si>
    <t>МБАЛ "Д-р Тота Венкова" АД</t>
  </si>
  <si>
    <t>0705212005</t>
  </si>
  <si>
    <t>"СБАЛББ - Габрово" ЕООД</t>
  </si>
  <si>
    <t>0729211003</t>
  </si>
  <si>
    <t>МБАЛ "Д-р Стойчо Христов" ЕООД</t>
  </si>
  <si>
    <t>0735211004</t>
  </si>
  <si>
    <t>МБАЛ "Д-р Теодоси Витанов" ЕООД</t>
  </si>
  <si>
    <t>0803211002</t>
  </si>
  <si>
    <t>МБАЛ Балчик ЕООД</t>
  </si>
  <si>
    <t>0803232008</t>
  </si>
  <si>
    <t>СБР Тузлата ЕООД</t>
  </si>
  <si>
    <t>0803232016</t>
  </si>
  <si>
    <t>СБР МЕДИКА АЛБЕНА ЕООД</t>
  </si>
  <si>
    <t>0817211003</t>
  </si>
  <si>
    <t>МБАЛ Каварна ЕООД</t>
  </si>
  <si>
    <t>0828134001</t>
  </si>
  <si>
    <t>ДКЦ 1 Добрич ООД</t>
  </si>
  <si>
    <t>0828134002</t>
  </si>
  <si>
    <t>ДКЦ 2 - Добрич ЕООД</t>
  </si>
  <si>
    <t>0828211001</t>
  </si>
  <si>
    <t>МБАЛ Добрич АД</t>
  </si>
  <si>
    <t>0828391015</t>
  </si>
  <si>
    <t>ДЦ Диалхелп" ЕООД</t>
  </si>
  <si>
    <t>0902211002</t>
  </si>
  <si>
    <t>0915211004</t>
  </si>
  <si>
    <t>0916211001</t>
  </si>
  <si>
    <t xml:space="preserve">МБАЛ Д-р Атанас Дафовски АД Кърджали </t>
  </si>
  <si>
    <t>0916211009</t>
  </si>
  <si>
    <t>МБАЛ - Кърджали  ООД</t>
  </si>
  <si>
    <t>0921211003</t>
  </si>
  <si>
    <t>1029211001</t>
  </si>
  <si>
    <t>МБАЛ "Д-р Н. Василиев" АД</t>
  </si>
  <si>
    <t>1029233006</t>
  </si>
  <si>
    <t>СБР-НК ЕАД ф. Кюстендил</t>
  </si>
  <si>
    <t>1041232010</t>
  </si>
  <si>
    <t xml:space="preserve">СБР-Сапарева баня АД </t>
  </si>
  <si>
    <t>1048131001</t>
  </si>
  <si>
    <t>"МЦ Асклепий"ООД</t>
  </si>
  <si>
    <t>1048131004</t>
  </si>
  <si>
    <t>МЦ "Хипократ" ООД</t>
  </si>
  <si>
    <t>1048211002</t>
  </si>
  <si>
    <t>МБАЛ "Св. Иван Рилски" ЕООД</t>
  </si>
  <si>
    <t>1048211009</t>
  </si>
  <si>
    <t>МБАЛ "Св. Иван Рилски 2003" ООД</t>
  </si>
  <si>
    <t>1118211001</t>
  </si>
  <si>
    <t>МБАЛ Ловеч</t>
  </si>
  <si>
    <t>1118211010</t>
  </si>
  <si>
    <t>МБАЛ"Кардиолайф"ООД</t>
  </si>
  <si>
    <t>1119211004</t>
  </si>
  <si>
    <t>МБАЛ Луковит</t>
  </si>
  <si>
    <t>1133211003</t>
  </si>
  <si>
    <t>МБАЛ Тетевен</t>
  </si>
  <si>
    <t>1134211002</t>
  </si>
  <si>
    <t>МБАЛ Троян</t>
  </si>
  <si>
    <t>1134212005</t>
  </si>
  <si>
    <t>СБАЛББ Троян</t>
  </si>
  <si>
    <t>1202211002</t>
  </si>
  <si>
    <t>1212233004</t>
  </si>
  <si>
    <t>"СБР-НК" ЕАД -филиал "Св.Мина" гр.Вършец</t>
  </si>
  <si>
    <t>1224211003</t>
  </si>
  <si>
    <t>МБАЛ " Св. Николай Чудотворец" - ЕООД гр. Лом</t>
  </si>
  <si>
    <t>1229211001</t>
  </si>
  <si>
    <t>МБАЛ "Д-р Стамен Илиев" АД</t>
  </si>
  <si>
    <t>1229211008</t>
  </si>
  <si>
    <t>МБАЛ "Сити клиник - Св.Георги" ЕООД гр.Монтана</t>
  </si>
  <si>
    <t>1229391010</t>
  </si>
  <si>
    <t>„ФЪРСТ ДИАЛИЗИС СЪРВИСИЗ БЪЛГАРИЯ“ ЕАД  гр. Монтана</t>
  </si>
  <si>
    <t>1308211004</t>
  </si>
  <si>
    <t>"МБАЛ-Велинград" ЕООД гр.Велинград</t>
  </si>
  <si>
    <t>1308211017</t>
  </si>
  <si>
    <t>"МБАЛ Здраве-Велинград" ЕООД гр.Велинград</t>
  </si>
  <si>
    <t>1308212012</t>
  </si>
  <si>
    <t>СБПЛРПФЗ "Св. Петка Българска" ЕООД гр. Велинград</t>
  </si>
  <si>
    <t>1308221016</t>
  </si>
  <si>
    <t>МБПЛР "Вита" ЕООД гр.Велинград</t>
  </si>
  <si>
    <t>1308233008</t>
  </si>
  <si>
    <t>"СБР-НК" ЕАД филиал Велинград</t>
  </si>
  <si>
    <t>1319211001</t>
  </si>
  <si>
    <t>"МБАЛ-Пазарджик" АД гр.Пазарджик</t>
  </si>
  <si>
    <t>1319211005</t>
  </si>
  <si>
    <t>"МБАЛ-Ескулап" ООД гр.Пазарджик</t>
  </si>
  <si>
    <t>1319211012</t>
  </si>
  <si>
    <t>"МБАЛ-Хигия" АД гр.Пазарджик</t>
  </si>
  <si>
    <t>1319211014</t>
  </si>
  <si>
    <t>"МБАЛ Хигия-Север" ООД гр.Пазарджик</t>
  </si>
  <si>
    <t>1319211015</t>
  </si>
  <si>
    <t>УМБАЛ "Пълмед" ООД - клон МС Здраве гр.Пазарджик</t>
  </si>
  <si>
    <t>1319212018</t>
  </si>
  <si>
    <t>"СБАЛПФЗ-Пазарджик" ЕООД гр.Пазарджик</t>
  </si>
  <si>
    <t>1319391019</t>
  </si>
  <si>
    <t xml:space="preserve">"ДЪЧМЕД ДИАЛИЗА БЪЛГАРИЯ - ДИАЛИЗЕН ЦЕНТЪР" ЕООД гр.Пазарджик </t>
  </si>
  <si>
    <t>1320211002</t>
  </si>
  <si>
    <t>"МБАЛ-Уни Хоспитал" ООД гр.Панагюрище</t>
  </si>
  <si>
    <t>1321211003</t>
  </si>
  <si>
    <t>МБАЛ "Проф. Димитър Ранев" ООД гр.Пещера</t>
  </si>
  <si>
    <t>1390391001</t>
  </si>
  <si>
    <t>"Фърст Диализис Сървисиз България" ЕАД</t>
  </si>
  <si>
    <t>1432211001</t>
  </si>
  <si>
    <t>МБАЛ "Рахила Ангелова"АД-Перник</t>
  </si>
  <si>
    <t>1432212005</t>
  </si>
  <si>
    <t>СБАЛББ-ЕООД-Перник</t>
  </si>
  <si>
    <t>1432212011</t>
  </si>
  <si>
    <t>"СБАЛ по Кардиология-Перник"ООД</t>
  </si>
  <si>
    <t>1432252010</t>
  </si>
  <si>
    <t>СБПЛР-ЕООД-Перник</t>
  </si>
  <si>
    <t>1432391012</t>
  </si>
  <si>
    <t>Диализен център-Перник</t>
  </si>
  <si>
    <t>1503211006</t>
  </si>
  <si>
    <t>МБАЛ - Белене ЕООД</t>
  </si>
  <si>
    <t>1508211005</t>
  </si>
  <si>
    <t>МБАЛ - Гулянци ЕООД</t>
  </si>
  <si>
    <t>1516211003</t>
  </si>
  <si>
    <t>МБАЛ - Левски ЕООД</t>
  </si>
  <si>
    <t>1521211004</t>
  </si>
  <si>
    <t>МБАЛ - Никопол ЕООД</t>
  </si>
  <si>
    <t>1524131015</t>
  </si>
  <si>
    <t>АСМП - МЦ Окулус - Кушинова ЕООД</t>
  </si>
  <si>
    <t>1524131022</t>
  </si>
  <si>
    <t>МЦ Св. Марина - ДТ ООД</t>
  </si>
  <si>
    <t>1524134003</t>
  </si>
  <si>
    <t>ДКЦ ІІ - Плевен ЕООД</t>
  </si>
  <si>
    <t>1524134007</t>
  </si>
  <si>
    <t>ДКЦ Св. Панталеймон ООД</t>
  </si>
  <si>
    <t>1524211001</t>
  </si>
  <si>
    <t>УМБАЛ - Д-р Г. Странски ЕАД</t>
  </si>
  <si>
    <t>1524211014</t>
  </si>
  <si>
    <t>МБАЛ - Авис Медика ООД</t>
  </si>
  <si>
    <t>1524211017</t>
  </si>
  <si>
    <t>МБАЛ Св. Панталеймон - Плевен ООД</t>
  </si>
  <si>
    <t>1524211018</t>
  </si>
  <si>
    <t>МБАЛ Св. Параскева ООД</t>
  </si>
  <si>
    <t>1524211019</t>
  </si>
  <si>
    <t>УМБАЛ Св. Марина - Плевен ООД</t>
  </si>
  <si>
    <t>1524211020</t>
  </si>
  <si>
    <t>МБАЛ Сърце и мозък ЕАД</t>
  </si>
  <si>
    <t>1524212015</t>
  </si>
  <si>
    <t>СБАЛ по кардиология ЕАД</t>
  </si>
  <si>
    <t>1524911008</t>
  </si>
  <si>
    <t xml:space="preserve">ВМА - МБАЛ - Плевен </t>
  </si>
  <si>
    <t>1537211002</t>
  </si>
  <si>
    <t>МБАЛ - Червен бряг ЕООД</t>
  </si>
  <si>
    <t>1539211012</t>
  </si>
  <si>
    <t>МБАЛ - Кнежа ЕООД</t>
  </si>
  <si>
    <t>1601211005</t>
  </si>
  <si>
    <t>МБАЛ Асеновград ЕООД гр. Асеновград</t>
  </si>
  <si>
    <t>1601221027</t>
  </si>
  <si>
    <t>МБПЛР Света Богородица ЕООД - Нареченски бани</t>
  </si>
  <si>
    <t>1601233016</t>
  </si>
  <si>
    <t>СБР НК филиал Нареченски бани</t>
  </si>
  <si>
    <t>1613131004</t>
  </si>
  <si>
    <t>МЦ Витамед ЕООД Карлово</t>
  </si>
  <si>
    <t>1613211006</t>
  </si>
  <si>
    <t>МБАЛ Д-р Киро Попов ЕООД Карлово</t>
  </si>
  <si>
    <t>1613232020</t>
  </si>
  <si>
    <t>СБР НК филиал Баня; Карловско</t>
  </si>
  <si>
    <t>1622131037</t>
  </si>
  <si>
    <t>МЦ Луксор</t>
  </si>
  <si>
    <t>1622131088</t>
  </si>
  <si>
    <t>МЦ за очно здраве Виста ООД</t>
  </si>
  <si>
    <t>1622211001</t>
  </si>
  <si>
    <t>УМБАЛ Св. Георги ЕАД Пловдив</t>
  </si>
  <si>
    <t>1622211002</t>
  </si>
  <si>
    <t>УМБАЛ Пловдив АД</t>
  </si>
  <si>
    <t>1622211003</t>
  </si>
  <si>
    <t>МБАЛ Св.Мина ЕООД Пловдив</t>
  </si>
  <si>
    <t>1622211004</t>
  </si>
  <si>
    <t>МБАЛ Св. Пантелеймон ЕООД Пловдив</t>
  </si>
  <si>
    <t>1622211029</t>
  </si>
  <si>
    <t>УМБАЛ Каспела ЕООД Пловдив</t>
  </si>
  <si>
    <t>1622211031</t>
  </si>
  <si>
    <t>МБАЛ Мед Лайн Клиник AД</t>
  </si>
  <si>
    <t>1622211036</t>
  </si>
  <si>
    <t>МБАЛ Тримонциум ООД</t>
  </si>
  <si>
    <t>1622211037</t>
  </si>
  <si>
    <t>УМБАЛ  Пълмед Пловдив  ООД</t>
  </si>
  <si>
    <t>1622211039</t>
  </si>
  <si>
    <t>МБАЛ  Св. Каридад ЕАД</t>
  </si>
  <si>
    <t>1622211042</t>
  </si>
  <si>
    <t>МБАЛ Централ онко хоспитал</t>
  </si>
  <si>
    <t>1622211044</t>
  </si>
  <si>
    <t>МБАЛ МК Свети Иван Рилски ЕООД</t>
  </si>
  <si>
    <t>1622211045</t>
  </si>
  <si>
    <t>УМБАЛ Еврохоспитал Пловдив ООД</t>
  </si>
  <si>
    <t>1622211049</t>
  </si>
  <si>
    <t>МБАЛ Уро Медикс ООД Пловдив</t>
  </si>
  <si>
    <t>1622211053</t>
  </si>
  <si>
    <t>МБАЛ  Св.Св. Козма и Дамян ООД</t>
  </si>
  <si>
    <t>1622212028</t>
  </si>
  <si>
    <t>СОБАЛ Луксор ООД Пловдив</t>
  </si>
  <si>
    <t>1622212030</t>
  </si>
  <si>
    <t>УСБАЛАГ Селена ООД - Пловдив</t>
  </si>
  <si>
    <t>1622212033</t>
  </si>
  <si>
    <t>СГЕБАЛ Еврохоспитал ООД Пловдив</t>
  </si>
  <si>
    <t>1622212038</t>
  </si>
  <si>
    <t>Медикус алфа СХБАЛ ЕООД</t>
  </si>
  <si>
    <t>1622212041</t>
  </si>
  <si>
    <t>СБАЛАГ Торакс Д-р Сава Бояджиев ЕООД - Пловдив</t>
  </si>
  <si>
    <t>1622212050</t>
  </si>
  <si>
    <t>СБАЛ Специал медик</t>
  </si>
  <si>
    <t>1622333018</t>
  </si>
  <si>
    <t>1622334019</t>
  </si>
  <si>
    <t>КОЦ  Пловдив ЕООД</t>
  </si>
  <si>
    <t>1622391046</t>
  </si>
  <si>
    <t>Хемодиализен център Фърст диализис сървисиз България  ЕАД</t>
  </si>
  <si>
    <t>1622391051</t>
  </si>
  <si>
    <t>Дъчмед диализа България -ДЦ ЕООД клон Пловдив</t>
  </si>
  <si>
    <t>1622911013</t>
  </si>
  <si>
    <t>МБАЛ Пловдив към ВМА София</t>
  </si>
  <si>
    <t>1622911014</t>
  </si>
  <si>
    <t>МТБ Пловдив</t>
  </si>
  <si>
    <t>1623211007</t>
  </si>
  <si>
    <t>1625131001</t>
  </si>
  <si>
    <t>МЦ Св. Елисавета - Раковски ООД</t>
  </si>
  <si>
    <t>1625211008</t>
  </si>
  <si>
    <t>1626131002</t>
  </si>
  <si>
    <t>МЦ Литомед ЕООД</t>
  </si>
  <si>
    <t>1626211048</t>
  </si>
  <si>
    <t>МБАЛ Паркхоспитал ЕООД</t>
  </si>
  <si>
    <t>1637232012</t>
  </si>
  <si>
    <t>ВМА БПЛР- гр. Хисаря</t>
  </si>
  <si>
    <t>1637233021</t>
  </si>
  <si>
    <t xml:space="preserve">СБР НК филиал Хисар  </t>
  </si>
  <si>
    <t>1637251055</t>
  </si>
  <si>
    <t>МБПЛР Витус гр. Хисар</t>
  </si>
  <si>
    <t>1637253040</t>
  </si>
  <si>
    <t>МИ-МВР Филиал Хисар БПЛР</t>
  </si>
  <si>
    <t>1641221054</t>
  </si>
  <si>
    <t xml:space="preserve">МБПЛР Стамболийски ЕООД гр. Стамболийски </t>
  </si>
  <si>
    <t>1643221052</t>
  </si>
  <si>
    <t>1714211002</t>
  </si>
  <si>
    <t>МБАЛ - Исперих ЕООД</t>
  </si>
  <si>
    <t>1716211003</t>
  </si>
  <si>
    <t>МБАЛ - Кубрат ЕООД</t>
  </si>
  <si>
    <t>1726131005</t>
  </si>
  <si>
    <t>МЦ Вита Медика ЕООД</t>
  </si>
  <si>
    <t>1726211001</t>
  </si>
  <si>
    <t>МБАЛ Св. Иван Рилски - Разград  АД</t>
  </si>
  <si>
    <t>1804211002</t>
  </si>
  <si>
    <t>МБАЛ - ЮЛИЯ ВРЕВСКА - БЯЛА ЕООД</t>
  </si>
  <si>
    <t>1827211001</t>
  </si>
  <si>
    <t>УМБАЛ - КАНЕВ АД</t>
  </si>
  <si>
    <t>1827211019</t>
  </si>
  <si>
    <t>УМБАЛ МЕДИКА РУСЕ ООД</t>
  </si>
  <si>
    <t>1827212013</t>
  </si>
  <si>
    <t>СБАЛ ПО ФРМ - МЕДИКА - ООД</t>
  </si>
  <si>
    <t>1827212015</t>
  </si>
  <si>
    <t>СБАЛК " МЕДИКА-КОР " ЕАД</t>
  </si>
  <si>
    <t>1827212016</t>
  </si>
  <si>
    <t>СБАЛПФЗ - Д-Р ДИМИТЪР ГРАМАТИКОВ - РУСЕ- ЕООД</t>
  </si>
  <si>
    <t>1827334009</t>
  </si>
  <si>
    <t>КОМПЛЕКСЕН ОНКОЛОГИЧЕН ЦЕНТЪР - РУСЕ ЕООД</t>
  </si>
  <si>
    <t>1827391020</t>
  </si>
  <si>
    <t>"ДИАЛИЗЕН ЦЕНТЪР РУРИКОМ"ООД</t>
  </si>
  <si>
    <t>1910211003</t>
  </si>
  <si>
    <t>1931211001</t>
  </si>
  <si>
    <t>МБАЛ Силистра АД</t>
  </si>
  <si>
    <t>1934211002</t>
  </si>
  <si>
    <t>2011252017</t>
  </si>
  <si>
    <t>"СБР - Котел" ЕООД</t>
  </si>
  <si>
    <t>2016211002</t>
  </si>
  <si>
    <t>МБАЛ "Света Петка Българска" ЕООД</t>
  </si>
  <si>
    <t>2020211001</t>
  </si>
  <si>
    <t>МБАЛ "Д-р Иван Селимински" АД</t>
  </si>
  <si>
    <t>2020211013</t>
  </si>
  <si>
    <t>МБАЛ "Царица Йоанна" ЕООД</t>
  </si>
  <si>
    <t>2020211016</t>
  </si>
  <si>
    <t>МБАЛ "Хаджи Димитър" ООД</t>
  </si>
  <si>
    <t>2020212012</t>
  </si>
  <si>
    <t>СХБАЛ "Амброаз Паре" ООД</t>
  </si>
  <si>
    <t>2020212015</t>
  </si>
  <si>
    <t>САГБАЛ "Ева"</t>
  </si>
  <si>
    <t>2020911006</t>
  </si>
  <si>
    <t>МБАЛ Сливен към ВМА София</t>
  </si>
  <si>
    <t>2102232008</t>
  </si>
  <si>
    <t>"СБР-НК"ЕАД - филиал с. Баните</t>
  </si>
  <si>
    <t>2109211004</t>
  </si>
  <si>
    <t>"МБАЛ-Девин" ЕАД гр.Девин</t>
  </si>
  <si>
    <t>2109232012</t>
  </si>
  <si>
    <t>"СБР-Орфей" ЕООД гр. Девин</t>
  </si>
  <si>
    <t>2111211002</t>
  </si>
  <si>
    <t>МБАЛ"Проф. д-р Асен Шопов"ЕООД-гр.Златоград</t>
  </si>
  <si>
    <t>2116211003</t>
  </si>
  <si>
    <t>МБАЛ"Проф. д-р Константин Чилов"ЕООД-гр.Мадан</t>
  </si>
  <si>
    <t>2127232011</t>
  </si>
  <si>
    <t>"СБР-Родопи" ЕООД гр. Рудозем</t>
  </si>
  <si>
    <t>2131211001</t>
  </si>
  <si>
    <t>МБАЛ -"Д-р Братан Шукеров"АД  гр.Смолян</t>
  </si>
  <si>
    <t>София - град</t>
  </si>
  <si>
    <t>2201211001</t>
  </si>
  <si>
    <t>МБАЛ"Св. Анна"- София АД</t>
  </si>
  <si>
    <t>2201211002</t>
  </si>
  <si>
    <t>МБАЛ Царица Йоанна - ЕАД</t>
  </si>
  <si>
    <t>2201211003</t>
  </si>
  <si>
    <t>МБАЛСМ Н. И. Пирогов ЕАД</t>
  </si>
  <si>
    <t>2201211004</t>
  </si>
  <si>
    <t>УМБАЛ Св. Иван  Рилски ЕАД</t>
  </si>
  <si>
    <t>2201211005</t>
  </si>
  <si>
    <t>УМБАЛ Св. Екатерина - ЕАД</t>
  </si>
  <si>
    <t>2201211032</t>
  </si>
  <si>
    <t>Първа МБАЛ София-АД</t>
  </si>
  <si>
    <t>2201211033</t>
  </si>
  <si>
    <t>Втора МБАЛ - София - АД</t>
  </si>
  <si>
    <t>2201211034</t>
  </si>
  <si>
    <t>Четвърта МБАЛ - София - ЕАД</t>
  </si>
  <si>
    <t>2201211035</t>
  </si>
  <si>
    <t>Пета МБАЛ - София - АД</t>
  </si>
  <si>
    <t>2201211055</t>
  </si>
  <si>
    <t>УМБАЛ Александровска - ЕАД</t>
  </si>
  <si>
    <t>2201211060</t>
  </si>
  <si>
    <t>МБАЛ Вита ЕООД</t>
  </si>
  <si>
    <t>2201211063</t>
  </si>
  <si>
    <t>МБАЛ Доверие АД</t>
  </si>
  <si>
    <t>2201211064</t>
  </si>
  <si>
    <t>МБАЛ"Света София" ООД</t>
  </si>
  <si>
    <t>2201211067</t>
  </si>
  <si>
    <t>АДЖИБАДЕМ СИТИ КЛИНИК МБАЛ ТОКУДА EАД</t>
  </si>
  <si>
    <t>2201211078</t>
  </si>
  <si>
    <t>МБАЛ Люлин ЕАД</t>
  </si>
  <si>
    <t>2201211080</t>
  </si>
  <si>
    <t>МБАЛ "Полимед" ООД</t>
  </si>
  <si>
    <t>2201211082</t>
  </si>
  <si>
    <t>МБАЛ "СЕРДИКА" ЕООД</t>
  </si>
  <si>
    <t>2201211083</t>
  </si>
  <si>
    <t>МБАЛ - НКБ - ЕАД</t>
  </si>
  <si>
    <t>2201211084</t>
  </si>
  <si>
    <t>МБАЛ СВ. БОГОРОДИЦА ООД</t>
  </si>
  <si>
    <t>2201211085</t>
  </si>
  <si>
    <t>МБАЛ "Св. Панталеймон" АД</t>
  </si>
  <si>
    <t>2201211091</t>
  </si>
  <si>
    <t>УМБАЛ Софиямед ООД</t>
  </si>
  <si>
    <t>2201211093</t>
  </si>
  <si>
    <t>Аджибадем Сити клиник УМБАЛ ЕООД</t>
  </si>
  <si>
    <t>2201211094</t>
  </si>
  <si>
    <t>МБАЛ за женско здраве - Надежда ООД</t>
  </si>
  <si>
    <t>2201211097</t>
  </si>
  <si>
    <t>МБАЛ Здравето 2012 ООД</t>
  </si>
  <si>
    <t>2201212006</t>
  </si>
  <si>
    <t>СБАЛАГ Майчин дом - ЕАД</t>
  </si>
  <si>
    <t>2201212007</t>
  </si>
  <si>
    <t>Първа САГБАЛ Св. София - АД</t>
  </si>
  <si>
    <t>2201212008</t>
  </si>
  <si>
    <t>Втора САГБАЛ Шейново - АД</t>
  </si>
  <si>
    <t>2201212009</t>
  </si>
  <si>
    <t>МБАЛНП Св. Наум - ЕАД</t>
  </si>
  <si>
    <t>2201212010</t>
  </si>
  <si>
    <t>СБАЛО Проф. Бойчо Бойчев - ЕАД</t>
  </si>
  <si>
    <t>2201212011</t>
  </si>
  <si>
    <t>УСБАЛЕ Акад. Ив. Пенчев - ЕАД</t>
  </si>
  <si>
    <t>2201212012</t>
  </si>
  <si>
    <t>СБАЛДБ - ЕАД</t>
  </si>
  <si>
    <t>2201212013</t>
  </si>
  <si>
    <t>МБАЛББ Св. София - ЕАД</t>
  </si>
  <si>
    <t>2201212014</t>
  </si>
  <si>
    <t>СБАЛИПБ Проф. Ив. Киров ЕАД</t>
  </si>
  <si>
    <t>2201212016</t>
  </si>
  <si>
    <t>СБАЛЛЧХ - ЕООД</t>
  </si>
  <si>
    <t>2201212017</t>
  </si>
  <si>
    <t>СБАЛТОСМ - ПРОФ. Д-Р ДИМИТЪР ШОЙЛЕВ ЕАД</t>
  </si>
  <si>
    <t>2201212038</t>
  </si>
  <si>
    <t>СБАЛ - Св. Лазар ООД</t>
  </si>
  <si>
    <t>2201212039</t>
  </si>
  <si>
    <t>СБАЛОТ "ВИТОША" ЕООД</t>
  </si>
  <si>
    <t>2201212059</t>
  </si>
  <si>
    <t>СБАЛГАР"Д-р Малинов"ООД</t>
  </si>
  <si>
    <t>2201212061</t>
  </si>
  <si>
    <t>САГБАЛ Д-р Щерев ЕООД</t>
  </si>
  <si>
    <t>2201212065</t>
  </si>
  <si>
    <t>СБАЛ "Йоан Павел" ООД</t>
  </si>
  <si>
    <t>2201212066</t>
  </si>
  <si>
    <t>СОБАЛ"Акад. Пашев" ООД</t>
  </si>
  <si>
    <t>2201212070</t>
  </si>
  <si>
    <t>СОБАЛ"ВИЗУС"ООД</t>
  </si>
  <si>
    <t>2201212071</t>
  </si>
  <si>
    <t>СБАЛОБ"ЗОРА"ООД</t>
  </si>
  <si>
    <t>2201212072</t>
  </si>
  <si>
    <t>СОБАЛ"Вижън"ООД</t>
  </si>
  <si>
    <t>2201212075</t>
  </si>
  <si>
    <t>СБАЛХЗ-ЕАД</t>
  </si>
  <si>
    <t>2201212076</t>
  </si>
  <si>
    <t>СБАЛОБ"ЗРЕНИЕ"ООД</t>
  </si>
  <si>
    <t>2201212079</t>
  </si>
  <si>
    <t>СБАЛ -ГРЪБНАЧЕН ЦЕНТЪР АД</t>
  </si>
  <si>
    <t>2201212086</t>
  </si>
  <si>
    <t>СБАЛОЗ ЕООД</t>
  </si>
  <si>
    <t>2201212090</t>
  </si>
  <si>
    <t>СБАЛОБ ДЕН - ЕООД</t>
  </si>
  <si>
    <t>2201212095</t>
  </si>
  <si>
    <t>СОБАЛ ПЕНТАГРАМ ЕООД</t>
  </si>
  <si>
    <t>2201212102</t>
  </si>
  <si>
    <t>СБАЛОЗ Кристал ООД</t>
  </si>
  <si>
    <t>2201212103</t>
  </si>
  <si>
    <t>"СБАЛ ДЛЧХ - МЕДИКРОН" ООД</t>
  </si>
  <si>
    <t>2201214020</t>
  </si>
  <si>
    <t>2201222024</t>
  </si>
  <si>
    <t>СБПЛР - Кремиковци ЕООД</t>
  </si>
  <si>
    <t>2201222025</t>
  </si>
  <si>
    <t>СБДПЛР - Бухово ЕООД</t>
  </si>
  <si>
    <t>2201222026</t>
  </si>
  <si>
    <t>СБПЛР ПАНЧАРЕВО  ЕООД</t>
  </si>
  <si>
    <t>2201222027</t>
  </si>
  <si>
    <t>СБПЛРДЦП Св. София - ЕООД</t>
  </si>
  <si>
    <t>2201232029</t>
  </si>
  <si>
    <t>СБР-Банкя АД</t>
  </si>
  <si>
    <t>2201232030</t>
  </si>
  <si>
    <t>БПЛР - ВМА БАНКЯ</t>
  </si>
  <si>
    <t>2201233028</t>
  </si>
  <si>
    <t>СБР Здраве - ЕАД</t>
  </si>
  <si>
    <t>2201233087</t>
  </si>
  <si>
    <t>СБР-НК ЕАД-филиал Банкя</t>
  </si>
  <si>
    <t>2201234021</t>
  </si>
  <si>
    <t>НСБФТР - ЕАД</t>
  </si>
  <si>
    <t>2201251096</t>
  </si>
  <si>
    <t>"МБПЛР "Сердика"ООД</t>
  </si>
  <si>
    <t>2201253089</t>
  </si>
  <si>
    <t>БДПЛР МИ - МВР ФИЛИАЛ БАНКЯ</t>
  </si>
  <si>
    <t>2201331047</t>
  </si>
  <si>
    <t xml:space="preserve"> ЦПЗ "Проф. Никола Шипковенски" ЕООД</t>
  </si>
  <si>
    <t>2201391092</t>
  </si>
  <si>
    <t>Диализен център Диалмед ООД</t>
  </si>
  <si>
    <t>2201391101</t>
  </si>
  <si>
    <t>Диализен център Хемомед ЕООД</t>
  </si>
  <si>
    <t>2201911040</t>
  </si>
  <si>
    <t>УБ Лозенец</t>
  </si>
  <si>
    <t>2201911041</t>
  </si>
  <si>
    <t>Медицински институт - МВР</t>
  </si>
  <si>
    <t>2201911042</t>
  </si>
  <si>
    <t>Военномедицинска академия</t>
  </si>
  <si>
    <t>2201911043</t>
  </si>
  <si>
    <t>НМТБ ЦАР БОРИС ІІІ</t>
  </si>
  <si>
    <t>2202131522</t>
  </si>
  <si>
    <t>"Очен лазерен център"Вижън"ООД</t>
  </si>
  <si>
    <t>2203131515</t>
  </si>
  <si>
    <t>МЦО - Ресбиомед ЕООД</t>
  </si>
  <si>
    <t>2203131519</t>
  </si>
  <si>
    <t>МЦ за очно здраве Фокус ЕООД</t>
  </si>
  <si>
    <t>2204131521</t>
  </si>
  <si>
    <t>МЦ РВД"ЗДРАВЕ"ООД</t>
  </si>
  <si>
    <t>2204131532</t>
  </si>
  <si>
    <t>МЦ- клиника "Св. Мария Магдалена" ЕООД</t>
  </si>
  <si>
    <t>2212131505</t>
  </si>
  <si>
    <t>МЦ Пентаграм 2012 ООД</t>
  </si>
  <si>
    <t>2217134501</t>
  </si>
  <si>
    <t>ДКЦ СВЕТА СОФИЯ-ЕООД</t>
  </si>
  <si>
    <t>2218131516</t>
  </si>
  <si>
    <t>МЦ-ГОРНА БАНЯ ЕООД</t>
  </si>
  <si>
    <t>2301212022</t>
  </si>
  <si>
    <t>СБАЛОЗ - София област ЕООД</t>
  </si>
  <si>
    <t>2301212023</t>
  </si>
  <si>
    <t>СБАЛПФЗ - София област ЕООД</t>
  </si>
  <si>
    <t>2307211002</t>
  </si>
  <si>
    <t>МБАЛ - Ботевград ЕООД</t>
  </si>
  <si>
    <t>2317211004</t>
  </si>
  <si>
    <t>МБАЛ - Елин Пелин ЕООД</t>
  </si>
  <si>
    <t>2317211024</t>
  </si>
  <si>
    <t xml:space="preserve"> МБАЛ - Скин Системс EООД - с. Доганово</t>
  </si>
  <si>
    <t>2318211005</t>
  </si>
  <si>
    <t>МБАЛ Проф. д-р  Ал. Герчев  - Етрополе ЕООД</t>
  </si>
  <si>
    <t>2320211006</t>
  </si>
  <si>
    <t>МБАЛ - Ихтиман ЕООД</t>
  </si>
  <si>
    <t>2325222010</t>
  </si>
  <si>
    <t>СБДПЛР - Костенец ЕООД</t>
  </si>
  <si>
    <t>2325233017</t>
  </si>
  <si>
    <t>СБР - НК ЕАД филиал Момин проход</t>
  </si>
  <si>
    <t>2339211009</t>
  </si>
  <si>
    <t>МБАЛ - Самоков ЕООД</t>
  </si>
  <si>
    <t>2343211008</t>
  </si>
  <si>
    <t>МБАЛ - Своге ЕООД</t>
  </si>
  <si>
    <t>2343222013</t>
  </si>
  <si>
    <t>СБПФЗДПЛР - Цар Фердинанд І ЕООД с.Искрец</t>
  </si>
  <si>
    <t>2355211007</t>
  </si>
  <si>
    <t>МБАЛ - Пирдоп АД</t>
  </si>
  <si>
    <t>2407211005</t>
  </si>
  <si>
    <t>2412211003</t>
  </si>
  <si>
    <t>МБАЛ Д-р Христо Стамболски ЕООД</t>
  </si>
  <si>
    <t>2412212028</t>
  </si>
  <si>
    <t>СБНАЛ Свети Лазар ЕООД  гр.Казанлък</t>
  </si>
  <si>
    <t>2424233014</t>
  </si>
  <si>
    <t>СБР - НK ЕАД филиал Павел баня</t>
  </si>
  <si>
    <t>2427211006</t>
  </si>
  <si>
    <t>МБАЛ Д-р Д. Чакмаков Раднево ЕООД</t>
  </si>
  <si>
    <t>2431131035</t>
  </si>
  <si>
    <t>ОМЦ Трошев ООД</t>
  </si>
  <si>
    <t>2431131051</t>
  </si>
  <si>
    <t>МЦ Верея ЕООД</t>
  </si>
  <si>
    <t>2431211002</t>
  </si>
  <si>
    <t>УМБАЛ Проф.д-р Ст. Киркович АД</t>
  </si>
  <si>
    <t>2431211024</t>
  </si>
  <si>
    <t>МБАЛ НИАМЕД ООД</t>
  </si>
  <si>
    <t>2431211026</t>
  </si>
  <si>
    <t>МБАЛ ТРАКИЯ ЕООД</t>
  </si>
  <si>
    <t>2431211029</t>
  </si>
  <si>
    <t>МБАЛ- МК Св.Ив.Рилски ЕООД клон гр.Стара Загора</t>
  </si>
  <si>
    <t>2431212027</t>
  </si>
  <si>
    <t>2431334012</t>
  </si>
  <si>
    <t>2431391030</t>
  </si>
  <si>
    <t>Диализен център Виа Диал ООД</t>
  </si>
  <si>
    <t>2436211004</t>
  </si>
  <si>
    <t>2522211003</t>
  </si>
  <si>
    <t xml:space="preserve">"МБАЛ - Омуртаг" ЕАД </t>
  </si>
  <si>
    <t>2524211002</t>
  </si>
  <si>
    <t xml:space="preserve">"МБАЛ - Попово"  ЕООД  </t>
  </si>
  <si>
    <t>2535211001</t>
  </si>
  <si>
    <t xml:space="preserve">"МБАЛ - Търговище" АД </t>
  </si>
  <si>
    <t>2535212007</t>
  </si>
  <si>
    <t>"СОБАЛ Д-р Тасков" ООД</t>
  </si>
  <si>
    <t>2609211002</t>
  </si>
  <si>
    <t>МБАЛ  Св. Екатерина  ЕООД Димитровград</t>
  </si>
  <si>
    <t>2617212008</t>
  </si>
  <si>
    <t>2619232019</t>
  </si>
  <si>
    <t>СБР Айлин ЕООД</t>
  </si>
  <si>
    <t>2628211004</t>
  </si>
  <si>
    <t>МБАЛ  Свиленград  ЕООД</t>
  </si>
  <si>
    <t>2632212018</t>
  </si>
  <si>
    <t>2633211003</t>
  </si>
  <si>
    <t>МБАЛ  Харманли  ЕООД</t>
  </si>
  <si>
    <t>2634131016</t>
  </si>
  <si>
    <t xml:space="preserve">Очен медицински център Хасково ООД </t>
  </si>
  <si>
    <t>2634211001</t>
  </si>
  <si>
    <t>МБАЛ  Хасково АД</t>
  </si>
  <si>
    <t>2634211015</t>
  </si>
  <si>
    <t xml:space="preserve">МБАЛ  Хигия  ООД </t>
  </si>
  <si>
    <t>2634212016</t>
  </si>
  <si>
    <t>2634212017</t>
  </si>
  <si>
    <t>2723211002</t>
  </si>
  <si>
    <t>"МБАЛ Велики Преслав" ЕООД</t>
  </si>
  <si>
    <t>2730134001</t>
  </si>
  <si>
    <t>"ДКЦ І-ШУМЕН" ЕООД</t>
  </si>
  <si>
    <t>2730211001</t>
  </si>
  <si>
    <t>"МБАЛ - Шумен" АД</t>
  </si>
  <si>
    <t>2730212011</t>
  </si>
  <si>
    <t>"СБАЛ по Кардиология Мадара" ЕАД</t>
  </si>
  <si>
    <t>2730334007</t>
  </si>
  <si>
    <t>"КОЦ-Шумен"ЕООД</t>
  </si>
  <si>
    <t>2730391012</t>
  </si>
  <si>
    <t>ДЪЧМЕД ДИАЛИЗА БЪЛГАРИЯ - ДИАЛИЗЕН ЦЕНТЪР ШУМЕН ЕООД</t>
  </si>
  <si>
    <t>2807211002</t>
  </si>
  <si>
    <t>2826211001</t>
  </si>
  <si>
    <t>МБАЛ "Св. Пантелеймон" АД</t>
  </si>
  <si>
    <t>2826211008</t>
  </si>
  <si>
    <t>МБАЛ "Св. Йоан Рилски" ООД</t>
  </si>
  <si>
    <t>2826212007</t>
  </si>
  <si>
    <t>СБАЛК Ямбол ЕАД</t>
  </si>
  <si>
    <t>Лечебни заведения за болнична помощ 
с над 50% държавно участие в капитала
към 31.12.2019 г.</t>
  </si>
  <si>
    <t>Изменение Q4 2019 спрямо Q4 2018</t>
  </si>
  <si>
    <t>Лечебни заведения за болнична помощ и Комплексни онкологични центрове с над 50% общинско участие в капитала
към 31.12.19 г.</t>
  </si>
  <si>
    <t>Изплатени средства за здравноосигурени пациенти по изпълнители на  болнична медицинска помощ (БМП) за болничната медицинска помощ, за медицински изделия, прилагани в БМП и за лекарствени продукти за лечение на злокачествени заболявания и лекарствени продукти при животозастрашаващи кръвоизливи и спешни оперативни и инвазивни интервенции при пациенти с вродени коагулопатии,  в условията на болнична медицинска помощ, които НЗОК заплаща извън стойността на оказваните медицински услуги към 31.12.2019 г.</t>
  </si>
  <si>
    <t>ІІІ тримесечие на 2019 година
Q3 2019 в лева</t>
  </si>
  <si>
    <t>ІV тримесечие на 2019 година
Q4 2019 в лева</t>
  </si>
  <si>
    <t>Общо изплатени средства от НЗОК за БМП</t>
  </si>
  <si>
    <t>Разходи за медицински изделия</t>
  </si>
  <si>
    <t>Разходи за лекарствени продукти</t>
  </si>
  <si>
    <t xml:space="preserve"> Изпълнители на болнична медицинска помощ, към 31.12.2019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</si>
</sst>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_);_(* \(#,##0\);_(* &quot;-&quot;_);_(@_)"/>
    <numFmt numFmtId="165" formatCode="_-* #,##0.00\ _л_в_._-;\-* #,##0.00\ _л_в_._-;_-* &quot;-&quot;??\ _л_в_._-;_-@_-"/>
    <numFmt numFmtId="166" formatCode="#&quot; &quot;##0"/>
    <numFmt numFmtId="167" formatCode="0.0%"/>
    <numFmt numFmtId="168" formatCode="#,##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7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indexed="64"/>
      </bottom>
      <diagonal/>
    </border>
    <border>
      <left style="hair">
        <color auto="1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indexed="64"/>
      </bottom>
      <diagonal/>
    </border>
    <border>
      <left style="hair">
        <color auto="1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thin">
        <color indexed="64"/>
      </right>
      <top style="medium">
        <color indexed="64"/>
      </top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medium">
        <color indexed="64"/>
      </bottom>
      <diagonal/>
    </border>
  </borders>
  <cellStyleXfs count="8">
    <xf numFmtId="0" fontId="0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1" fillId="0" borderId="0"/>
    <xf numFmtId="0" fontId="14" fillId="0" borderId="0"/>
    <xf numFmtId="0" fontId="1" fillId="0" borderId="0"/>
    <xf numFmtId="0" fontId="1" fillId="0" borderId="0"/>
  </cellStyleXfs>
  <cellXfs count="294">
    <xf numFmtId="0" fontId="0" fillId="0" borderId="0" xfId="0"/>
    <xf numFmtId="14" fontId="6" fillId="2" borderId="9" xfId="1" applyNumberFormat="1" applyFont="1" applyFill="1" applyBorder="1" applyAlignment="1">
      <alignment horizontal="center" vertical="center" wrapText="1"/>
    </xf>
    <xf numFmtId="14" fontId="6" fillId="2" borderId="12" xfId="1" applyNumberFormat="1" applyFont="1" applyFill="1" applyBorder="1" applyAlignment="1">
      <alignment horizontal="center" vertical="center" wrapText="1"/>
    </xf>
    <xf numFmtId="166" fontId="9" fillId="2" borderId="14" xfId="0" applyNumberFormat="1" applyFont="1" applyFill="1" applyBorder="1" applyAlignment="1">
      <alignment horizontal="center" wrapText="1"/>
    </xf>
    <xf numFmtId="3" fontId="9" fillId="2" borderId="2" xfId="0" applyNumberFormat="1" applyFont="1" applyFill="1" applyBorder="1" applyAlignment="1">
      <alignment horizontal="right" wrapText="1"/>
    </xf>
    <xf numFmtId="3" fontId="9" fillId="2" borderId="3" xfId="0" applyNumberFormat="1" applyFont="1" applyFill="1" applyBorder="1" applyAlignment="1">
      <alignment horizontal="right" wrapText="1"/>
    </xf>
    <xf numFmtId="3" fontId="9" fillId="2" borderId="4" xfId="0" applyNumberFormat="1" applyFont="1" applyFill="1" applyBorder="1" applyAlignment="1">
      <alignment horizontal="right" wrapText="1"/>
    </xf>
    <xf numFmtId="2" fontId="3" fillId="2" borderId="2" xfId="3" applyNumberFormat="1" applyFont="1" applyFill="1" applyBorder="1" applyAlignment="1">
      <alignment horizontal="center" vertical="center"/>
    </xf>
    <xf numFmtId="2" fontId="3" fillId="2" borderId="3" xfId="3" applyNumberFormat="1" applyFont="1" applyFill="1" applyBorder="1" applyAlignment="1">
      <alignment horizontal="center" vertical="center"/>
    </xf>
    <xf numFmtId="2" fontId="3" fillId="2" borderId="4" xfId="3" applyNumberFormat="1" applyFont="1" applyFill="1" applyBorder="1" applyAlignment="1">
      <alignment horizontal="center" vertical="center"/>
    </xf>
    <xf numFmtId="166" fontId="9" fillId="2" borderId="2" xfId="0" applyNumberFormat="1" applyFont="1" applyFill="1" applyBorder="1" applyAlignment="1">
      <alignment horizontal="right" wrapText="1"/>
    </xf>
    <xf numFmtId="166" fontId="9" fillId="2" borderId="3" xfId="0" applyNumberFormat="1" applyFont="1" applyFill="1" applyBorder="1" applyAlignment="1">
      <alignment horizontal="right" wrapText="1"/>
    </xf>
    <xf numFmtId="167" fontId="3" fillId="2" borderId="2" xfId="2" applyNumberFormat="1" applyFont="1" applyFill="1" applyBorder="1" applyAlignment="1">
      <alignment horizontal="center" vertical="center"/>
    </xf>
    <xf numFmtId="167" fontId="3" fillId="2" borderId="3" xfId="3" applyNumberFormat="1" applyFont="1" applyFill="1" applyBorder="1" applyAlignment="1">
      <alignment horizontal="center" vertical="center" wrapText="1"/>
    </xf>
    <xf numFmtId="167" fontId="3" fillId="2" borderId="4" xfId="3" applyNumberFormat="1" applyFont="1" applyFill="1" applyBorder="1" applyAlignment="1">
      <alignment horizontal="center" vertical="center" wrapText="1"/>
    </xf>
    <xf numFmtId="166" fontId="9" fillId="2" borderId="4" xfId="0" applyNumberFormat="1" applyFont="1" applyFill="1" applyBorder="1" applyAlignment="1">
      <alignment horizontal="right" wrapText="1"/>
    </xf>
    <xf numFmtId="166" fontId="9" fillId="2" borderId="2" xfId="0" applyNumberFormat="1" applyFont="1" applyFill="1" applyBorder="1" applyAlignment="1">
      <alignment wrapText="1"/>
    </xf>
    <xf numFmtId="166" fontId="9" fillId="2" borderId="3" xfId="0" applyNumberFormat="1" applyFont="1" applyFill="1" applyBorder="1" applyAlignment="1">
      <alignment wrapText="1"/>
    </xf>
    <xf numFmtId="166" fontId="9" fillId="2" borderId="4" xfId="0" applyNumberFormat="1" applyFont="1" applyFill="1" applyBorder="1" applyAlignment="1">
      <alignment wrapText="1"/>
    </xf>
    <xf numFmtId="167" fontId="3" fillId="2" borderId="3" xfId="2" applyNumberFormat="1" applyFont="1" applyFill="1" applyBorder="1" applyAlignment="1">
      <alignment horizontal="center" vertical="center"/>
    </xf>
    <xf numFmtId="2" fontId="3" fillId="2" borderId="3" xfId="2" applyNumberFormat="1" applyFont="1" applyFill="1" applyBorder="1" applyAlignment="1">
      <alignment horizontal="center" vertical="center"/>
    </xf>
    <xf numFmtId="2" fontId="3" fillId="2" borderId="3" xfId="3" applyNumberFormat="1" applyFont="1" applyFill="1" applyBorder="1" applyAlignment="1">
      <alignment horizontal="center" vertical="center" wrapText="1"/>
    </xf>
    <xf numFmtId="2" fontId="3" fillId="2" borderId="2" xfId="2" applyNumberFormat="1" applyFont="1" applyFill="1" applyBorder="1" applyAlignment="1">
      <alignment horizontal="center" vertical="center"/>
    </xf>
    <xf numFmtId="2" fontId="3" fillId="2" borderId="4" xfId="3" applyNumberFormat="1" applyFont="1" applyFill="1" applyBorder="1" applyAlignment="1">
      <alignment horizontal="center" vertical="center" wrapText="1"/>
    </xf>
    <xf numFmtId="1" fontId="3" fillId="2" borderId="2" xfId="2" applyNumberFormat="1" applyFont="1" applyFill="1" applyBorder="1" applyAlignment="1">
      <alignment horizontal="center" vertical="center"/>
    </xf>
    <xf numFmtId="3" fontId="3" fillId="2" borderId="2" xfId="2" applyNumberFormat="1" applyFont="1" applyFill="1" applyBorder="1" applyAlignment="1">
      <alignment horizontal="center" vertical="center"/>
    </xf>
    <xf numFmtId="9" fontId="3" fillId="2" borderId="2" xfId="2" applyFont="1" applyFill="1" applyBorder="1" applyAlignment="1">
      <alignment horizontal="center" vertical="center"/>
    </xf>
    <xf numFmtId="9" fontId="3" fillId="2" borderId="3" xfId="2" applyFont="1" applyFill="1" applyBorder="1" applyAlignment="1">
      <alignment horizontal="center" vertical="center" wrapText="1"/>
    </xf>
    <xf numFmtId="0" fontId="4" fillId="2" borderId="0" xfId="3" applyFont="1" applyFill="1" applyBorder="1"/>
    <xf numFmtId="166" fontId="9" fillId="2" borderId="15" xfId="0" applyNumberFormat="1" applyFont="1" applyFill="1" applyBorder="1" applyAlignment="1">
      <alignment horizontal="right" wrapText="1"/>
    </xf>
    <xf numFmtId="3" fontId="9" fillId="2" borderId="16" xfId="0" applyNumberFormat="1" applyFont="1" applyFill="1" applyBorder="1" applyAlignment="1">
      <alignment horizontal="right" wrapText="1"/>
    </xf>
    <xf numFmtId="3" fontId="9" fillId="2" borderId="0" xfId="0" applyNumberFormat="1" applyFont="1" applyFill="1" applyBorder="1" applyAlignment="1">
      <alignment horizontal="right" wrapText="1"/>
    </xf>
    <xf numFmtId="3" fontId="9" fillId="2" borderId="17" xfId="0" applyNumberFormat="1" applyFont="1" applyFill="1" applyBorder="1" applyAlignment="1">
      <alignment horizontal="right" wrapText="1"/>
    </xf>
    <xf numFmtId="2" fontId="3" fillId="2" borderId="16" xfId="3" applyNumberFormat="1" applyFont="1" applyFill="1" applyBorder="1" applyAlignment="1">
      <alignment horizontal="center" vertical="center"/>
    </xf>
    <xf numFmtId="2" fontId="3" fillId="2" borderId="0" xfId="3" applyNumberFormat="1" applyFont="1" applyFill="1" applyBorder="1" applyAlignment="1">
      <alignment horizontal="center" vertical="center"/>
    </xf>
    <xf numFmtId="2" fontId="3" fillId="2" borderId="17" xfId="3" applyNumberFormat="1" applyFont="1" applyFill="1" applyBorder="1" applyAlignment="1">
      <alignment horizontal="center" vertical="center"/>
    </xf>
    <xf numFmtId="166" fontId="9" fillId="2" borderId="16" xfId="0" applyNumberFormat="1" applyFont="1" applyFill="1" applyBorder="1" applyAlignment="1">
      <alignment horizontal="right" wrapText="1"/>
    </xf>
    <xf numFmtId="166" fontId="9" fillId="2" borderId="0" xfId="0" applyNumberFormat="1" applyFont="1" applyFill="1" applyBorder="1" applyAlignment="1">
      <alignment horizontal="right" wrapText="1"/>
    </xf>
    <xf numFmtId="167" fontId="3" fillId="2" borderId="16" xfId="2" applyNumberFormat="1" applyFont="1" applyFill="1" applyBorder="1" applyAlignment="1">
      <alignment horizontal="center" vertical="center"/>
    </xf>
    <xf numFmtId="167" fontId="3" fillId="2" borderId="0" xfId="2" applyNumberFormat="1" applyFont="1" applyFill="1" applyBorder="1" applyAlignment="1">
      <alignment horizontal="center" vertical="center"/>
    </xf>
    <xf numFmtId="167" fontId="3" fillId="2" borderId="17" xfId="2" applyNumberFormat="1" applyFont="1" applyFill="1" applyBorder="1" applyAlignment="1">
      <alignment horizontal="center" vertical="center"/>
    </xf>
    <xf numFmtId="166" fontId="9" fillId="2" borderId="17" xfId="0" applyNumberFormat="1" applyFont="1" applyFill="1" applyBorder="1" applyAlignment="1">
      <alignment horizontal="right" wrapText="1"/>
    </xf>
    <xf numFmtId="166" fontId="9" fillId="2" borderId="16" xfId="0" applyNumberFormat="1" applyFont="1" applyFill="1" applyBorder="1" applyAlignment="1">
      <alignment wrapText="1"/>
    </xf>
    <xf numFmtId="166" fontId="9" fillId="2" borderId="0" xfId="0" applyNumberFormat="1" applyFont="1" applyFill="1" applyBorder="1" applyAlignment="1">
      <alignment wrapText="1"/>
    </xf>
    <xf numFmtId="166" fontId="9" fillId="2" borderId="17" xfId="0" applyNumberFormat="1" applyFont="1" applyFill="1" applyBorder="1" applyAlignment="1">
      <alignment wrapText="1"/>
    </xf>
    <xf numFmtId="2" fontId="3" fillId="2" borderId="0" xfId="2" applyNumberFormat="1" applyFont="1" applyFill="1" applyBorder="1" applyAlignment="1">
      <alignment horizontal="center" vertical="center"/>
    </xf>
    <xf numFmtId="2" fontId="3" fillId="2" borderId="16" xfId="2" applyNumberFormat="1" applyFont="1" applyFill="1" applyBorder="1" applyAlignment="1">
      <alignment horizontal="center" vertical="center"/>
    </xf>
    <xf numFmtId="2" fontId="3" fillId="2" borderId="17" xfId="2" applyNumberFormat="1" applyFont="1" applyFill="1" applyBorder="1" applyAlignment="1">
      <alignment horizontal="center" vertical="center"/>
    </xf>
    <xf numFmtId="1" fontId="3" fillId="2" borderId="16" xfId="2" applyNumberFormat="1" applyFont="1" applyFill="1" applyBorder="1" applyAlignment="1">
      <alignment horizontal="center" vertical="center"/>
    </xf>
    <xf numFmtId="3" fontId="3" fillId="2" borderId="16" xfId="2" applyNumberFormat="1" applyFont="1" applyFill="1" applyBorder="1" applyAlignment="1">
      <alignment horizontal="center" vertical="center"/>
    </xf>
    <xf numFmtId="9" fontId="3" fillId="2" borderId="16" xfId="2" applyFont="1" applyFill="1" applyBorder="1" applyAlignment="1">
      <alignment horizontal="center" vertical="center"/>
    </xf>
    <xf numFmtId="9" fontId="3" fillId="2" borderId="0" xfId="2" applyFont="1" applyFill="1" applyBorder="1" applyAlignment="1">
      <alignment horizontal="center" vertical="center"/>
    </xf>
    <xf numFmtId="166" fontId="9" fillId="2" borderId="18" xfId="0" applyNumberFormat="1" applyFont="1" applyFill="1" applyBorder="1" applyAlignment="1">
      <alignment horizontal="right" wrapText="1"/>
    </xf>
    <xf numFmtId="3" fontId="9" fillId="2" borderId="19" xfId="0" applyNumberFormat="1" applyFont="1" applyFill="1" applyBorder="1" applyAlignment="1">
      <alignment horizontal="right" wrapText="1"/>
    </xf>
    <xf numFmtId="3" fontId="9" fillId="2" borderId="20" xfId="0" applyNumberFormat="1" applyFont="1" applyFill="1" applyBorder="1" applyAlignment="1">
      <alignment horizontal="right" wrapText="1"/>
    </xf>
    <xf numFmtId="3" fontId="9" fillId="2" borderId="21" xfId="0" applyNumberFormat="1" applyFont="1" applyFill="1" applyBorder="1" applyAlignment="1">
      <alignment horizontal="right" wrapText="1"/>
    </xf>
    <xf numFmtId="2" fontId="3" fillId="2" borderId="19" xfId="3" applyNumberFormat="1" applyFont="1" applyFill="1" applyBorder="1" applyAlignment="1">
      <alignment horizontal="center" vertical="center"/>
    </xf>
    <xf numFmtId="2" fontId="3" fillId="2" borderId="20" xfId="3" applyNumberFormat="1" applyFont="1" applyFill="1" applyBorder="1" applyAlignment="1">
      <alignment horizontal="center" vertical="center"/>
    </xf>
    <xf numFmtId="2" fontId="3" fillId="2" borderId="21" xfId="3" applyNumberFormat="1" applyFont="1" applyFill="1" applyBorder="1" applyAlignment="1">
      <alignment horizontal="center" vertical="center"/>
    </xf>
    <xf numFmtId="166" fontId="9" fillId="2" borderId="19" xfId="0" applyNumberFormat="1" applyFont="1" applyFill="1" applyBorder="1" applyAlignment="1">
      <alignment horizontal="right" wrapText="1"/>
    </xf>
    <xf numFmtId="166" fontId="9" fillId="2" borderId="20" xfId="0" applyNumberFormat="1" applyFont="1" applyFill="1" applyBorder="1" applyAlignment="1">
      <alignment horizontal="right" wrapText="1"/>
    </xf>
    <xf numFmtId="167" fontId="3" fillId="2" borderId="19" xfId="2" applyNumberFormat="1" applyFont="1" applyFill="1" applyBorder="1" applyAlignment="1">
      <alignment horizontal="center" vertical="center"/>
    </xf>
    <xf numFmtId="167" fontId="3" fillId="2" borderId="20" xfId="2" applyNumberFormat="1" applyFont="1" applyFill="1" applyBorder="1" applyAlignment="1">
      <alignment horizontal="center" vertical="center"/>
    </xf>
    <xf numFmtId="167" fontId="3" fillId="2" borderId="21" xfId="2" applyNumberFormat="1" applyFont="1" applyFill="1" applyBorder="1" applyAlignment="1">
      <alignment horizontal="center" vertical="center"/>
    </xf>
    <xf numFmtId="166" fontId="9" fillId="2" borderId="21" xfId="0" applyNumberFormat="1" applyFont="1" applyFill="1" applyBorder="1" applyAlignment="1">
      <alignment horizontal="right" wrapText="1"/>
    </xf>
    <xf numFmtId="166" fontId="9" fillId="2" borderId="19" xfId="0" applyNumberFormat="1" applyFont="1" applyFill="1" applyBorder="1" applyAlignment="1">
      <alignment wrapText="1"/>
    </xf>
    <xf numFmtId="166" fontId="9" fillId="2" borderId="20" xfId="0" applyNumberFormat="1" applyFont="1" applyFill="1" applyBorder="1" applyAlignment="1">
      <alignment wrapText="1"/>
    </xf>
    <xf numFmtId="166" fontId="9" fillId="2" borderId="21" xfId="0" applyNumberFormat="1" applyFont="1" applyFill="1" applyBorder="1" applyAlignment="1">
      <alignment wrapText="1"/>
    </xf>
    <xf numFmtId="2" fontId="3" fillId="2" borderId="20" xfId="2" applyNumberFormat="1" applyFont="1" applyFill="1" applyBorder="1" applyAlignment="1">
      <alignment horizontal="center" vertical="center"/>
    </xf>
    <xf numFmtId="2" fontId="3" fillId="2" borderId="19" xfId="2" applyNumberFormat="1" applyFont="1" applyFill="1" applyBorder="1" applyAlignment="1">
      <alignment horizontal="center" vertical="center"/>
    </xf>
    <xf numFmtId="2" fontId="3" fillId="2" borderId="21" xfId="2" applyNumberFormat="1" applyFont="1" applyFill="1" applyBorder="1" applyAlignment="1">
      <alignment horizontal="center" vertical="center"/>
    </xf>
    <xf numFmtId="1" fontId="3" fillId="2" borderId="19" xfId="2" applyNumberFormat="1" applyFont="1" applyFill="1" applyBorder="1" applyAlignment="1">
      <alignment horizontal="center" vertical="center"/>
    </xf>
    <xf numFmtId="3" fontId="3" fillId="2" borderId="19" xfId="2" applyNumberFormat="1" applyFont="1" applyFill="1" applyBorder="1" applyAlignment="1">
      <alignment horizontal="center" vertical="center"/>
    </xf>
    <xf numFmtId="9" fontId="3" fillId="2" borderId="19" xfId="2" applyFont="1" applyFill="1" applyBorder="1" applyAlignment="1">
      <alignment horizontal="center" vertical="center"/>
    </xf>
    <xf numFmtId="9" fontId="3" fillId="2" borderId="20" xfId="2" applyFont="1" applyFill="1" applyBorder="1" applyAlignment="1">
      <alignment horizontal="center" vertical="center"/>
    </xf>
    <xf numFmtId="0" fontId="10" fillId="2" borderId="15" xfId="3" applyFont="1" applyFill="1" applyBorder="1"/>
    <xf numFmtId="3" fontId="4" fillId="2" borderId="16" xfId="2" applyNumberFormat="1" applyFont="1" applyFill="1" applyBorder="1" applyAlignment="1">
      <alignment horizontal="right" vertical="center"/>
    </xf>
    <xf numFmtId="3" fontId="4" fillId="2" borderId="0" xfId="2" applyNumberFormat="1" applyFont="1" applyFill="1" applyBorder="1" applyAlignment="1">
      <alignment horizontal="right" vertical="center"/>
    </xf>
    <xf numFmtId="3" fontId="4" fillId="2" borderId="17" xfId="2" applyNumberFormat="1" applyFont="1" applyFill="1" applyBorder="1" applyAlignment="1">
      <alignment horizontal="right" vertical="center"/>
    </xf>
    <xf numFmtId="2" fontId="4" fillId="2" borderId="16" xfId="3" applyNumberFormat="1" applyFont="1" applyFill="1" applyBorder="1" applyAlignment="1">
      <alignment horizontal="center" vertical="center"/>
    </xf>
    <xf numFmtId="2" fontId="4" fillId="2" borderId="0" xfId="3" applyNumberFormat="1" applyFont="1" applyFill="1" applyBorder="1" applyAlignment="1">
      <alignment horizontal="center" vertical="center"/>
    </xf>
    <xf numFmtId="2" fontId="4" fillId="2" borderId="17" xfId="3" applyNumberFormat="1" applyFont="1" applyFill="1" applyBorder="1" applyAlignment="1">
      <alignment horizontal="center" vertical="center"/>
    </xf>
    <xf numFmtId="9" fontId="4" fillId="2" borderId="16" xfId="2" applyFont="1" applyFill="1" applyBorder="1" applyAlignment="1">
      <alignment horizontal="center" vertical="center"/>
    </xf>
    <xf numFmtId="9" fontId="4" fillId="2" borderId="0" xfId="2" applyFont="1" applyFill="1" applyBorder="1" applyAlignment="1">
      <alignment horizontal="center" vertical="center"/>
    </xf>
    <xf numFmtId="9" fontId="4" fillId="2" borderId="17" xfId="2" applyFont="1" applyFill="1" applyBorder="1" applyAlignment="1">
      <alignment horizontal="center" vertical="center"/>
    </xf>
    <xf numFmtId="9" fontId="4" fillId="2" borderId="16" xfId="2" applyNumberFormat="1" applyFont="1" applyFill="1" applyBorder="1" applyAlignment="1">
      <alignment horizontal="center" vertical="center"/>
    </xf>
    <xf numFmtId="9" fontId="4" fillId="2" borderId="0" xfId="2" applyNumberFormat="1" applyFont="1" applyFill="1" applyBorder="1" applyAlignment="1">
      <alignment horizontal="center" vertical="center"/>
    </xf>
    <xf numFmtId="9" fontId="4" fillId="2" borderId="17" xfId="2" applyNumberFormat="1" applyFont="1" applyFill="1" applyBorder="1" applyAlignment="1">
      <alignment horizontal="center" vertical="center"/>
    </xf>
    <xf numFmtId="3" fontId="4" fillId="2" borderId="4" xfId="2" applyNumberFormat="1" applyFont="1" applyFill="1" applyBorder="1" applyAlignment="1">
      <alignment horizontal="right" vertical="center"/>
    </xf>
    <xf numFmtId="3" fontId="4" fillId="2" borderId="16" xfId="2" applyNumberFormat="1" applyFont="1" applyFill="1" applyBorder="1" applyAlignment="1">
      <alignment vertical="center"/>
    </xf>
    <xf numFmtId="3" fontId="4" fillId="2" borderId="0" xfId="2" applyNumberFormat="1" applyFont="1" applyFill="1" applyBorder="1" applyAlignment="1">
      <alignment vertical="center"/>
    </xf>
    <xf numFmtId="3" fontId="4" fillId="2" borderId="17" xfId="2" applyNumberFormat="1" applyFont="1" applyFill="1" applyBorder="1" applyAlignment="1">
      <alignment vertical="center"/>
    </xf>
    <xf numFmtId="2" fontId="4" fillId="2" borderId="0" xfId="2" applyNumberFormat="1" applyFont="1" applyFill="1" applyBorder="1" applyAlignment="1">
      <alignment horizontal="center" vertical="center"/>
    </xf>
    <xf numFmtId="2" fontId="4" fillId="2" borderId="16" xfId="2" applyNumberFormat="1" applyFont="1" applyFill="1" applyBorder="1" applyAlignment="1">
      <alignment horizontal="center" vertical="center"/>
    </xf>
    <xf numFmtId="2" fontId="4" fillId="2" borderId="17" xfId="2" applyNumberFormat="1" applyFont="1" applyFill="1" applyBorder="1" applyAlignment="1">
      <alignment horizontal="center" vertical="center"/>
    </xf>
    <xf numFmtId="3" fontId="4" fillId="2" borderId="0" xfId="2" applyNumberFormat="1" applyFont="1" applyFill="1" applyBorder="1" applyAlignment="1">
      <alignment horizontal="center" vertical="center"/>
    </xf>
    <xf numFmtId="3" fontId="4" fillId="2" borderId="16" xfId="2" applyNumberFormat="1" applyFont="1" applyFill="1" applyBorder="1" applyAlignment="1">
      <alignment horizontal="center" vertical="center"/>
    </xf>
    <xf numFmtId="3" fontId="4" fillId="2" borderId="17" xfId="2" applyNumberFormat="1" applyFont="1" applyFill="1" applyBorder="1" applyAlignment="1">
      <alignment horizontal="center" vertical="center"/>
    </xf>
    <xf numFmtId="3" fontId="4" fillId="2" borderId="0" xfId="3" applyNumberFormat="1" applyFont="1" applyFill="1" applyBorder="1"/>
    <xf numFmtId="1" fontId="4" fillId="2" borderId="0" xfId="2" applyNumberFormat="1" applyFont="1" applyFill="1" applyBorder="1"/>
    <xf numFmtId="3" fontId="10" fillId="2" borderId="16" xfId="2" applyNumberFormat="1" applyFont="1" applyFill="1" applyBorder="1" applyAlignment="1">
      <alignment horizontal="right" vertical="center"/>
    </xf>
    <xf numFmtId="3" fontId="10" fillId="2" borderId="0" xfId="2" applyNumberFormat="1" applyFont="1" applyFill="1" applyBorder="1" applyAlignment="1">
      <alignment horizontal="right" vertical="center"/>
    </xf>
    <xf numFmtId="3" fontId="10" fillId="2" borderId="17" xfId="2" applyNumberFormat="1" applyFont="1" applyFill="1" applyBorder="1" applyAlignment="1">
      <alignment horizontal="right" vertical="center"/>
    </xf>
    <xf numFmtId="2" fontId="10" fillId="2" borderId="16" xfId="3" applyNumberFormat="1" applyFont="1" applyFill="1" applyBorder="1" applyAlignment="1">
      <alignment horizontal="center" vertical="center"/>
    </xf>
    <xf numFmtId="2" fontId="10" fillId="2" borderId="0" xfId="3" applyNumberFormat="1" applyFont="1" applyFill="1" applyBorder="1" applyAlignment="1">
      <alignment horizontal="center" vertical="center"/>
    </xf>
    <xf numFmtId="2" fontId="10" fillId="2" borderId="17" xfId="3" applyNumberFormat="1" applyFont="1" applyFill="1" applyBorder="1" applyAlignment="1">
      <alignment horizontal="center" vertical="center"/>
    </xf>
    <xf numFmtId="9" fontId="10" fillId="2" borderId="16" xfId="2" applyFont="1" applyFill="1" applyBorder="1" applyAlignment="1">
      <alignment horizontal="center" vertical="center"/>
    </xf>
    <xf numFmtId="9" fontId="10" fillId="2" borderId="0" xfId="2" applyFont="1" applyFill="1" applyBorder="1" applyAlignment="1">
      <alignment horizontal="center" vertical="center"/>
    </xf>
    <xf numFmtId="9" fontId="10" fillId="2" borderId="17" xfId="2" applyFont="1" applyFill="1" applyBorder="1" applyAlignment="1">
      <alignment horizontal="center" vertical="center"/>
    </xf>
    <xf numFmtId="9" fontId="10" fillId="2" borderId="16" xfId="2" applyNumberFormat="1" applyFont="1" applyFill="1" applyBorder="1" applyAlignment="1">
      <alignment horizontal="center" vertical="center"/>
    </xf>
    <xf numFmtId="9" fontId="10" fillId="2" borderId="0" xfId="2" applyNumberFormat="1" applyFont="1" applyFill="1" applyBorder="1" applyAlignment="1">
      <alignment horizontal="center" vertical="center"/>
    </xf>
    <xf numFmtId="9" fontId="10" fillId="2" borderId="17" xfId="2" applyNumberFormat="1" applyFont="1" applyFill="1" applyBorder="1" applyAlignment="1">
      <alignment horizontal="center" vertical="center"/>
    </xf>
    <xf numFmtId="3" fontId="10" fillId="2" borderId="16" xfId="2" applyNumberFormat="1" applyFont="1" applyFill="1" applyBorder="1" applyAlignment="1">
      <alignment vertical="center"/>
    </xf>
    <xf numFmtId="3" fontId="10" fillId="2" borderId="0" xfId="2" applyNumberFormat="1" applyFont="1" applyFill="1" applyBorder="1" applyAlignment="1">
      <alignment vertical="center"/>
    </xf>
    <xf numFmtId="3" fontId="10" fillId="2" borderId="17" xfId="2" applyNumberFormat="1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center" vertical="center"/>
    </xf>
    <xf numFmtId="3" fontId="10" fillId="2" borderId="0" xfId="2" applyNumberFormat="1" applyFont="1" applyFill="1" applyBorder="1" applyAlignment="1">
      <alignment horizontal="center" vertical="center"/>
    </xf>
    <xf numFmtId="3" fontId="10" fillId="2" borderId="16" xfId="2" applyNumberFormat="1" applyFont="1" applyFill="1" applyBorder="1" applyAlignment="1">
      <alignment horizontal="center" vertical="center"/>
    </xf>
    <xf numFmtId="3" fontId="10" fillId="2" borderId="17" xfId="2" applyNumberFormat="1" applyFont="1" applyFill="1" applyBorder="1" applyAlignment="1">
      <alignment horizontal="center" vertical="center"/>
    </xf>
    <xf numFmtId="3" fontId="10" fillId="2" borderId="0" xfId="3" applyNumberFormat="1" applyFont="1" applyFill="1" applyBorder="1"/>
    <xf numFmtId="0" fontId="10" fillId="2" borderId="0" xfId="3" applyFont="1" applyFill="1" applyBorder="1"/>
    <xf numFmtId="0" fontId="4" fillId="2" borderId="0" xfId="4" applyFont="1" applyFill="1" applyBorder="1"/>
    <xf numFmtId="9" fontId="4" fillId="2" borderId="32" xfId="2" applyNumberFormat="1" applyFont="1" applyFill="1" applyBorder="1" applyAlignment="1">
      <alignment horizontal="center" vertical="center"/>
    </xf>
    <xf numFmtId="3" fontId="4" fillId="2" borderId="36" xfId="2" applyNumberFormat="1" applyFont="1" applyFill="1" applyBorder="1" applyAlignment="1">
      <alignment horizontal="right" vertical="center"/>
    </xf>
    <xf numFmtId="9" fontId="4" fillId="2" borderId="0" xfId="2" applyFont="1" applyFill="1" applyBorder="1"/>
    <xf numFmtId="9" fontId="3" fillId="2" borderId="31" xfId="2" applyFont="1" applyFill="1" applyBorder="1" applyAlignment="1">
      <alignment horizontal="center" vertical="center" wrapText="1"/>
    </xf>
    <xf numFmtId="9" fontId="3" fillId="2" borderId="32" xfId="2" applyFont="1" applyFill="1" applyBorder="1" applyAlignment="1">
      <alignment horizontal="center" vertical="center"/>
    </xf>
    <xf numFmtId="9" fontId="3" fillId="2" borderId="45" xfId="2" applyFont="1" applyFill="1" applyBorder="1" applyAlignment="1">
      <alignment horizontal="center" vertical="center"/>
    </xf>
    <xf numFmtId="0" fontId="10" fillId="2" borderId="33" xfId="3" applyFont="1" applyFill="1" applyBorder="1"/>
    <xf numFmtId="3" fontId="10" fillId="2" borderId="46" xfId="2" applyNumberFormat="1" applyFont="1" applyFill="1" applyBorder="1" applyAlignment="1">
      <alignment horizontal="right" vertical="center"/>
    </xf>
    <xf numFmtId="3" fontId="10" fillId="2" borderId="36" xfId="2" applyNumberFormat="1" applyFont="1" applyFill="1" applyBorder="1" applyAlignment="1">
      <alignment horizontal="right" vertical="center"/>
    </xf>
    <xf numFmtId="3" fontId="10" fillId="2" borderId="47" xfId="2" applyNumberFormat="1" applyFont="1" applyFill="1" applyBorder="1" applyAlignment="1">
      <alignment horizontal="right" vertical="center"/>
    </xf>
    <xf numFmtId="2" fontId="10" fillId="2" borderId="46" xfId="3" applyNumberFormat="1" applyFont="1" applyFill="1" applyBorder="1" applyAlignment="1">
      <alignment horizontal="center" vertical="center"/>
    </xf>
    <xf numFmtId="2" fontId="10" fillId="2" borderId="36" xfId="3" applyNumberFormat="1" applyFont="1" applyFill="1" applyBorder="1" applyAlignment="1">
      <alignment horizontal="center" vertical="center"/>
    </xf>
    <xf numFmtId="2" fontId="10" fillId="2" borderId="47" xfId="3" applyNumberFormat="1" applyFont="1" applyFill="1" applyBorder="1" applyAlignment="1">
      <alignment horizontal="center" vertical="center"/>
    </xf>
    <xf numFmtId="9" fontId="10" fillId="2" borderId="46" xfId="2" applyFont="1" applyFill="1" applyBorder="1" applyAlignment="1">
      <alignment horizontal="center" vertical="center"/>
    </xf>
    <xf numFmtId="9" fontId="10" fillId="2" borderId="36" xfId="2" applyFont="1" applyFill="1" applyBorder="1" applyAlignment="1">
      <alignment horizontal="center" vertical="center"/>
    </xf>
    <xf numFmtId="9" fontId="10" fillId="2" borderId="47" xfId="2" applyFont="1" applyFill="1" applyBorder="1" applyAlignment="1">
      <alignment horizontal="center" vertical="center"/>
    </xf>
    <xf numFmtId="9" fontId="10" fillId="2" borderId="46" xfId="2" applyNumberFormat="1" applyFont="1" applyFill="1" applyBorder="1" applyAlignment="1">
      <alignment horizontal="center" vertical="center"/>
    </xf>
    <xf numFmtId="9" fontId="10" fillId="2" borderId="36" xfId="2" applyNumberFormat="1" applyFont="1" applyFill="1" applyBorder="1" applyAlignment="1">
      <alignment horizontal="center" vertical="center"/>
    </xf>
    <xf numFmtId="9" fontId="10" fillId="2" borderId="47" xfId="2" applyNumberFormat="1" applyFont="1" applyFill="1" applyBorder="1" applyAlignment="1">
      <alignment horizontal="center" vertical="center"/>
    </xf>
    <xf numFmtId="3" fontId="10" fillId="2" borderId="46" xfId="2" applyNumberFormat="1" applyFont="1" applyFill="1" applyBorder="1" applyAlignment="1">
      <alignment vertical="center"/>
    </xf>
    <xf numFmtId="3" fontId="10" fillId="2" borderId="36" xfId="2" applyNumberFormat="1" applyFont="1" applyFill="1" applyBorder="1" applyAlignment="1">
      <alignment vertical="center"/>
    </xf>
    <xf numFmtId="3" fontId="10" fillId="2" borderId="47" xfId="2" applyNumberFormat="1" applyFont="1" applyFill="1" applyBorder="1" applyAlignment="1">
      <alignment vertical="center"/>
    </xf>
    <xf numFmtId="3" fontId="10" fillId="2" borderId="36" xfId="2" applyNumberFormat="1" applyFont="1" applyFill="1" applyBorder="1" applyAlignment="1">
      <alignment horizontal="center" vertical="center"/>
    </xf>
    <xf numFmtId="3" fontId="10" fillId="2" borderId="46" xfId="2" applyNumberFormat="1" applyFont="1" applyFill="1" applyBorder="1" applyAlignment="1">
      <alignment horizontal="center" vertical="center"/>
    </xf>
    <xf numFmtId="3" fontId="10" fillId="2" borderId="47" xfId="2" applyNumberFormat="1" applyFont="1" applyFill="1" applyBorder="1" applyAlignment="1">
      <alignment horizontal="center" vertical="center"/>
    </xf>
    <xf numFmtId="2" fontId="10" fillId="2" borderId="36" xfId="2" applyNumberFormat="1" applyFont="1" applyFill="1" applyBorder="1" applyAlignment="1">
      <alignment horizontal="center" vertical="center"/>
    </xf>
    <xf numFmtId="0" fontId="7" fillId="2" borderId="11" xfId="4" applyFont="1" applyFill="1" applyBorder="1" applyAlignment="1">
      <alignment horizontal="center" vertical="center" wrapText="1"/>
    </xf>
    <xf numFmtId="0" fontId="7" fillId="2" borderId="10" xfId="4" applyFont="1" applyFill="1" applyBorder="1" applyAlignment="1">
      <alignment horizontal="center" vertical="center" wrapText="1"/>
    </xf>
    <xf numFmtId="0" fontId="7" fillId="2" borderId="5" xfId="4" applyFont="1" applyFill="1" applyBorder="1" applyAlignment="1">
      <alignment horizontal="center" vertical="center" wrapText="1"/>
    </xf>
    <xf numFmtId="0" fontId="7" fillId="2" borderId="6" xfId="4" applyFont="1" applyFill="1" applyBorder="1" applyAlignment="1">
      <alignment horizontal="center" vertical="center" wrapText="1"/>
    </xf>
    <xf numFmtId="0" fontId="7" fillId="2" borderId="7" xfId="4" applyFont="1" applyFill="1" applyBorder="1" applyAlignment="1">
      <alignment horizontal="center" vertical="center" wrapText="1"/>
    </xf>
    <xf numFmtId="0" fontId="7" fillId="2" borderId="9" xfId="4" applyFont="1" applyFill="1" applyBorder="1" applyAlignment="1">
      <alignment horizontal="center" vertical="center" wrapText="1"/>
    </xf>
    <xf numFmtId="0" fontId="7" fillId="2" borderId="13" xfId="4" applyFont="1" applyFill="1" applyBorder="1" applyAlignment="1">
      <alignment horizontal="center" vertical="center" wrapText="1"/>
    </xf>
    <xf numFmtId="0" fontId="7" fillId="2" borderId="44" xfId="4" applyFont="1" applyFill="1" applyBorder="1" applyAlignment="1">
      <alignment horizontal="center" vertical="center" wrapText="1"/>
    </xf>
    <xf numFmtId="1" fontId="14" fillId="2" borderId="54" xfId="4" applyNumberFormat="1" applyFont="1" applyFill="1" applyBorder="1" applyAlignment="1">
      <alignment horizontal="left"/>
    </xf>
    <xf numFmtId="1" fontId="14" fillId="2" borderId="28" xfId="4" applyNumberFormat="1" applyFont="1" applyFill="1" applyBorder="1" applyAlignment="1">
      <alignment horizontal="center"/>
    </xf>
    <xf numFmtId="1" fontId="14" fillId="2" borderId="28" xfId="4" applyNumberFormat="1" applyFont="1" applyFill="1" applyBorder="1" applyAlignment="1"/>
    <xf numFmtId="3" fontId="13" fillId="2" borderId="54" xfId="4" applyNumberFormat="1" applyFont="1" applyFill="1" applyBorder="1" applyAlignment="1">
      <alignment vertical="center"/>
    </xf>
    <xf numFmtId="3" fontId="13" fillId="2" borderId="28" xfId="4" applyNumberFormat="1" applyFont="1" applyFill="1" applyBorder="1" applyAlignment="1">
      <alignment vertical="center"/>
    </xf>
    <xf numFmtId="3" fontId="13" fillId="2" borderId="29" xfId="4" applyNumberFormat="1" applyFont="1" applyFill="1" applyBorder="1" applyAlignment="1">
      <alignment vertical="center"/>
    </xf>
    <xf numFmtId="14" fontId="6" fillId="2" borderId="5" xfId="1" applyNumberFormat="1" applyFont="1" applyFill="1" applyBorder="1" applyAlignment="1">
      <alignment horizontal="center" vertical="center" wrapText="1"/>
    </xf>
    <xf numFmtId="0" fontId="8" fillId="2" borderId="0" xfId="4" applyFont="1" applyFill="1" applyBorder="1"/>
    <xf numFmtId="0" fontId="4" fillId="2" borderId="0" xfId="3" applyFont="1" applyFill="1" applyBorder="1" applyAlignment="1">
      <alignment horizontal="center"/>
    </xf>
    <xf numFmtId="2" fontId="4" fillId="2" borderId="36" xfId="2" applyNumberFormat="1" applyFont="1" applyFill="1" applyBorder="1" applyAlignment="1">
      <alignment horizontal="center" vertical="center"/>
    </xf>
    <xf numFmtId="2" fontId="4" fillId="2" borderId="46" xfId="2" applyNumberFormat="1" applyFont="1" applyFill="1" applyBorder="1" applyAlignment="1">
      <alignment horizontal="center" vertical="center"/>
    </xf>
    <xf numFmtId="2" fontId="4" fillId="2" borderId="47" xfId="2" applyNumberFormat="1" applyFont="1" applyFill="1" applyBorder="1" applyAlignment="1">
      <alignment horizontal="center" vertical="center"/>
    </xf>
    <xf numFmtId="9" fontId="4" fillId="2" borderId="46" xfId="2" applyNumberFormat="1" applyFont="1" applyFill="1" applyBorder="1" applyAlignment="1">
      <alignment horizontal="center" vertical="center"/>
    </xf>
    <xf numFmtId="9" fontId="4" fillId="2" borderId="36" xfId="2" applyNumberFormat="1" applyFont="1" applyFill="1" applyBorder="1" applyAlignment="1">
      <alignment horizontal="center" vertical="center"/>
    </xf>
    <xf numFmtId="9" fontId="4" fillId="2" borderId="65" xfId="2" applyNumberFormat="1" applyFont="1" applyFill="1" applyBorder="1" applyAlignment="1">
      <alignment horizontal="center" vertical="center"/>
    </xf>
    <xf numFmtId="0" fontId="4" fillId="0" borderId="0" xfId="6" applyFont="1" applyBorder="1"/>
    <xf numFmtId="0" fontId="8" fillId="0" borderId="0" xfId="6" applyFont="1" applyBorder="1"/>
    <xf numFmtId="0" fontId="4" fillId="2" borderId="0" xfId="6" applyFont="1" applyFill="1" applyBorder="1"/>
    <xf numFmtId="0" fontId="4" fillId="2" borderId="15" xfId="6" applyFont="1" applyFill="1" applyBorder="1"/>
    <xf numFmtId="0" fontId="10" fillId="2" borderId="67" xfId="6" applyFont="1" applyFill="1" applyBorder="1"/>
    <xf numFmtId="4" fontId="4" fillId="2" borderId="16" xfId="2" applyNumberFormat="1" applyFont="1" applyFill="1" applyBorder="1" applyAlignment="1">
      <alignment horizontal="right" vertical="center"/>
    </xf>
    <xf numFmtId="4" fontId="4" fillId="2" borderId="17" xfId="2" applyNumberFormat="1" applyFont="1" applyFill="1" applyBorder="1" applyAlignment="1">
      <alignment horizontal="right" vertical="center"/>
    </xf>
    <xf numFmtId="168" fontId="4" fillId="2" borderId="16" xfId="2" applyNumberFormat="1" applyFont="1" applyFill="1" applyBorder="1" applyAlignment="1">
      <alignment horizontal="right" vertical="center"/>
    </xf>
    <xf numFmtId="168" fontId="4" fillId="2" borderId="17" xfId="2" applyNumberFormat="1" applyFont="1" applyFill="1" applyBorder="1" applyAlignment="1">
      <alignment horizontal="right" vertical="center"/>
    </xf>
    <xf numFmtId="0" fontId="4" fillId="2" borderId="67" xfId="6" applyFont="1" applyFill="1" applyBorder="1"/>
    <xf numFmtId="0" fontId="4" fillId="0" borderId="67" xfId="6" applyFont="1" applyFill="1" applyBorder="1"/>
    <xf numFmtId="0" fontId="10" fillId="0" borderId="15" xfId="6" applyFont="1" applyFill="1" applyBorder="1"/>
    <xf numFmtId="0" fontId="10" fillId="0" borderId="67" xfId="6" applyFont="1" applyFill="1" applyBorder="1"/>
    <xf numFmtId="3" fontId="10" fillId="0" borderId="17" xfId="2" applyNumberFormat="1" applyFont="1" applyFill="1" applyBorder="1" applyAlignment="1">
      <alignment horizontal="right" vertical="center"/>
    </xf>
    <xf numFmtId="0" fontId="10" fillId="0" borderId="0" xfId="6" applyFont="1" applyFill="1" applyBorder="1"/>
    <xf numFmtId="0" fontId="10" fillId="2" borderId="15" xfId="6" applyFont="1" applyFill="1" applyBorder="1"/>
    <xf numFmtId="4" fontId="10" fillId="2" borderId="16" xfId="2" applyNumberFormat="1" applyFont="1" applyFill="1" applyBorder="1" applyAlignment="1">
      <alignment horizontal="right" vertical="center"/>
    </xf>
    <xf numFmtId="4" fontId="10" fillId="2" borderId="17" xfId="2" applyNumberFormat="1" applyFont="1" applyFill="1" applyBorder="1" applyAlignment="1">
      <alignment horizontal="right" vertical="center"/>
    </xf>
    <xf numFmtId="168" fontId="10" fillId="2" borderId="16" xfId="2" applyNumberFormat="1" applyFont="1" applyFill="1" applyBorder="1" applyAlignment="1">
      <alignment horizontal="right" vertical="center"/>
    </xf>
    <xf numFmtId="0" fontId="10" fillId="2" borderId="0" xfId="6" applyFont="1" applyFill="1" applyBorder="1"/>
    <xf numFmtId="9" fontId="10" fillId="2" borderId="32" xfId="2" applyNumberFormat="1" applyFont="1" applyFill="1" applyBorder="1" applyAlignment="1">
      <alignment horizontal="center" vertical="center"/>
    </xf>
    <xf numFmtId="168" fontId="10" fillId="2" borderId="17" xfId="2" applyNumberFormat="1" applyFont="1" applyFill="1" applyBorder="1" applyAlignment="1">
      <alignment horizontal="right" vertical="center"/>
    </xf>
    <xf numFmtId="0" fontId="4" fillId="2" borderId="33" xfId="6" applyFont="1" applyFill="1" applyBorder="1"/>
    <xf numFmtId="0" fontId="4" fillId="2" borderId="70" xfId="6" applyFont="1" applyFill="1" applyBorder="1"/>
    <xf numFmtId="3" fontId="4" fillId="2" borderId="46" xfId="2" applyNumberFormat="1" applyFont="1" applyFill="1" applyBorder="1" applyAlignment="1">
      <alignment horizontal="right" vertical="center"/>
    </xf>
    <xf numFmtId="3" fontId="4" fillId="2" borderId="47" xfId="2" applyNumberFormat="1" applyFont="1" applyFill="1" applyBorder="1" applyAlignment="1">
      <alignment horizontal="right" vertical="center"/>
    </xf>
    <xf numFmtId="4" fontId="4" fillId="2" borderId="46" xfId="2" applyNumberFormat="1" applyFont="1" applyFill="1" applyBorder="1" applyAlignment="1">
      <alignment horizontal="right" vertical="center"/>
    </xf>
    <xf numFmtId="4" fontId="4" fillId="2" borderId="47" xfId="2" applyNumberFormat="1" applyFont="1" applyFill="1" applyBorder="1" applyAlignment="1">
      <alignment horizontal="right" vertical="center"/>
    </xf>
    <xf numFmtId="9" fontId="4" fillId="2" borderId="47" xfId="2" applyNumberFormat="1" applyFont="1" applyFill="1" applyBorder="1" applyAlignment="1">
      <alignment horizontal="center" vertical="center"/>
    </xf>
    <xf numFmtId="168" fontId="4" fillId="2" borderId="46" xfId="2" applyNumberFormat="1" applyFont="1" applyFill="1" applyBorder="1" applyAlignment="1">
      <alignment horizontal="right" vertical="center"/>
    </xf>
    <xf numFmtId="168" fontId="4" fillId="2" borderId="47" xfId="2" applyNumberFormat="1" applyFont="1" applyFill="1" applyBorder="1" applyAlignment="1">
      <alignment horizontal="right" vertical="center"/>
    </xf>
    <xf numFmtId="9" fontId="4" fillId="2" borderId="46" xfId="2" applyFont="1" applyFill="1" applyBorder="1" applyAlignment="1">
      <alignment horizontal="center" vertical="center"/>
    </xf>
    <xf numFmtId="9" fontId="4" fillId="2" borderId="47" xfId="2" applyFont="1" applyFill="1" applyBorder="1" applyAlignment="1">
      <alignment horizontal="center" vertical="center"/>
    </xf>
    <xf numFmtId="166" fontId="9" fillId="2" borderId="33" xfId="0" applyNumberFormat="1" applyFont="1" applyFill="1" applyBorder="1" applyAlignment="1">
      <alignment horizontal="center" wrapText="1"/>
    </xf>
    <xf numFmtId="166" fontId="9" fillId="2" borderId="70" xfId="0" applyNumberFormat="1" applyFont="1" applyFill="1" applyBorder="1" applyAlignment="1">
      <alignment horizontal="center" wrapText="1"/>
    </xf>
    <xf numFmtId="3" fontId="9" fillId="2" borderId="71" xfId="0" applyNumberFormat="1" applyFont="1" applyFill="1" applyBorder="1" applyAlignment="1">
      <alignment horizontal="right" wrapText="1"/>
    </xf>
    <xf numFmtId="3" fontId="9" fillId="2" borderId="35" xfId="0" applyNumberFormat="1" applyFont="1" applyFill="1" applyBorder="1" applyAlignment="1">
      <alignment horizontal="right" wrapText="1"/>
    </xf>
    <xf numFmtId="3" fontId="9" fillId="2" borderId="70" xfId="0" applyNumberFormat="1" applyFont="1" applyFill="1" applyBorder="1" applyAlignment="1">
      <alignment horizontal="right" wrapText="1"/>
    </xf>
    <xf numFmtId="4" fontId="9" fillId="2" borderId="71" xfId="0" applyNumberFormat="1" applyFont="1" applyFill="1" applyBorder="1" applyAlignment="1">
      <alignment horizontal="right" wrapText="1"/>
    </xf>
    <xf numFmtId="4" fontId="9" fillId="2" borderId="70" xfId="0" applyNumberFormat="1" applyFont="1" applyFill="1" applyBorder="1" applyAlignment="1">
      <alignment horizontal="right" wrapText="1"/>
    </xf>
    <xf numFmtId="167" fontId="3" fillId="2" borderId="71" xfId="2" applyNumberFormat="1" applyFont="1" applyFill="1" applyBorder="1" applyAlignment="1">
      <alignment horizontal="center" vertical="center"/>
    </xf>
    <xf numFmtId="167" fontId="3" fillId="2" borderId="70" xfId="2" applyNumberFormat="1" applyFont="1" applyFill="1" applyBorder="1" applyAlignment="1">
      <alignment horizontal="center" vertical="center"/>
    </xf>
    <xf numFmtId="9" fontId="3" fillId="2" borderId="46" xfId="2" applyNumberFormat="1" applyFont="1" applyFill="1" applyBorder="1" applyAlignment="1">
      <alignment horizontal="center" vertical="center"/>
    </xf>
    <xf numFmtId="9" fontId="3" fillId="2" borderId="47" xfId="2" applyNumberFormat="1" applyFont="1" applyFill="1" applyBorder="1" applyAlignment="1">
      <alignment horizontal="center" vertical="center"/>
    </xf>
    <xf numFmtId="166" fontId="9" fillId="2" borderId="34" xfId="0" applyNumberFormat="1" applyFont="1" applyFill="1" applyBorder="1" applyAlignment="1">
      <alignment horizontal="right" wrapText="1"/>
    </xf>
    <xf numFmtId="166" fontId="9" fillId="2" borderId="70" xfId="0" applyNumberFormat="1" applyFont="1" applyFill="1" applyBorder="1" applyAlignment="1">
      <alignment horizontal="right" wrapText="1"/>
    </xf>
    <xf numFmtId="166" fontId="9" fillId="2" borderId="71" xfId="0" applyNumberFormat="1" applyFont="1" applyFill="1" applyBorder="1" applyAlignment="1">
      <alignment horizontal="right" wrapText="1"/>
    </xf>
    <xf numFmtId="9" fontId="3" fillId="2" borderId="65" xfId="2" applyNumberFormat="1" applyFont="1" applyFill="1" applyBorder="1" applyAlignment="1">
      <alignment horizontal="center" vertical="center"/>
    </xf>
    <xf numFmtId="0" fontId="6" fillId="2" borderId="72" xfId="6" applyFont="1" applyFill="1" applyBorder="1" applyAlignment="1">
      <alignment horizontal="center" vertical="center" wrapText="1"/>
    </xf>
    <xf numFmtId="0" fontId="6" fillId="2" borderId="73" xfId="6" applyFont="1" applyFill="1" applyBorder="1" applyAlignment="1">
      <alignment horizontal="center" vertical="center" wrapText="1"/>
    </xf>
    <xf numFmtId="0" fontId="6" fillId="2" borderId="74" xfId="6" applyFont="1" applyFill="1" applyBorder="1" applyAlignment="1">
      <alignment horizontal="center" vertical="center" wrapText="1"/>
    </xf>
    <xf numFmtId="0" fontId="6" fillId="2" borderId="75" xfId="6" applyFont="1" applyFill="1" applyBorder="1" applyAlignment="1">
      <alignment horizontal="center" vertical="center" wrapText="1"/>
    </xf>
    <xf numFmtId="0" fontId="6" fillId="2" borderId="63" xfId="6" applyFont="1" applyFill="1" applyBorder="1" applyAlignment="1">
      <alignment horizontal="center" vertical="center" wrapText="1"/>
    </xf>
    <xf numFmtId="0" fontId="6" fillId="2" borderId="64" xfId="6" applyFont="1" applyFill="1" applyBorder="1" applyAlignment="1">
      <alignment horizontal="center" vertical="center" wrapText="1"/>
    </xf>
    <xf numFmtId="0" fontId="13" fillId="2" borderId="0" xfId="4" applyFont="1" applyFill="1"/>
    <xf numFmtId="0" fontId="11" fillId="2" borderId="0" xfId="4" applyFont="1" applyFill="1"/>
    <xf numFmtId="1" fontId="15" fillId="2" borderId="57" xfId="5" applyNumberFormat="1" applyFont="1" applyFill="1" applyBorder="1" applyAlignment="1">
      <alignment horizontal="left" vertical="center" wrapText="1"/>
    </xf>
    <xf numFmtId="1" fontId="15" fillId="2" borderId="58" xfId="5" applyNumberFormat="1" applyFont="1" applyFill="1" applyBorder="1" applyAlignment="1">
      <alignment horizontal="right" vertical="center"/>
    </xf>
    <xf numFmtId="1" fontId="15" fillId="2" borderId="58" xfId="5" applyNumberFormat="1" applyFont="1" applyFill="1" applyBorder="1" applyAlignment="1">
      <alignment horizontal="right" vertical="center"/>
    </xf>
    <xf numFmtId="3" fontId="11" fillId="2" borderId="59" xfId="4" applyNumberFormat="1" applyFont="1" applyFill="1" applyBorder="1" applyAlignment="1">
      <alignment horizontal="right" vertical="center"/>
    </xf>
    <xf numFmtId="3" fontId="11" fillId="2" borderId="60" xfId="4" applyNumberFormat="1" applyFont="1" applyFill="1" applyBorder="1" applyAlignment="1">
      <alignment horizontal="right" vertical="center"/>
    </xf>
    <xf numFmtId="3" fontId="11" fillId="2" borderId="61" xfId="4" applyNumberFormat="1" applyFont="1" applyFill="1" applyBorder="1" applyAlignment="1">
      <alignment horizontal="right" vertical="center"/>
    </xf>
    <xf numFmtId="0" fontId="11" fillId="2" borderId="0" xfId="4" applyFont="1" applyFill="1" applyAlignment="1">
      <alignment horizontal="right"/>
    </xf>
    <xf numFmtId="49" fontId="18" fillId="2" borderId="48" xfId="4" applyNumberFormat="1" applyFont="1" applyFill="1" applyBorder="1" applyAlignment="1">
      <alignment horizontal="left"/>
    </xf>
    <xf numFmtId="49" fontId="18" fillId="2" borderId="49" xfId="4" applyNumberFormat="1" applyFont="1" applyFill="1" applyBorder="1" applyAlignment="1">
      <alignment horizontal="center"/>
    </xf>
    <xf numFmtId="49" fontId="18" fillId="2" borderId="49" xfId="4" applyNumberFormat="1" applyFont="1" applyFill="1" applyBorder="1" applyAlignment="1">
      <alignment horizontal="left"/>
    </xf>
    <xf numFmtId="3" fontId="13" fillId="2" borderId="48" xfId="4" applyNumberFormat="1" applyFont="1" applyFill="1" applyBorder="1" applyAlignment="1">
      <alignment vertical="center"/>
    </xf>
    <xf numFmtId="3" fontId="13" fillId="2" borderId="49" xfId="4" applyNumberFormat="1" applyFont="1" applyFill="1" applyBorder="1" applyAlignment="1">
      <alignment vertical="center"/>
    </xf>
    <xf numFmtId="3" fontId="13" fillId="2" borderId="50" xfId="4" applyNumberFormat="1" applyFont="1" applyFill="1" applyBorder="1" applyAlignment="1">
      <alignment vertical="center"/>
    </xf>
    <xf numFmtId="3" fontId="13" fillId="2" borderId="0" xfId="4" applyNumberFormat="1" applyFont="1" applyFill="1"/>
    <xf numFmtId="49" fontId="18" fillId="2" borderId="54" xfId="4" applyNumberFormat="1" applyFont="1" applyFill="1" applyBorder="1" applyAlignment="1">
      <alignment horizontal="left"/>
    </xf>
    <xf numFmtId="49" fontId="18" fillId="2" borderId="28" xfId="4" applyNumberFormat="1" applyFont="1" applyFill="1" applyBorder="1" applyAlignment="1">
      <alignment horizontal="center"/>
    </xf>
    <xf numFmtId="49" fontId="18" fillId="2" borderId="28" xfId="4" applyNumberFormat="1" applyFont="1" applyFill="1" applyBorder="1" applyAlignment="1">
      <alignment horizontal="left"/>
    </xf>
    <xf numFmtId="49" fontId="14" fillId="2" borderId="54" xfId="4" applyNumberFormat="1" applyFont="1" applyFill="1" applyBorder="1" applyAlignment="1">
      <alignment horizontal="left"/>
    </xf>
    <xf numFmtId="1" fontId="14" fillId="2" borderId="28" xfId="4" quotePrefix="1" applyNumberFormat="1" applyFont="1" applyFill="1" applyBorder="1" applyAlignment="1">
      <alignment horizontal="center"/>
    </xf>
    <xf numFmtId="1" fontId="14" fillId="2" borderId="54" xfId="4" quotePrefix="1" applyNumberFormat="1" applyFont="1" applyFill="1" applyBorder="1" applyAlignment="1">
      <alignment horizontal="left"/>
    </xf>
    <xf numFmtId="49" fontId="14" fillId="2" borderId="28" xfId="4" applyNumberFormat="1" applyFont="1" applyFill="1" applyBorder="1" applyAlignment="1">
      <alignment horizontal="center"/>
    </xf>
    <xf numFmtId="1" fontId="14" fillId="2" borderId="62" xfId="4" applyNumberFormat="1" applyFont="1" applyFill="1" applyBorder="1" applyAlignment="1">
      <alignment horizontal="left"/>
    </xf>
    <xf numFmtId="1" fontId="14" fillId="2" borderId="63" xfId="4" applyNumberFormat="1" applyFont="1" applyFill="1" applyBorder="1" applyAlignment="1">
      <alignment horizontal="center"/>
    </xf>
    <xf numFmtId="1" fontId="14" fillId="2" borderId="63" xfId="4" applyNumberFormat="1" applyFont="1" applyFill="1" applyBorder="1" applyAlignment="1"/>
    <xf numFmtId="3" fontId="13" fillId="2" borderId="62" xfId="4" applyNumberFormat="1" applyFont="1" applyFill="1" applyBorder="1" applyAlignment="1">
      <alignment vertical="center"/>
    </xf>
    <xf numFmtId="3" fontId="13" fillId="2" borderId="63" xfId="4" applyNumberFormat="1" applyFont="1" applyFill="1" applyBorder="1" applyAlignment="1">
      <alignment vertical="center"/>
    </xf>
    <xf numFmtId="3" fontId="13" fillId="2" borderId="64" xfId="4" applyNumberFormat="1" applyFont="1" applyFill="1" applyBorder="1" applyAlignment="1">
      <alignment vertical="center"/>
    </xf>
    <xf numFmtId="1" fontId="14" fillId="2" borderId="0" xfId="4" applyNumberFormat="1" applyFont="1" applyFill="1" applyBorder="1" applyAlignment="1">
      <alignment horizontal="left"/>
    </xf>
    <xf numFmtId="1" fontId="14" fillId="2" borderId="0" xfId="4" applyNumberFormat="1" applyFont="1" applyFill="1" applyBorder="1" applyAlignment="1">
      <alignment horizontal="center"/>
    </xf>
    <xf numFmtId="1" fontId="14" fillId="2" borderId="0" xfId="4" applyNumberFormat="1" applyFont="1" applyFill="1" applyBorder="1" applyAlignment="1"/>
    <xf numFmtId="0" fontId="3" fillId="2" borderId="38" xfId="4" applyFont="1" applyFill="1" applyBorder="1" applyAlignment="1">
      <alignment horizontal="center" vertical="center" wrapText="1"/>
    </xf>
    <xf numFmtId="0" fontId="3" fillId="2" borderId="37" xfId="4" applyFont="1" applyFill="1" applyBorder="1" applyAlignment="1">
      <alignment horizontal="center" vertical="center" wrapText="1"/>
    </xf>
    <xf numFmtId="0" fontId="3" fillId="2" borderId="43" xfId="4" applyFont="1" applyFill="1" applyBorder="1" applyAlignment="1">
      <alignment horizontal="center" vertical="center" wrapText="1"/>
    </xf>
    <xf numFmtId="0" fontId="3" fillId="2" borderId="39" xfId="4" applyFont="1" applyFill="1" applyBorder="1" applyAlignment="1">
      <alignment horizontal="center" vertical="center" wrapText="1"/>
    </xf>
    <xf numFmtId="0" fontId="3" fillId="2" borderId="40" xfId="4" applyFont="1" applyFill="1" applyBorder="1" applyAlignment="1">
      <alignment horizontal="center" vertical="center" wrapText="1"/>
    </xf>
    <xf numFmtId="0" fontId="3" fillId="2" borderId="41" xfId="4" applyFont="1" applyFill="1" applyBorder="1" applyAlignment="1">
      <alignment horizontal="center" vertical="center" wrapText="1"/>
    </xf>
    <xf numFmtId="0" fontId="3" fillId="2" borderId="42" xfId="4" applyFont="1" applyFill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0" fontId="11" fillId="2" borderId="8" xfId="4" applyFont="1" applyFill="1" applyBorder="1" applyAlignment="1">
      <alignment horizontal="center" vertical="center" wrapText="1"/>
    </xf>
    <xf numFmtId="164" fontId="9" fillId="2" borderId="68" xfId="0" applyNumberFormat="1" applyFont="1" applyFill="1" applyBorder="1" applyAlignment="1">
      <alignment horizontal="center" vertical="center" wrapText="1"/>
    </xf>
    <xf numFmtId="164" fontId="9" fillId="2" borderId="23" xfId="0" applyNumberFormat="1" applyFont="1" applyFill="1" applyBorder="1" applyAlignment="1">
      <alignment horizontal="center" vertical="center" wrapText="1"/>
    </xf>
    <xf numFmtId="0" fontId="9" fillId="2" borderId="22" xfId="6" applyFont="1" applyFill="1" applyBorder="1" applyAlignment="1">
      <alignment horizontal="center" vertical="center"/>
    </xf>
    <xf numFmtId="0" fontId="9" fillId="2" borderId="33" xfId="6" applyFont="1" applyFill="1" applyBorder="1" applyAlignment="1">
      <alignment horizontal="center" vertical="center"/>
    </xf>
    <xf numFmtId="0" fontId="9" fillId="2" borderId="66" xfId="6" applyFont="1" applyFill="1" applyBorder="1" applyAlignment="1">
      <alignment horizontal="center" vertical="center" wrapText="1"/>
    </xf>
    <xf numFmtId="0" fontId="9" fillId="2" borderId="70" xfId="6" applyFont="1" applyFill="1" applyBorder="1" applyAlignment="1">
      <alignment horizontal="center" vertical="center" wrapText="1"/>
    </xf>
    <xf numFmtId="164" fontId="9" fillId="2" borderId="69" xfId="0" applyNumberFormat="1" applyFont="1" applyFill="1" applyBorder="1" applyAlignment="1">
      <alignment horizontal="center" vertical="center" wrapText="1"/>
    </xf>
    <xf numFmtId="164" fontId="9" fillId="2" borderId="24" xfId="0" applyNumberFormat="1" applyFont="1" applyFill="1" applyBorder="1" applyAlignment="1">
      <alignment horizontal="center" vertical="center" wrapText="1"/>
    </xf>
    <xf numFmtId="3" fontId="15" fillId="2" borderId="26" xfId="5" applyNumberFormat="1" applyFont="1" applyFill="1" applyBorder="1" applyAlignment="1">
      <alignment horizontal="center" vertical="center" wrapText="1"/>
    </xf>
    <xf numFmtId="3" fontId="15" fillId="2" borderId="25" xfId="5" applyNumberFormat="1" applyFont="1" applyFill="1" applyBorder="1" applyAlignment="1">
      <alignment horizontal="center" vertical="center" wrapText="1"/>
    </xf>
    <xf numFmtId="3" fontId="15" fillId="2" borderId="27" xfId="5" applyNumberFormat="1" applyFont="1" applyFill="1" applyBorder="1" applyAlignment="1">
      <alignment horizontal="center" vertical="center" wrapText="1"/>
    </xf>
    <xf numFmtId="3" fontId="15" fillId="2" borderId="30" xfId="5" applyNumberFormat="1" applyFont="1" applyFill="1" applyBorder="1" applyAlignment="1">
      <alignment horizontal="center" vertical="center" wrapText="1"/>
    </xf>
    <xf numFmtId="3" fontId="15" fillId="2" borderId="55" xfId="5" applyNumberFormat="1" applyFont="1" applyFill="1" applyBorder="1" applyAlignment="1">
      <alignment horizontal="center" vertical="center" wrapText="1"/>
    </xf>
    <xf numFmtId="3" fontId="15" fillId="2" borderId="56" xfId="5" applyNumberFormat="1" applyFont="1" applyFill="1" applyBorder="1" applyAlignment="1">
      <alignment horizontal="center" vertical="center" wrapText="1"/>
    </xf>
    <xf numFmtId="3" fontId="12" fillId="2" borderId="0" xfId="4" applyNumberFormat="1" applyFont="1" applyFill="1" applyAlignment="1">
      <alignment horizontal="center" vertical="center"/>
    </xf>
    <xf numFmtId="0" fontId="12" fillId="2" borderId="36" xfId="4" applyFont="1" applyFill="1" applyBorder="1" applyAlignment="1">
      <alignment horizontal="center" vertical="center" wrapText="1"/>
    </xf>
    <xf numFmtId="1" fontId="15" fillId="2" borderId="48" xfId="5" applyNumberFormat="1" applyFont="1" applyFill="1" applyBorder="1" applyAlignment="1">
      <alignment horizontal="center" vertical="center" wrapText="1"/>
    </xf>
    <xf numFmtId="1" fontId="15" fillId="2" borderId="54" xfId="5" applyNumberFormat="1" applyFont="1" applyFill="1" applyBorder="1" applyAlignment="1">
      <alignment horizontal="center" vertical="center"/>
    </xf>
    <xf numFmtId="1" fontId="15" fillId="2" borderId="55" xfId="5" applyNumberFormat="1" applyFont="1" applyFill="1" applyBorder="1" applyAlignment="1">
      <alignment horizontal="center" vertical="center"/>
    </xf>
    <xf numFmtId="1" fontId="15" fillId="2" borderId="49" xfId="5" applyNumberFormat="1" applyFont="1" applyFill="1" applyBorder="1" applyAlignment="1">
      <alignment horizontal="center" vertical="center"/>
    </xf>
    <xf numFmtId="1" fontId="15" fillId="2" borderId="28" xfId="5" applyNumberFormat="1" applyFont="1" applyFill="1" applyBorder="1" applyAlignment="1">
      <alignment horizontal="center" vertical="center"/>
    </xf>
    <xf numFmtId="1" fontId="15" fillId="2" borderId="26" xfId="5" applyNumberFormat="1" applyFont="1" applyFill="1" applyBorder="1" applyAlignment="1">
      <alignment horizontal="center" vertical="center"/>
    </xf>
    <xf numFmtId="1" fontId="16" fillId="2" borderId="49" xfId="5" applyNumberFormat="1" applyFont="1" applyFill="1" applyBorder="1" applyAlignment="1">
      <alignment horizontal="center" vertical="center" wrapText="1"/>
    </xf>
    <xf numFmtId="1" fontId="16" fillId="2" borderId="28" xfId="5" applyNumberFormat="1" applyFont="1" applyFill="1" applyBorder="1" applyAlignment="1">
      <alignment horizontal="center" vertical="center" wrapText="1"/>
    </xf>
    <xf numFmtId="1" fontId="16" fillId="2" borderId="26" xfId="5" applyNumberFormat="1" applyFont="1" applyFill="1" applyBorder="1" applyAlignment="1">
      <alignment horizontal="center" vertical="center" wrapText="1"/>
    </xf>
    <xf numFmtId="0" fontId="17" fillId="2" borderId="51" xfId="4" applyFont="1" applyFill="1" applyBorder="1" applyAlignment="1">
      <alignment horizontal="center" vertical="center" wrapText="1"/>
    </xf>
    <xf numFmtId="0" fontId="17" fillId="2" borderId="52" xfId="4" applyFont="1" applyFill="1" applyBorder="1" applyAlignment="1">
      <alignment horizontal="center" vertical="center" wrapText="1"/>
    </xf>
    <xf numFmtId="0" fontId="17" fillId="2" borderId="53" xfId="4" applyFont="1" applyFill="1" applyBorder="1" applyAlignment="1">
      <alignment horizontal="center" vertical="center" wrapText="1"/>
    </xf>
  </cellXfs>
  <cellStyles count="8">
    <cellStyle name="Comma" xfId="1" builtinId="3"/>
    <cellStyle name="Normal" xfId="0" builtinId="0"/>
    <cellStyle name="Normal 2 2" xfId="7"/>
    <cellStyle name="Normal 3" xfId="3"/>
    <cellStyle name="Normal 3 2" xfId="4"/>
    <cellStyle name="Normal 3 2 2" xfId="6"/>
    <cellStyle name="Normal_Payments and Expenditures of Medical care11" xfId="5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H67"/>
  <sheetViews>
    <sheetView tabSelected="1" zoomScale="87" zoomScaleNormal="87" zoomScaleSheetLayoutView="82" workbookViewId="0">
      <pane xSplit="1" ySplit="6" topLeftCell="B7" activePane="bottomRight" state="frozen"/>
      <selection pane="topRight" activeCell="B1" sqref="B1"/>
      <selection pane="bottomLeft" activeCell="A8" sqref="A8"/>
      <selection pane="bottomRight" activeCell="I13" sqref="I13"/>
    </sheetView>
  </sheetViews>
  <sheetFormatPr defaultColWidth="9.140625" defaultRowHeight="11.25" x14ac:dyDescent="0.2"/>
  <cols>
    <col min="1" max="1" width="39.140625" style="28" customWidth="1"/>
    <col min="2" max="2" width="8.85546875" style="28" customWidth="1"/>
    <col min="3" max="5" width="7.85546875" style="28" customWidth="1"/>
    <col min="6" max="6" width="9.85546875" style="28" customWidth="1"/>
    <col min="7" max="7" width="8.85546875" style="28" customWidth="1"/>
    <col min="8" max="28" width="8" style="28" customWidth="1"/>
    <col min="29" max="30" width="8" style="28" hidden="1" customWidth="1"/>
    <col min="31" max="33" width="8" style="28" customWidth="1"/>
    <col min="34" max="35" width="8" style="28" hidden="1" customWidth="1"/>
    <col min="36" max="68" width="8" style="28" customWidth="1"/>
    <col min="69" max="71" width="8" style="164" customWidth="1"/>
    <col min="72" max="80" width="8" style="28" customWidth="1"/>
    <col min="81" max="81" width="10.85546875" style="124" customWidth="1"/>
    <col min="82" max="83" width="6.5703125" style="28" customWidth="1"/>
    <col min="84" max="84" width="7.85546875" style="28" customWidth="1"/>
    <col min="85" max="85" width="6.28515625" style="28" customWidth="1"/>
    <col min="86" max="16384" width="9.140625" style="28"/>
  </cols>
  <sheetData>
    <row r="1" spans="1:86" s="121" customFormat="1" ht="39" customHeight="1" x14ac:dyDescent="0.2">
      <c r="A1" s="264" t="s">
        <v>977</v>
      </c>
      <c r="B1" s="258" t="s">
        <v>0</v>
      </c>
      <c r="C1" s="257"/>
      <c r="D1" s="260"/>
      <c r="E1" s="258" t="s">
        <v>1</v>
      </c>
      <c r="F1" s="257"/>
      <c r="G1" s="260"/>
      <c r="H1" s="258" t="s">
        <v>2</v>
      </c>
      <c r="I1" s="257"/>
      <c r="J1" s="260"/>
      <c r="K1" s="258" t="s">
        <v>3</v>
      </c>
      <c r="L1" s="257"/>
      <c r="M1" s="257"/>
      <c r="N1" s="258" t="s">
        <v>4</v>
      </c>
      <c r="O1" s="257"/>
      <c r="P1" s="260"/>
      <c r="Q1" s="258" t="s">
        <v>247</v>
      </c>
      <c r="R1" s="257"/>
      <c r="S1" s="260"/>
      <c r="T1" s="258" t="s">
        <v>5</v>
      </c>
      <c r="U1" s="257"/>
      <c r="V1" s="260"/>
      <c r="W1" s="258" t="s">
        <v>6</v>
      </c>
      <c r="X1" s="257"/>
      <c r="Y1" s="260"/>
      <c r="Z1" s="258" t="s">
        <v>7</v>
      </c>
      <c r="AA1" s="257"/>
      <c r="AB1" s="260"/>
      <c r="AC1" s="261" t="s">
        <v>8</v>
      </c>
      <c r="AD1" s="262"/>
      <c r="AE1" s="262"/>
      <c r="AF1" s="262"/>
      <c r="AG1" s="263"/>
      <c r="AH1" s="261" t="s">
        <v>9</v>
      </c>
      <c r="AI1" s="262"/>
      <c r="AJ1" s="262"/>
      <c r="AK1" s="262"/>
      <c r="AL1" s="263"/>
      <c r="AM1" s="258" t="s">
        <v>10</v>
      </c>
      <c r="AN1" s="257"/>
      <c r="AO1" s="260"/>
      <c r="AP1" s="258" t="s">
        <v>11</v>
      </c>
      <c r="AQ1" s="257"/>
      <c r="AR1" s="260"/>
      <c r="AS1" s="257" t="s">
        <v>12</v>
      </c>
      <c r="AT1" s="257"/>
      <c r="AU1" s="257"/>
      <c r="AV1" s="258" t="s">
        <v>13</v>
      </c>
      <c r="AW1" s="257"/>
      <c r="AX1" s="260"/>
      <c r="AY1" s="258" t="s">
        <v>14</v>
      </c>
      <c r="AZ1" s="257"/>
      <c r="BA1" s="260"/>
      <c r="BB1" s="258" t="s">
        <v>15</v>
      </c>
      <c r="BC1" s="257"/>
      <c r="BD1" s="260"/>
      <c r="BE1" s="257" t="s">
        <v>16</v>
      </c>
      <c r="BF1" s="257"/>
      <c r="BG1" s="257"/>
      <c r="BH1" s="258" t="s">
        <v>17</v>
      </c>
      <c r="BI1" s="257"/>
      <c r="BJ1" s="260"/>
      <c r="BK1" s="257" t="s">
        <v>18</v>
      </c>
      <c r="BL1" s="257"/>
      <c r="BM1" s="257"/>
      <c r="BN1" s="258" t="s">
        <v>19</v>
      </c>
      <c r="BO1" s="257"/>
      <c r="BP1" s="260"/>
      <c r="BQ1" s="257" t="s">
        <v>20</v>
      </c>
      <c r="BR1" s="257"/>
      <c r="BS1" s="257"/>
      <c r="BT1" s="258" t="s">
        <v>21</v>
      </c>
      <c r="BU1" s="257"/>
      <c r="BV1" s="260"/>
      <c r="BW1" s="257" t="s">
        <v>22</v>
      </c>
      <c r="BX1" s="257"/>
      <c r="BY1" s="257"/>
      <c r="BZ1" s="258" t="s">
        <v>23</v>
      </c>
      <c r="CA1" s="257"/>
      <c r="CB1" s="259"/>
    </row>
    <row r="2" spans="1:86" s="163" customFormat="1" ht="66" customHeight="1" x14ac:dyDescent="0.2">
      <c r="A2" s="265"/>
      <c r="B2" s="162" t="s">
        <v>242</v>
      </c>
      <c r="C2" s="151" t="s">
        <v>243</v>
      </c>
      <c r="D2" s="152" t="s">
        <v>24</v>
      </c>
      <c r="E2" s="1" t="s">
        <v>242</v>
      </c>
      <c r="F2" s="149" t="s">
        <v>243</v>
      </c>
      <c r="G2" s="148" t="s">
        <v>24</v>
      </c>
      <c r="H2" s="1" t="s">
        <v>25</v>
      </c>
      <c r="I2" s="149" t="s">
        <v>978</v>
      </c>
      <c r="J2" s="148" t="s">
        <v>245</v>
      </c>
      <c r="K2" s="1" t="s">
        <v>242</v>
      </c>
      <c r="L2" s="149" t="s">
        <v>243</v>
      </c>
      <c r="M2" s="148" t="s">
        <v>24</v>
      </c>
      <c r="N2" s="1" t="s">
        <v>25</v>
      </c>
      <c r="O2" s="149" t="s">
        <v>978</v>
      </c>
      <c r="P2" s="148" t="s">
        <v>245</v>
      </c>
      <c r="Q2" s="1" t="s">
        <v>242</v>
      </c>
      <c r="R2" s="149" t="s">
        <v>243</v>
      </c>
      <c r="S2" s="148" t="s">
        <v>24</v>
      </c>
      <c r="T2" s="1" t="s">
        <v>25</v>
      </c>
      <c r="U2" s="149" t="s">
        <v>978</v>
      </c>
      <c r="V2" s="148" t="s">
        <v>245</v>
      </c>
      <c r="W2" s="1" t="s">
        <v>242</v>
      </c>
      <c r="X2" s="149" t="s">
        <v>243</v>
      </c>
      <c r="Y2" s="148" t="s">
        <v>24</v>
      </c>
      <c r="Z2" s="1" t="s">
        <v>25</v>
      </c>
      <c r="AA2" s="149" t="s">
        <v>978</v>
      </c>
      <c r="AB2" s="148" t="s">
        <v>245</v>
      </c>
      <c r="AC2" s="150" t="s">
        <v>242</v>
      </c>
      <c r="AD2" s="151" t="s">
        <v>243</v>
      </c>
      <c r="AE2" s="151" t="s">
        <v>25</v>
      </c>
      <c r="AF2" s="149" t="s">
        <v>978</v>
      </c>
      <c r="AG2" s="148" t="s">
        <v>245</v>
      </c>
      <c r="AH2" s="150" t="s">
        <v>242</v>
      </c>
      <c r="AI2" s="151" t="s">
        <v>243</v>
      </c>
      <c r="AJ2" s="151" t="s">
        <v>25</v>
      </c>
      <c r="AK2" s="149" t="s">
        <v>978</v>
      </c>
      <c r="AL2" s="148" t="s">
        <v>245</v>
      </c>
      <c r="AM2" s="1" t="s">
        <v>25</v>
      </c>
      <c r="AN2" s="149" t="s">
        <v>244</v>
      </c>
      <c r="AO2" s="148" t="s">
        <v>245</v>
      </c>
      <c r="AP2" s="1" t="s">
        <v>25</v>
      </c>
      <c r="AQ2" s="149" t="s">
        <v>978</v>
      </c>
      <c r="AR2" s="148" t="s">
        <v>245</v>
      </c>
      <c r="AS2" s="2" t="s">
        <v>25</v>
      </c>
      <c r="AT2" s="149" t="s">
        <v>978</v>
      </c>
      <c r="AU2" s="148" t="s">
        <v>245</v>
      </c>
      <c r="AV2" s="150" t="s">
        <v>242</v>
      </c>
      <c r="AW2" s="151" t="s">
        <v>243</v>
      </c>
      <c r="AX2" s="152" t="s">
        <v>24</v>
      </c>
      <c r="AY2" s="153" t="s">
        <v>242</v>
      </c>
      <c r="AZ2" s="149" t="s">
        <v>243</v>
      </c>
      <c r="BA2" s="148" t="s">
        <v>24</v>
      </c>
      <c r="BB2" s="153" t="s">
        <v>242</v>
      </c>
      <c r="BC2" s="149" t="s">
        <v>243</v>
      </c>
      <c r="BD2" s="148" t="s">
        <v>24</v>
      </c>
      <c r="BE2" s="1" t="s">
        <v>25</v>
      </c>
      <c r="BF2" s="149" t="s">
        <v>978</v>
      </c>
      <c r="BG2" s="148" t="s">
        <v>245</v>
      </c>
      <c r="BH2" s="1" t="s">
        <v>25</v>
      </c>
      <c r="BI2" s="149" t="s">
        <v>978</v>
      </c>
      <c r="BJ2" s="148" t="s">
        <v>245</v>
      </c>
      <c r="BK2" s="2" t="s">
        <v>242</v>
      </c>
      <c r="BL2" s="149" t="s">
        <v>243</v>
      </c>
      <c r="BM2" s="154" t="s">
        <v>24</v>
      </c>
      <c r="BN2" s="1" t="s">
        <v>242</v>
      </c>
      <c r="BO2" s="149" t="s">
        <v>243</v>
      </c>
      <c r="BP2" s="148" t="s">
        <v>24</v>
      </c>
      <c r="BQ2" s="1" t="s">
        <v>25</v>
      </c>
      <c r="BR2" s="149" t="s">
        <v>978</v>
      </c>
      <c r="BS2" s="148" t="s">
        <v>245</v>
      </c>
      <c r="BT2" s="1" t="s">
        <v>25</v>
      </c>
      <c r="BU2" s="149" t="s">
        <v>978</v>
      </c>
      <c r="BV2" s="148" t="s">
        <v>245</v>
      </c>
      <c r="BW2" s="2" t="s">
        <v>25</v>
      </c>
      <c r="BX2" s="149" t="s">
        <v>978</v>
      </c>
      <c r="BY2" s="148" t="s">
        <v>245</v>
      </c>
      <c r="BZ2" s="1" t="s">
        <v>25</v>
      </c>
      <c r="CA2" s="149" t="s">
        <v>978</v>
      </c>
      <c r="CB2" s="155" t="s">
        <v>245</v>
      </c>
    </row>
    <row r="3" spans="1:86" ht="11.25" hidden="1" customHeight="1" x14ac:dyDescent="0.2">
      <c r="A3" s="3" t="s">
        <v>26</v>
      </c>
      <c r="B3" s="4">
        <f t="shared" ref="B3:G3" si="0">SUBTOTAL(9,B7:B67)</f>
        <v>1338987.1679399991</v>
      </c>
      <c r="C3" s="5">
        <f t="shared" si="0"/>
        <v>1076061.5992079473</v>
      </c>
      <c r="D3" s="6">
        <f t="shared" si="0"/>
        <v>1475010.5463230754</v>
      </c>
      <c r="E3" s="4">
        <f t="shared" si="0"/>
        <v>1338447.5074800004</v>
      </c>
      <c r="F3" s="5">
        <f t="shared" si="0"/>
        <v>1055032.6067718649</v>
      </c>
      <c r="G3" s="6">
        <f t="shared" si="0"/>
        <v>1464206.237962866</v>
      </c>
      <c r="H3" s="7">
        <f t="shared" ref="H3:H5" si="1">IF(G3=0,"0",(D3/G3))</f>
        <v>1.0073789525546901</v>
      </c>
      <c r="I3" s="8">
        <f t="shared" ref="I3:I66" si="2">H3-IF(E3=0,"0",(B3/E3))</f>
        <v>6.975753731439438E-3</v>
      </c>
      <c r="J3" s="9">
        <f t="shared" ref="J3:J6" si="3">H3-IF(F3=0,"0",(C3/F3))</f>
        <v>-1.2553125658916642E-2</v>
      </c>
      <c r="K3" s="10">
        <f>SUBTOTAL(9,K7:K67)</f>
        <v>631323.03058999998</v>
      </c>
      <c r="L3" s="11">
        <f>SUBTOTAL(9,L7:L67)</f>
        <v>496622.03041186347</v>
      </c>
      <c r="M3" s="11">
        <f>SUBTOTAL(9,M7:M67)</f>
        <v>693040.34863286361</v>
      </c>
      <c r="N3" s="12">
        <f t="shared" ref="N3:N6" si="4">IF(G3=0,"0",(M3/G3))</f>
        <v>0.47332153808952693</v>
      </c>
      <c r="O3" s="13">
        <f t="shared" ref="O3:O6" si="5">N3-IF(E3=0,"0",(K3/E3))</f>
        <v>1.6384671720569011E-3</v>
      </c>
      <c r="P3" s="14">
        <f t="shared" ref="P3:P6" si="6">N3-IF(F3=0,"0",(L3/F3))</f>
        <v>2.604304115685796E-3</v>
      </c>
      <c r="Q3" s="11">
        <f>SUBTOTAL(9,Q7:Q67)</f>
        <v>154528.10906000008</v>
      </c>
      <c r="R3" s="11">
        <f>SUBTOTAL(9,R7:R67)</f>
        <v>114472.12241999993</v>
      </c>
      <c r="S3" s="15">
        <f>SUBTOTAL(9,S7:S67)</f>
        <v>160552.99103999996</v>
      </c>
      <c r="T3" s="12">
        <f t="shared" ref="T3:T6" si="7">S3/G3</f>
        <v>0.10965189662309838</v>
      </c>
      <c r="U3" s="13">
        <f t="shared" ref="U3:U6" si="8">T3-Q3/E3</f>
        <v>-5.8013491683202301E-3</v>
      </c>
      <c r="V3" s="14">
        <f t="shared" ref="V3:V6" si="9">T3-R3/F3</f>
        <v>1.1508686119775652E-3</v>
      </c>
      <c r="W3" s="16">
        <f>SUBTOTAL(9,W7:W67)</f>
        <v>435374.77496000007</v>
      </c>
      <c r="X3" s="17">
        <f>SUBTOTAL(9,X7:X67)</f>
        <v>362441.78268000012</v>
      </c>
      <c r="Y3" s="18">
        <f>SUBTOTAL(9,Y7:Y67)</f>
        <v>495265.95900000009</v>
      </c>
      <c r="Z3" s="12">
        <f t="shared" ref="Z3:Z6" si="10">Y3/G3</f>
        <v>0.33824876998820752</v>
      </c>
      <c r="AA3" s="13">
        <f t="shared" ref="AA3:AA6" si="11">Z3-W3/E3</f>
        <v>1.2965355788636723E-2</v>
      </c>
      <c r="AB3" s="14">
        <f t="shared" ref="AB3:AB6" si="12">Z3-X3/F3</f>
        <v>-5.2873258192775441E-3</v>
      </c>
      <c r="AC3" s="10">
        <f t="shared" ref="AC3:AL3" si="13">SUBTOTAL(9,AC7:AC67)</f>
        <v>462955.23399999994</v>
      </c>
      <c r="AD3" s="11">
        <f t="shared" si="13"/>
        <v>463776.07482400013</v>
      </c>
      <c r="AE3" s="11">
        <f t="shared" si="13"/>
        <v>485753.11158000008</v>
      </c>
      <c r="AF3" s="11">
        <f t="shared" si="13"/>
        <v>22797.877579999986</v>
      </c>
      <c r="AG3" s="15">
        <f t="shared" si="13"/>
        <v>21977.03675599995</v>
      </c>
      <c r="AH3" s="10">
        <f t="shared" si="13"/>
        <v>127259.97900000002</v>
      </c>
      <c r="AI3" s="11">
        <f t="shared" si="13"/>
        <v>117272.91849000003</v>
      </c>
      <c r="AJ3" s="11">
        <f t="shared" si="13"/>
        <v>90489.856920000006</v>
      </c>
      <c r="AK3" s="11">
        <f t="shared" si="13"/>
        <v>-36770.122079999994</v>
      </c>
      <c r="AL3" s="15">
        <f t="shared" si="13"/>
        <v>-26783.061569999998</v>
      </c>
      <c r="AM3" s="12">
        <f>IF(D3=0,"0",(AE3/D3))</f>
        <v>0.32932178877696261</v>
      </c>
      <c r="AN3" s="13">
        <f t="shared" ref="AN3:AN6" si="14">AM3-IF(B3=0,"0",(AC3/B3))</f>
        <v>-1.6428525404349414E-2</v>
      </c>
      <c r="AO3" s="14">
        <f t="shared" ref="AO3:AO6" si="15">AM3-IF(C3=0,"0",(AD3/C3))</f>
        <v>-0.10167219443493725</v>
      </c>
      <c r="AP3" s="12">
        <f t="shared" ref="AP3:AP66" si="16">IF(D3=0,"0",(AJ3/D3))</f>
        <v>6.1348616893332895E-2</v>
      </c>
      <c r="AQ3" s="13">
        <f t="shared" ref="AQ3:AQ6" si="17">AP3-IF(B3=0,"0",(AH3/B3))</f>
        <v>-3.3693353669974717E-2</v>
      </c>
      <c r="AR3" s="14">
        <f>AP3-IF(C3=0,"0",(AI3/C3))</f>
        <v>-4.7634845183857362E-2</v>
      </c>
      <c r="AS3" s="19">
        <f t="shared" ref="AS3:AS66" si="18">AJ3/G3</f>
        <v>6.1801305426684668E-2</v>
      </c>
      <c r="AT3" s="13">
        <f t="shared" ref="AT3:AT6" si="19">AS3-AH3/E3</f>
        <v>-3.3278985947313496E-2</v>
      </c>
      <c r="AU3" s="13">
        <f t="shared" ref="AU3:AU66" si="20">AS3-AI3/F3</f>
        <v>-4.9354423540617802E-2</v>
      </c>
      <c r="AV3" s="16">
        <f t="shared" ref="AV3:BD3" si="21">SUBTOTAL(9,AV7:AV67)</f>
        <v>1037991</v>
      </c>
      <c r="AW3" s="17">
        <f t="shared" si="21"/>
        <v>788718</v>
      </c>
      <c r="AX3" s="18">
        <f t="shared" si="21"/>
        <v>1059938</v>
      </c>
      <c r="AY3" s="16">
        <f t="shared" si="21"/>
        <v>7815.3425999999999</v>
      </c>
      <c r="AZ3" s="17">
        <f t="shared" si="21"/>
        <v>7738.9533366666665</v>
      </c>
      <c r="BA3" s="18">
        <f t="shared" si="21"/>
        <v>7729.6124017762922</v>
      </c>
      <c r="BB3" s="16">
        <f t="shared" si="21"/>
        <v>13321.273300000001</v>
      </c>
      <c r="BC3" s="17">
        <f t="shared" si="21"/>
        <v>13114</v>
      </c>
      <c r="BD3" s="18">
        <f t="shared" si="21"/>
        <v>13086.894743624101</v>
      </c>
      <c r="BE3" s="20">
        <f t="shared" ref="BE3:BE6" si="22">(AX3-AW3)/BA3/3</f>
        <v>11.696144899308392</v>
      </c>
      <c r="BF3" s="21">
        <f t="shared" ref="BF3:BF6" si="23">BE3-AV3/AY3/6</f>
        <v>-10.439608944675362</v>
      </c>
      <c r="BG3" s="21">
        <f t="shared" ref="BG3:BG6" si="24">BE3-AW3/AZ3/3</f>
        <v>-22.275632492650821</v>
      </c>
      <c r="BH3" s="22">
        <f t="shared" ref="BH3:BH6" si="25">(AX3-AW3)/BD3/3</f>
        <v>6.9081832197597945</v>
      </c>
      <c r="BI3" s="21">
        <f t="shared" ref="BI3:BI6" si="26">BH3-AV3/BB3/6</f>
        <v>-6.0784507231081149</v>
      </c>
      <c r="BJ3" s="23">
        <f t="shared" ref="BJ3:BJ6" si="27">BH3-AW3/BC3/3</f>
        <v>-13.13955202501678</v>
      </c>
      <c r="BK3" s="17">
        <f>SUBTOTAL(1,BK7:BK67)</f>
        <v>351.94344262295078</v>
      </c>
      <c r="BL3" s="17">
        <f>SUBTOTAL(1,BL7:BL67)</f>
        <v>356.88524590163934</v>
      </c>
      <c r="BM3" s="17">
        <f>SUBTOTAL(1,BM7:BM67)</f>
        <v>356.15918032786885</v>
      </c>
      <c r="BN3" s="16">
        <f>SUBTOTAL(9,BN7:BN67)</f>
        <v>5560787</v>
      </c>
      <c r="BO3" s="17">
        <f>SUBTOTAL(9,BO7:BO67)</f>
        <v>4062952</v>
      </c>
      <c r="BP3" s="18">
        <f>SUBTOTAL(9,BP7:BP67)</f>
        <v>5443142</v>
      </c>
      <c r="BQ3" s="24">
        <f t="shared" ref="BQ3:CB3" si="28">SUBTOTAL(1,BQ7:BQ67)</f>
        <v>261.18739243658916</v>
      </c>
      <c r="BR3" s="21">
        <f t="shared" si="28"/>
        <v>29.366158482847847</v>
      </c>
      <c r="BS3" s="21">
        <f t="shared" si="28"/>
        <v>8.5757629999267451</v>
      </c>
      <c r="BT3" s="25">
        <f t="shared" si="28"/>
        <v>1321.4914597888792</v>
      </c>
      <c r="BU3" s="21">
        <f t="shared" si="28"/>
        <v>95.791980493071435</v>
      </c>
      <c r="BV3" s="21">
        <f t="shared" si="28"/>
        <v>47.78788442896716</v>
      </c>
      <c r="BW3" s="20">
        <f t="shared" si="28"/>
        <v>6.5451403626981612</v>
      </c>
      <c r="BX3" s="21">
        <f t="shared" si="28"/>
        <v>-0.27979390936537973</v>
      </c>
      <c r="BY3" s="21">
        <f t="shared" si="28"/>
        <v>2.3725390196280168E-2</v>
      </c>
      <c r="BZ3" s="26">
        <f t="shared" si="28"/>
        <v>0.68816356509358823</v>
      </c>
      <c r="CA3" s="27">
        <f t="shared" si="28"/>
        <v>-2.6115317789599749E-2</v>
      </c>
      <c r="CB3" s="125">
        <f t="shared" si="28"/>
        <v>-2.6950380034537129E-3</v>
      </c>
    </row>
    <row r="4" spans="1:86" ht="11.25" hidden="1" customHeight="1" x14ac:dyDescent="0.2">
      <c r="A4" s="29" t="s">
        <v>27</v>
      </c>
      <c r="B4" s="30">
        <f t="shared" ref="B4:G4" si="29">SUBTOTAL(9,B7:B27)</f>
        <v>821299.21986999991</v>
      </c>
      <c r="C4" s="31">
        <f t="shared" si="29"/>
        <v>658426.58040199848</v>
      </c>
      <c r="D4" s="32">
        <f t="shared" si="29"/>
        <v>906910.94874230633</v>
      </c>
      <c r="E4" s="30">
        <f t="shared" si="29"/>
        <v>818595.86680000008</v>
      </c>
      <c r="F4" s="31">
        <f t="shared" si="29"/>
        <v>651040.57128186477</v>
      </c>
      <c r="G4" s="32">
        <f t="shared" si="29"/>
        <v>907556.21499186545</v>
      </c>
      <c r="H4" s="33">
        <f t="shared" si="1"/>
        <v>0.99928900685279876</v>
      </c>
      <c r="I4" s="34">
        <f t="shared" si="2"/>
        <v>-4.0134201195821673E-3</v>
      </c>
      <c r="J4" s="35">
        <f t="shared" si="3"/>
        <v>-1.2055922243695227E-2</v>
      </c>
      <c r="K4" s="36">
        <f>SUBTOTAL(9,K7:K27)</f>
        <v>341638.04912999994</v>
      </c>
      <c r="L4" s="37">
        <f>SUBTOTAL(9,L7:L27)</f>
        <v>263660.0282118633</v>
      </c>
      <c r="M4" s="37">
        <f>SUBTOTAL(9,M7:M27)</f>
        <v>368918.1789418633</v>
      </c>
      <c r="N4" s="38">
        <f t="shared" si="4"/>
        <v>0.4064962289362648</v>
      </c>
      <c r="O4" s="39">
        <f t="shared" si="5"/>
        <v>-1.0850184582176736E-2</v>
      </c>
      <c r="P4" s="40">
        <f t="shared" si="6"/>
        <v>1.5137442153348446E-3</v>
      </c>
      <c r="Q4" s="37">
        <f>SUBTOTAL(9,Q7:Q27)</f>
        <v>81404.880480000007</v>
      </c>
      <c r="R4" s="37">
        <f>SUBTOTAL(9,R7:R27)</f>
        <v>60784.977349999986</v>
      </c>
      <c r="S4" s="41">
        <f>SUBTOTAL(9,S7:S27)</f>
        <v>86378.557730000015</v>
      </c>
      <c r="T4" s="38">
        <f t="shared" si="7"/>
        <v>9.517708798983239E-2</v>
      </c>
      <c r="U4" s="39">
        <f t="shared" si="8"/>
        <v>-4.2674410892386966E-3</v>
      </c>
      <c r="V4" s="40">
        <f t="shared" si="9"/>
        <v>1.8112056911032126E-3</v>
      </c>
      <c r="W4" s="42">
        <f>SUBTOTAL(9,W7:W27)</f>
        <v>325154.69155000011</v>
      </c>
      <c r="X4" s="43">
        <f>SUBTOTAL(9,X7:X27)</f>
        <v>277505.18699999998</v>
      </c>
      <c r="Y4" s="44">
        <f>SUBTOTAL(9,Y7:Y27)</f>
        <v>382076.23107999994</v>
      </c>
      <c r="Z4" s="38">
        <f t="shared" si="10"/>
        <v>0.42099456184477185</v>
      </c>
      <c r="AA4" s="39">
        <f t="shared" si="11"/>
        <v>2.3784284176167236E-2</v>
      </c>
      <c r="AB4" s="40">
        <f t="shared" si="12"/>
        <v>-5.2541225553520698E-3</v>
      </c>
      <c r="AC4" s="36">
        <f t="shared" ref="AC4:AL4" si="30">SUBTOTAL(9,AC7:AC27)</f>
        <v>272024.08399999992</v>
      </c>
      <c r="AD4" s="37">
        <f t="shared" si="30"/>
        <v>284359.39393000008</v>
      </c>
      <c r="AE4" s="37">
        <f t="shared" si="30"/>
        <v>303955.87600000005</v>
      </c>
      <c r="AF4" s="37">
        <f t="shared" si="30"/>
        <v>31931.791999999994</v>
      </c>
      <c r="AG4" s="41">
        <f t="shared" si="30"/>
        <v>19596.482069999947</v>
      </c>
      <c r="AH4" s="36">
        <f t="shared" si="30"/>
        <v>56244.97</v>
      </c>
      <c r="AI4" s="37">
        <f t="shared" si="30"/>
        <v>55017.565999999992</v>
      </c>
      <c r="AJ4" s="37">
        <f t="shared" si="30"/>
        <v>38020.005980000002</v>
      </c>
      <c r="AK4" s="37">
        <f t="shared" si="30"/>
        <v>-18224.964019999996</v>
      </c>
      <c r="AL4" s="41">
        <f t="shared" si="30"/>
        <v>-16997.560019999997</v>
      </c>
      <c r="AM4" s="38">
        <f t="shared" ref="AM4:AM6" si="31">IF(D4=0,"0",(AE4/D4))</f>
        <v>0.33515515103387222</v>
      </c>
      <c r="AN4" s="39">
        <f t="shared" si="14"/>
        <v>3.9432401750533197E-3</v>
      </c>
      <c r="AO4" s="40">
        <f t="shared" si="15"/>
        <v>-9.6721997298119644E-2</v>
      </c>
      <c r="AP4" s="38">
        <f t="shared" si="16"/>
        <v>4.1922534988386356E-2</v>
      </c>
      <c r="AQ4" s="39">
        <f t="shared" si="17"/>
        <v>-2.6560386508729869E-2</v>
      </c>
      <c r="AR4" s="40">
        <f t="shared" ref="AR4:AR66" si="32">AP4-IF(C4=0,"0",(AI4/C4))</f>
        <v>-4.163661592925938E-2</v>
      </c>
      <c r="AS4" s="39">
        <f t="shared" si="18"/>
        <v>4.1892728353296306E-2</v>
      </c>
      <c r="AT4" s="39">
        <f t="shared" si="19"/>
        <v>-2.6816352990919438E-2</v>
      </c>
      <c r="AU4" s="39">
        <f t="shared" si="20"/>
        <v>-4.2614395206873358E-2</v>
      </c>
      <c r="AV4" s="42">
        <f t="shared" ref="AV4:BD4" si="33">SUBTOTAL(9,AV7:AV27)</f>
        <v>508328</v>
      </c>
      <c r="AW4" s="43">
        <f t="shared" si="33"/>
        <v>386806</v>
      </c>
      <c r="AX4" s="44">
        <f t="shared" si="33"/>
        <v>523646</v>
      </c>
      <c r="AY4" s="42">
        <f t="shared" si="33"/>
        <v>3889.1672000000003</v>
      </c>
      <c r="AZ4" s="43">
        <f t="shared" si="33"/>
        <v>3823.9533366666665</v>
      </c>
      <c r="BA4" s="44">
        <f t="shared" si="33"/>
        <v>3817.0616520762924</v>
      </c>
      <c r="BB4" s="42">
        <f t="shared" si="33"/>
        <v>6050.7697000000007</v>
      </c>
      <c r="BC4" s="43">
        <f t="shared" si="33"/>
        <v>5942</v>
      </c>
      <c r="BD4" s="44">
        <f t="shared" si="33"/>
        <v>5943.7364099574379</v>
      </c>
      <c r="BE4" s="45">
        <f t="shared" si="22"/>
        <v>11.949855017018637</v>
      </c>
      <c r="BF4" s="45">
        <f t="shared" si="23"/>
        <v>-9.8340717149905519</v>
      </c>
      <c r="BG4" s="45">
        <f t="shared" si="24"/>
        <v>-21.76795531738415</v>
      </c>
      <c r="BH4" s="46">
        <f t="shared" si="25"/>
        <v>7.6741850895201393</v>
      </c>
      <c r="BI4" s="45">
        <f t="shared" si="26"/>
        <v>-6.3275597353297188</v>
      </c>
      <c r="BJ4" s="47">
        <f t="shared" si="27"/>
        <v>-14.024793929889711</v>
      </c>
      <c r="BK4" s="43">
        <f>SUBTOTAL(1,BK7:BK27)</f>
        <v>499.38095238095241</v>
      </c>
      <c r="BL4" s="43">
        <f>SUBTOTAL(1,BL7:BL27)</f>
        <v>497.95238095238096</v>
      </c>
      <c r="BM4" s="43">
        <f>SUBTOTAL(1,BM7:BM27)</f>
        <v>496.97190476190474</v>
      </c>
      <c r="BN4" s="42">
        <f>SUBTOTAL(9,BN7:BN27)</f>
        <v>2808819</v>
      </c>
      <c r="BO4" s="43">
        <f>SUBTOTAL(9,BO7:BO27)</f>
        <v>2033803</v>
      </c>
      <c r="BP4" s="44">
        <f>SUBTOTAL(9,BP7:BP27)</f>
        <v>2733304</v>
      </c>
      <c r="BQ4" s="48">
        <f t="shared" ref="BQ4:CB4" si="34">SUBTOTAL(1,BQ7:BQ27)</f>
        <v>418.80298348488697</v>
      </c>
      <c r="BR4" s="45">
        <f t="shared" si="34"/>
        <v>55.71431820512732</v>
      </c>
      <c r="BS4" s="45">
        <f t="shared" si="34"/>
        <v>14.700180035355853</v>
      </c>
      <c r="BT4" s="49">
        <f t="shared" si="34"/>
        <v>2002.7377638634152</v>
      </c>
      <c r="BU4" s="45">
        <f t="shared" si="34"/>
        <v>177.10023001523007</v>
      </c>
      <c r="BV4" s="45">
        <f t="shared" si="34"/>
        <v>72.939893850421754</v>
      </c>
      <c r="BW4" s="45">
        <f t="shared" si="34"/>
        <v>5.2874592537981044</v>
      </c>
      <c r="BX4" s="45">
        <f t="shared" si="34"/>
        <v>-0.27980887996574177</v>
      </c>
      <c r="BY4" s="45">
        <f t="shared" si="34"/>
        <v>9.6729615806321542E-3</v>
      </c>
      <c r="BZ4" s="50">
        <f t="shared" si="34"/>
        <v>0.71576136720753492</v>
      </c>
      <c r="CA4" s="51">
        <f t="shared" si="34"/>
        <v>-3.4304581213986288E-2</v>
      </c>
      <c r="CB4" s="126">
        <f t="shared" si="34"/>
        <v>-8.4812484065891847E-4</v>
      </c>
    </row>
    <row r="5" spans="1:86" ht="11.25" hidden="1" customHeight="1" x14ac:dyDescent="0.2">
      <c r="A5" s="29" t="s">
        <v>28</v>
      </c>
      <c r="B5" s="30">
        <f t="shared" ref="B5" si="35">SUBTOTAL(9,B28:B53)</f>
        <v>492338.23170999996</v>
      </c>
      <c r="C5" s="31">
        <f t="shared" ref="C5:E5" si="36">SUBTOTAL(9,C28:C53)</f>
        <v>396166.63270594866</v>
      </c>
      <c r="D5" s="32">
        <f t="shared" si="36"/>
        <v>539183.42013076867</v>
      </c>
      <c r="E5" s="30">
        <f t="shared" si="36"/>
        <v>494216.61420000007</v>
      </c>
      <c r="F5" s="31">
        <f t="shared" ref="F5:G5" si="37">SUBTOTAL(9,F28:F53)</f>
        <v>382980.50298999995</v>
      </c>
      <c r="G5" s="32">
        <f t="shared" si="37"/>
        <v>527963.69699100009</v>
      </c>
      <c r="H5" s="33">
        <f t="shared" si="1"/>
        <v>1.0212509367665099</v>
      </c>
      <c r="I5" s="34">
        <f t="shared" si="2"/>
        <v>2.5051663889050446E-2</v>
      </c>
      <c r="J5" s="35">
        <f t="shared" si="3"/>
        <v>-1.3179353060262411E-2</v>
      </c>
      <c r="K5" s="36">
        <f t="shared" ref="K5:M5" si="38">SUBTOTAL(9,K28:K53)</f>
        <v>277076.65856999997</v>
      </c>
      <c r="L5" s="37">
        <f t="shared" si="38"/>
        <v>222933.46807</v>
      </c>
      <c r="M5" s="37">
        <f t="shared" si="38"/>
        <v>310222.23624099995</v>
      </c>
      <c r="N5" s="38">
        <f t="shared" si="4"/>
        <v>0.58758251373917503</v>
      </c>
      <c r="O5" s="39">
        <f t="shared" si="5"/>
        <v>2.6944423863320854E-2</v>
      </c>
      <c r="P5" s="40">
        <f t="shared" si="6"/>
        <v>5.4811630711462112E-3</v>
      </c>
      <c r="Q5" s="37">
        <f t="shared" ref="Q5:S5" si="39">SUBTOTAL(9,Q28:Q53)</f>
        <v>68208.1924</v>
      </c>
      <c r="R5" s="37">
        <f t="shared" si="39"/>
        <v>50070.283590000006</v>
      </c>
      <c r="S5" s="41">
        <f t="shared" si="39"/>
        <v>69048.566450000013</v>
      </c>
      <c r="T5" s="38">
        <f t="shared" si="7"/>
        <v>0.13078279215697106</v>
      </c>
      <c r="U5" s="39">
        <f t="shared" si="8"/>
        <v>-7.2299545622184491E-3</v>
      </c>
      <c r="V5" s="40">
        <f t="shared" si="9"/>
        <v>4.4325840560688334E-5</v>
      </c>
      <c r="W5" s="42">
        <f t="shared" ref="W5:Y5" si="40">SUBTOTAL(9,W28:W53)</f>
        <v>103648.32840000003</v>
      </c>
      <c r="X5" s="43">
        <f t="shared" si="40"/>
        <v>79115.95</v>
      </c>
      <c r="Y5" s="44">
        <f t="shared" si="40"/>
        <v>105447.15942</v>
      </c>
      <c r="Z5" s="38">
        <f t="shared" si="10"/>
        <v>0.199724261385717</v>
      </c>
      <c r="AA5" s="39">
        <f t="shared" si="11"/>
        <v>-9.9982073090637003E-3</v>
      </c>
      <c r="AB5" s="40">
        <f t="shared" si="12"/>
        <v>-6.8553148128807639E-3</v>
      </c>
      <c r="AC5" s="36">
        <f t="shared" ref="AC5:AE5" si="41">SUBTOTAL(9,AC28:AC53)</f>
        <v>183817.02799999996</v>
      </c>
      <c r="AD5" s="37">
        <f t="shared" si="41"/>
        <v>172385.01355000006</v>
      </c>
      <c r="AE5" s="37">
        <f t="shared" si="41"/>
        <v>175146.74900000001</v>
      </c>
      <c r="AF5" s="37">
        <f t="shared" ref="AF5:AJ5" si="42">SUBTOTAL(9,AF28:AF53)</f>
        <v>-8670.2789999999986</v>
      </c>
      <c r="AG5" s="41">
        <f t="shared" si="42"/>
        <v>2761.7354500000047</v>
      </c>
      <c r="AH5" s="36">
        <f t="shared" si="42"/>
        <v>68957.483000000007</v>
      </c>
      <c r="AI5" s="37">
        <f t="shared" si="42"/>
        <v>60033.594320000004</v>
      </c>
      <c r="AJ5" s="37">
        <f t="shared" si="42"/>
        <v>50309.165800000002</v>
      </c>
      <c r="AK5" s="37">
        <f t="shared" ref="AK5:AL5" si="43">SUBTOTAL(9,AK28:AK53)</f>
        <v>-18648.317200000001</v>
      </c>
      <c r="AL5" s="41">
        <f t="shared" si="43"/>
        <v>-9724.4285200000013</v>
      </c>
      <c r="AM5" s="38">
        <f t="shared" si="31"/>
        <v>0.32483704517012318</v>
      </c>
      <c r="AN5" s="39">
        <f t="shared" si="14"/>
        <v>-4.8518132553050208E-2</v>
      </c>
      <c r="AO5" s="40">
        <f t="shared" si="15"/>
        <v>-0.11029554631683169</v>
      </c>
      <c r="AP5" s="38">
        <f t="shared" si="16"/>
        <v>9.3306218109967975E-2</v>
      </c>
      <c r="AQ5" s="39">
        <f t="shared" si="17"/>
        <v>-4.6754980794889295E-2</v>
      </c>
      <c r="AR5" s="40">
        <f t="shared" si="32"/>
        <v>-5.8230002671552095E-2</v>
      </c>
      <c r="AS5" s="39">
        <f t="shared" si="18"/>
        <v>9.5289062650945097E-2</v>
      </c>
      <c r="AT5" s="39">
        <f t="shared" si="19"/>
        <v>-4.4239801856418917E-2</v>
      </c>
      <c r="AU5" s="39">
        <f t="shared" si="20"/>
        <v>-6.1464594131336439E-2</v>
      </c>
      <c r="AV5" s="42">
        <f t="shared" ref="AV5:BD5" si="44">SUBTOTAL(9,AV28:AV53)</f>
        <v>497362</v>
      </c>
      <c r="AW5" s="43">
        <f t="shared" si="44"/>
        <v>376515</v>
      </c>
      <c r="AX5" s="44">
        <f t="shared" si="44"/>
        <v>502682</v>
      </c>
      <c r="AY5" s="42">
        <f t="shared" si="44"/>
        <v>3773.9753999999998</v>
      </c>
      <c r="AZ5" s="43">
        <f t="shared" si="44"/>
        <v>3765</v>
      </c>
      <c r="BA5" s="44">
        <f t="shared" si="44"/>
        <v>3762.6457496999997</v>
      </c>
      <c r="BB5" s="42">
        <f t="shared" si="44"/>
        <v>6978.4835999999987</v>
      </c>
      <c r="BC5" s="43">
        <f t="shared" si="44"/>
        <v>6888</v>
      </c>
      <c r="BD5" s="44">
        <f t="shared" si="44"/>
        <v>6861.8483336666659</v>
      </c>
      <c r="BE5" s="45">
        <f t="shared" si="22"/>
        <v>11.177152850496176</v>
      </c>
      <c r="BF5" s="45">
        <f t="shared" si="23"/>
        <v>-10.787395902700963</v>
      </c>
      <c r="BG5" s="45">
        <f t="shared" si="24"/>
        <v>-22.157508504085499</v>
      </c>
      <c r="BH5" s="46">
        <f t="shared" si="25"/>
        <v>6.1289123019998302</v>
      </c>
      <c r="BI5" s="45">
        <f t="shared" si="26"/>
        <v>-5.7495517624090455</v>
      </c>
      <c r="BJ5" s="47">
        <f t="shared" si="27"/>
        <v>-12.091906513331182</v>
      </c>
      <c r="BK5" s="43">
        <f>SUBTOTAL(1,BK28:BK53)</f>
        <v>372.40576923076929</v>
      </c>
      <c r="BL5" s="43">
        <f t="shared" ref="BL5:BM5" si="45">SUBTOTAL(1,BL28:BL53)</f>
        <v>385.19230769230768</v>
      </c>
      <c r="BM5" s="43">
        <f t="shared" si="45"/>
        <v>384.28076923076918</v>
      </c>
      <c r="BN5" s="42">
        <f>SUBTOTAL(9,BN28:BN53)</f>
        <v>2400877</v>
      </c>
      <c r="BO5" s="43">
        <f t="shared" ref="BO5:BP5" si="46">SUBTOTAL(9,BO28:BO53)</f>
        <v>1762359</v>
      </c>
      <c r="BP5" s="44">
        <f t="shared" si="46"/>
        <v>2359295</v>
      </c>
      <c r="BQ5" s="48">
        <f>SUBTOTAL(1,BQ28:BQ53)</f>
        <v>219.09648029870075</v>
      </c>
      <c r="BR5" s="45">
        <f t="shared" ref="BR5" si="47">SUBTOTAL(1,BR28:BR53)</f>
        <v>17.50227887847112</v>
      </c>
      <c r="BS5" s="45">
        <f t="shared" ref="BS5" si="48">SUBTOTAL(1,BS28:BS53)</f>
        <v>6.6227610162898767</v>
      </c>
      <c r="BT5" s="49">
        <f>SUBTOTAL(1,BT28:BT53)</f>
        <v>1024.8051453132321</v>
      </c>
      <c r="BU5" s="45">
        <f t="shared" ref="BU5" si="49">SUBTOTAL(1,BU28:BU53)</f>
        <v>57.00764361592239</v>
      </c>
      <c r="BV5" s="45">
        <f t="shared" ref="BV5" si="50">SUBTOTAL(1,BV28:BV53)</f>
        <v>34.050993903772351</v>
      </c>
      <c r="BW5" s="45">
        <f>SUBTOTAL(1,BW28:BW53)</f>
        <v>4.7235556557965799</v>
      </c>
      <c r="BX5" s="45">
        <f t="shared" ref="BX5" si="51">SUBTOTAL(1,BX28:BX53)</f>
        <v>-0.11724093656637884</v>
      </c>
      <c r="BY5" s="45">
        <f t="shared" ref="BY5" si="52">SUBTOTAL(1,BY28:BY53)</f>
        <v>1.5922003996836496E-2</v>
      </c>
      <c r="BZ5" s="50">
        <f>SUBTOTAL(1,BZ28:BZ53)</f>
        <v>0.64110305076523655</v>
      </c>
      <c r="CA5" s="51">
        <f t="shared" ref="CA5" si="53">SUBTOTAL(1,CA28:CA53)</f>
        <v>-3.3350889711271689E-2</v>
      </c>
      <c r="CB5" s="126">
        <f t="shared" ref="CB5" si="54">SUBTOTAL(1,CB28:CB53)</f>
        <v>1.017633545497067E-3</v>
      </c>
    </row>
    <row r="6" spans="1:86" ht="11.25" hidden="1" customHeight="1" x14ac:dyDescent="0.2">
      <c r="A6" s="52" t="s">
        <v>29</v>
      </c>
      <c r="B6" s="53">
        <f>SUBTOTAL(9,B54:B67)</f>
        <v>25349.716359999999</v>
      </c>
      <c r="C6" s="54">
        <f t="shared" ref="C6:D6" si="55">SUBTOTAL(9,C54:C67)</f>
        <v>21468.3861</v>
      </c>
      <c r="D6" s="55">
        <f t="shared" si="55"/>
        <v>28916.177449999999</v>
      </c>
      <c r="E6" s="53">
        <f>SUBTOTAL(9,E54:E67)</f>
        <v>25635.02648</v>
      </c>
      <c r="F6" s="54">
        <f t="shared" ref="F6:G6" si="56">SUBTOTAL(9,F54:F67)</f>
        <v>21011.532500000001</v>
      </c>
      <c r="G6" s="55">
        <f t="shared" si="56"/>
        <v>28686.325980000005</v>
      </c>
      <c r="H6" s="56">
        <f>IF(G6=0,"0",(D6/G6))</f>
        <v>1.008012579587928</v>
      </c>
      <c r="I6" s="57">
        <f t="shared" si="2"/>
        <v>1.9142278253251988E-2</v>
      </c>
      <c r="J6" s="58">
        <f t="shared" si="3"/>
        <v>-1.3730413218522308E-2</v>
      </c>
      <c r="K6" s="59">
        <f>SUBTOTAL(9,K54:K67)</f>
        <v>12608.322890000003</v>
      </c>
      <c r="L6" s="60">
        <f t="shared" ref="L6:M6" si="57">SUBTOTAL(9,L54:L67)</f>
        <v>10028.53413</v>
      </c>
      <c r="M6" s="60">
        <f t="shared" si="57"/>
        <v>13899.933449999997</v>
      </c>
      <c r="N6" s="61">
        <f t="shared" si="4"/>
        <v>0.48454910049097877</v>
      </c>
      <c r="O6" s="62">
        <f t="shared" si="5"/>
        <v>-7.2905666081286014E-3</v>
      </c>
      <c r="P6" s="63">
        <f t="shared" si="6"/>
        <v>7.2619663897417475E-3</v>
      </c>
      <c r="Q6" s="60">
        <f>SUBTOTAL(9,Q54:Q67)</f>
        <v>4915.0361799999991</v>
      </c>
      <c r="R6" s="60">
        <f t="shared" ref="R6:S6" si="58">SUBTOTAL(9,R54:R67)</f>
        <v>3616.8614799999996</v>
      </c>
      <c r="S6" s="64">
        <f t="shared" si="58"/>
        <v>5125.8668599999992</v>
      </c>
      <c r="T6" s="61">
        <f t="shared" si="7"/>
        <v>0.17868676747150311</v>
      </c>
      <c r="U6" s="62">
        <f t="shared" si="8"/>
        <v>-1.3044502392197815E-2</v>
      </c>
      <c r="V6" s="63">
        <f t="shared" si="9"/>
        <v>6.5498003083512002E-3</v>
      </c>
      <c r="W6" s="65">
        <f>SUBTOTAL(9,W54:W67)</f>
        <v>6571.7550099999989</v>
      </c>
      <c r="X6" s="66">
        <f t="shared" ref="X6:Y6" si="59">SUBTOTAL(9,X54:X67)</f>
        <v>5820.6456799999996</v>
      </c>
      <c r="Y6" s="67">
        <f t="shared" si="59"/>
        <v>7742.5685000000003</v>
      </c>
      <c r="Z6" s="61">
        <f t="shared" si="10"/>
        <v>0.2699045010294483</v>
      </c>
      <c r="AA6" s="62">
        <f t="shared" si="11"/>
        <v>1.3546076156075615E-2</v>
      </c>
      <c r="AB6" s="63">
        <f t="shared" si="12"/>
        <v>-7.1169718212349964E-3</v>
      </c>
      <c r="AC6" s="59">
        <f>SUBTOTAL(9,AC54:AC67)</f>
        <v>7114.1219999999994</v>
      </c>
      <c r="AD6" s="60">
        <f t="shared" ref="AD6" si="60">SUBTOTAL(9,AD54:AD67)</f>
        <v>7031.6673439999995</v>
      </c>
      <c r="AE6" s="60">
        <f>SUBTOTAL(9,AE54:AE67)</f>
        <v>6650.4865800000007</v>
      </c>
      <c r="AF6" s="60">
        <f t="shared" ref="AF6:AG6" si="61">SUBTOTAL(9,AF54:AF67)</f>
        <v>-463.63542000000007</v>
      </c>
      <c r="AG6" s="64">
        <f t="shared" si="61"/>
        <v>-381.18076400000018</v>
      </c>
      <c r="AH6" s="59">
        <f>SUBTOTAL(9,AH54:AH67)</f>
        <v>2057.5259999999998</v>
      </c>
      <c r="AI6" s="60">
        <f t="shared" ref="AI6" si="62">SUBTOTAL(9,AI54:AI67)</f>
        <v>2221.7581700000001</v>
      </c>
      <c r="AJ6" s="60">
        <f>SUBTOTAL(9,AJ54:AJ67)</f>
        <v>2160.68514</v>
      </c>
      <c r="AK6" s="60">
        <f t="shared" ref="AK6:AL6" si="63">SUBTOTAL(9,AK54:AK67)</f>
        <v>103.15913999999999</v>
      </c>
      <c r="AL6" s="64">
        <f t="shared" si="63"/>
        <v>-61.073030000000017</v>
      </c>
      <c r="AM6" s="61">
        <f t="shared" si="31"/>
        <v>0.22999189956900756</v>
      </c>
      <c r="AN6" s="62">
        <f t="shared" si="14"/>
        <v>-5.0647216820695506E-2</v>
      </c>
      <c r="AO6" s="63">
        <f t="shared" si="15"/>
        <v>-9.7544008870798227E-2</v>
      </c>
      <c r="AP6" s="61">
        <f t="shared" si="16"/>
        <v>7.4722364106947339E-2</v>
      </c>
      <c r="AQ6" s="62">
        <f t="shared" si="17"/>
        <v>-6.443277779548312E-3</v>
      </c>
      <c r="AR6" s="63">
        <f t="shared" si="32"/>
        <v>-2.8767397985602322E-2</v>
      </c>
      <c r="AS6" s="62">
        <f t="shared" si="18"/>
        <v>7.5321082996352387E-2</v>
      </c>
      <c r="AT6" s="62">
        <f t="shared" si="19"/>
        <v>-4.9412097539689587E-3</v>
      </c>
      <c r="AU6" s="62">
        <f t="shared" si="20"/>
        <v>-3.041885624891684E-2</v>
      </c>
      <c r="AV6" s="65">
        <f>SUBTOTAL(9,AV54:AV67)</f>
        <v>32301</v>
      </c>
      <c r="AW6" s="66">
        <f t="shared" ref="AW6:AX6" si="64">SUBTOTAL(9,AW54:AW67)</f>
        <v>25397</v>
      </c>
      <c r="AX6" s="67">
        <f t="shared" si="64"/>
        <v>33610</v>
      </c>
      <c r="AY6" s="65">
        <f>SUBTOTAL(9,AY54:AY67)</f>
        <v>152.19999999999999</v>
      </c>
      <c r="AZ6" s="66">
        <f t="shared" ref="AZ6:BA6" si="65">SUBTOTAL(9,AZ54:AZ67)</f>
        <v>150</v>
      </c>
      <c r="BA6" s="67">
        <f t="shared" si="65"/>
        <v>149.905</v>
      </c>
      <c r="BB6" s="65">
        <f>SUBTOTAL(9,BB54:BB67)</f>
        <v>292.02</v>
      </c>
      <c r="BC6" s="66">
        <f t="shared" ref="BC6:BD6" si="66">SUBTOTAL(9,BC54:BC67)</f>
        <v>284</v>
      </c>
      <c r="BD6" s="67">
        <f t="shared" si="66"/>
        <v>281.31</v>
      </c>
      <c r="BE6" s="68">
        <f t="shared" si="22"/>
        <v>18.262677473511001</v>
      </c>
      <c r="BF6" s="68">
        <f t="shared" si="23"/>
        <v>-17.108544602704509</v>
      </c>
      <c r="BG6" s="68">
        <f t="shared" si="24"/>
        <v>-38.175100304266778</v>
      </c>
      <c r="BH6" s="69">
        <f t="shared" si="25"/>
        <v>9.7318497979690246</v>
      </c>
      <c r="BI6" s="68">
        <f t="shared" si="26"/>
        <v>-8.7035313403091745</v>
      </c>
      <c r="BJ6" s="70">
        <f t="shared" si="27"/>
        <v>-20.076835648040365</v>
      </c>
      <c r="BK6" s="66">
        <f>SUBTOTAL(1,BK54:BK67)</f>
        <v>92.785714285714292</v>
      </c>
      <c r="BL6" s="66">
        <f t="shared" ref="BL6:BM6" si="67">SUBTOTAL(1,BL54:BL67)</f>
        <v>92.714285714285708</v>
      </c>
      <c r="BM6" s="66">
        <f t="shared" si="67"/>
        <v>92.714285714285708</v>
      </c>
      <c r="BN6" s="65">
        <f>SUBTOTAL(9,BN54:BN67)</f>
        <v>351091</v>
      </c>
      <c r="BO6" s="66">
        <f t="shared" ref="BO6:BP6" si="68">SUBTOTAL(9,BO54:BO67)</f>
        <v>266790</v>
      </c>
      <c r="BP6" s="67">
        <f t="shared" si="68"/>
        <v>350543</v>
      </c>
      <c r="BQ6" s="71">
        <f t="shared" ref="BQ6:CB6" si="69">SUBTOTAL(1,BQ54:BQ67)</f>
        <v>102.9328426916497</v>
      </c>
      <c r="BR6" s="68">
        <f t="shared" si="69"/>
        <v>11.876838164699661</v>
      </c>
      <c r="BS6" s="68">
        <f t="shared" si="69"/>
        <v>3.0161411306801318</v>
      </c>
      <c r="BT6" s="72">
        <f t="shared" si="69"/>
        <v>850.61087341756524</v>
      </c>
      <c r="BU6" s="68">
        <f t="shared" si="69"/>
        <v>45.857660410253395</v>
      </c>
      <c r="BV6" s="68">
        <f t="shared" si="69"/>
        <v>35.57123841500426</v>
      </c>
      <c r="BW6" s="68">
        <f t="shared" si="69"/>
        <v>11.814605053151187</v>
      </c>
      <c r="BX6" s="68">
        <f t="shared" si="69"/>
        <v>-0.58165554580583834</v>
      </c>
      <c r="BY6" s="68">
        <f t="shared" si="69"/>
        <v>5.929603606157615E-2</v>
      </c>
      <c r="BZ6" s="73">
        <f t="shared" si="69"/>
        <v>0.73416495996103504</v>
      </c>
      <c r="CA6" s="74">
        <f t="shared" si="69"/>
        <v>-3.9393194134350128E-4</v>
      </c>
      <c r="CB6" s="127">
        <f t="shared" si="69"/>
        <v>-1.2360369195697354E-2</v>
      </c>
    </row>
    <row r="7" spans="1:86" ht="15" customHeight="1" x14ac:dyDescent="0.2">
      <c r="A7" s="75" t="s">
        <v>30</v>
      </c>
      <c r="B7" s="76">
        <v>80595.210000000006</v>
      </c>
      <c r="C7" s="77">
        <v>65288.014200000005</v>
      </c>
      <c r="D7" s="78">
        <v>89023.212549999997</v>
      </c>
      <c r="E7" s="76">
        <v>81977.041010000001</v>
      </c>
      <c r="F7" s="77">
        <v>64050.548341863294</v>
      </c>
      <c r="G7" s="78">
        <v>89051.190001863331</v>
      </c>
      <c r="H7" s="79">
        <f>IF(G7=0,"0",(D7/G7))</f>
        <v>0.99968582731053057</v>
      </c>
      <c r="I7" s="80">
        <f t="shared" si="2"/>
        <v>1.6542144554665184E-2</v>
      </c>
      <c r="J7" s="81">
        <f>H7-IF(F7=0,"0",(C7/F7))</f>
        <v>-1.9634317327917539E-2</v>
      </c>
      <c r="K7" s="76">
        <v>49021.531000000003</v>
      </c>
      <c r="L7" s="77">
        <v>37583.382001863298</v>
      </c>
      <c r="M7" s="77">
        <v>53216.28500186334</v>
      </c>
      <c r="N7" s="82">
        <f>IF(G7=0,"0",(M7/G7))</f>
        <v>0.5975920703670532</v>
      </c>
      <c r="O7" s="83">
        <f>N7-IF(E7=0,"0",(K7/E7))</f>
        <v>-3.9890852202495442E-4</v>
      </c>
      <c r="P7" s="84">
        <f>N7-IF(F7=0,"0",(L7/F7))</f>
        <v>1.0815173450171023E-2</v>
      </c>
      <c r="Q7" s="76">
        <v>6829.2169999999996</v>
      </c>
      <c r="R7" s="77">
        <v>5036.6279999999997</v>
      </c>
      <c r="S7" s="78">
        <v>7067.6760000000004</v>
      </c>
      <c r="T7" s="85">
        <f>S7/G7</f>
        <v>7.9366440806148852E-2</v>
      </c>
      <c r="U7" s="86">
        <f>T7-Q7/E7</f>
        <v>-3.9400181226009051E-3</v>
      </c>
      <c r="V7" s="87">
        <f>T7-R7/F7</f>
        <v>7.3123579404638095E-4</v>
      </c>
      <c r="W7" s="76">
        <v>21244.288</v>
      </c>
      <c r="X7" s="77">
        <v>17493.8</v>
      </c>
      <c r="Y7" s="78">
        <v>23601.32</v>
      </c>
      <c r="Z7" s="85">
        <f>Y7/G7</f>
        <v>0.26503093332617073</v>
      </c>
      <c r="AA7" s="86">
        <f>Z7-W7/E7</f>
        <v>5.8816918036753152E-3</v>
      </c>
      <c r="AB7" s="87">
        <f>Z7-X7/F7</f>
        <v>-8.0939727500211611E-3</v>
      </c>
      <c r="AC7" s="76">
        <v>37129.911</v>
      </c>
      <c r="AD7" s="77">
        <v>44701.322990000008</v>
      </c>
      <c r="AE7" s="77">
        <v>53850.523999999998</v>
      </c>
      <c r="AF7" s="77">
        <f>AE7-AC7</f>
        <v>16720.612999999998</v>
      </c>
      <c r="AG7" s="78">
        <f>AE7-AD7</f>
        <v>9149.2010099999898</v>
      </c>
      <c r="AH7" s="76">
        <v>11612.05</v>
      </c>
      <c r="AI7" s="77">
        <v>13160.535690000001</v>
      </c>
      <c r="AJ7" s="77">
        <v>9788.0069999999996</v>
      </c>
      <c r="AK7" s="77">
        <f t="shared" ref="AK7:AK66" si="70">AJ7-AH7</f>
        <v>-1824.0429999999997</v>
      </c>
      <c r="AL7" s="78">
        <f t="shared" ref="AL7:AL66" si="71">AJ7-AI7</f>
        <v>-3372.528690000001</v>
      </c>
      <c r="AM7" s="85">
        <f>IF(D7=0,"0",(AE7/D7))</f>
        <v>0.60490429919898459</v>
      </c>
      <c r="AN7" s="86">
        <f>AM7-IF(B7=0,"0",(AC7/B7))</f>
        <v>0.14420804938463461</v>
      </c>
      <c r="AO7" s="87">
        <f>AM7-IF(C7=0,"0",(AD7/C7))</f>
        <v>-7.9774558593568745E-2</v>
      </c>
      <c r="AP7" s="85">
        <f t="shared" si="16"/>
        <v>0.10994893039276192</v>
      </c>
      <c r="AQ7" s="86">
        <f>AP7-IF(B7=0,"0",(AH7/B7))</f>
        <v>-3.412973135400936E-2</v>
      </c>
      <c r="AR7" s="87">
        <f t="shared" si="32"/>
        <v>-9.1627666035560759E-2</v>
      </c>
      <c r="AS7" s="86">
        <f t="shared" si="18"/>
        <v>0.10991438744159615</v>
      </c>
      <c r="AT7" s="86">
        <f>AS7-AH7/E7</f>
        <v>-3.1735638674661198E-2</v>
      </c>
      <c r="AU7" s="86">
        <f t="shared" si="20"/>
        <v>-9.5556697985447803E-2</v>
      </c>
      <c r="AV7" s="76">
        <v>48663</v>
      </c>
      <c r="AW7" s="77">
        <v>37473</v>
      </c>
      <c r="AX7" s="88">
        <v>57777</v>
      </c>
      <c r="AY7" s="89">
        <v>516</v>
      </c>
      <c r="AZ7" s="90">
        <v>497.9533366666667</v>
      </c>
      <c r="BA7" s="91">
        <v>500.55666833333328</v>
      </c>
      <c r="BB7" s="89">
        <v>786</v>
      </c>
      <c r="BC7" s="90">
        <v>828</v>
      </c>
      <c r="BD7" s="91">
        <v>832.4666666666667</v>
      </c>
      <c r="BE7" s="92">
        <f>AX7/BA7/12</f>
        <v>9.6187910472381066</v>
      </c>
      <c r="BF7" s="92">
        <f>BE7-AV7/AY7/12</f>
        <v>1.7597794193311298</v>
      </c>
      <c r="BG7" s="92">
        <f>BE7-AW7/AZ7/9</f>
        <v>1.2572311176701412</v>
      </c>
      <c r="BH7" s="93">
        <f>AX7/BD7/12</f>
        <v>5.7837150636662118</v>
      </c>
      <c r="BI7" s="92">
        <f>BH7-AV7/BB7/12</f>
        <v>0.62436391862804363</v>
      </c>
      <c r="BJ7" s="94">
        <f>BH7-AW7/BC7/9</f>
        <v>0.75513213290936765</v>
      </c>
      <c r="BK7" s="77">
        <v>804</v>
      </c>
      <c r="BL7" s="77">
        <v>827</v>
      </c>
      <c r="BM7" s="77">
        <v>828</v>
      </c>
      <c r="BN7" s="76">
        <v>229900</v>
      </c>
      <c r="BO7" s="77">
        <v>162028</v>
      </c>
      <c r="BP7" s="78">
        <v>219035</v>
      </c>
      <c r="BQ7" s="95">
        <f>G7*1000/BP7</f>
        <v>406.561462788428</v>
      </c>
      <c r="BR7" s="95">
        <f t="shared" ref="BR7:BR65" si="72">BQ7-E7*1000/BN7</f>
        <v>49.984511896735967</v>
      </c>
      <c r="BS7" s="95">
        <f>BQ7-F7*1000/BO7</f>
        <v>11.256031987188123</v>
      </c>
      <c r="BT7" s="96">
        <f>G7*1000/AX7</f>
        <v>1541.2913443388084</v>
      </c>
      <c r="BU7" s="95">
        <f t="shared" ref="BU7:BU66" si="73">BT7-E7*1000/AV7</f>
        <v>-143.29532335533304</v>
      </c>
      <c r="BV7" s="97">
        <f>BT7-F7*1000/AW7</f>
        <v>-167.95393471179591</v>
      </c>
      <c r="BW7" s="92">
        <f>BP7/AX7</f>
        <v>3.7910414178652405</v>
      </c>
      <c r="BX7" s="92">
        <f>BW7-BN7/AV7</f>
        <v>-0.93328712743611808</v>
      </c>
      <c r="BY7" s="92">
        <f>BW7-BO7/AW7</f>
        <v>-0.53281842789037048</v>
      </c>
      <c r="BZ7" s="85">
        <f>(BP7/BM7)/364</f>
        <v>0.72674457185326757</v>
      </c>
      <c r="CA7" s="86">
        <f>BZ7-(BN7/BK7)/364</f>
        <v>-5.8819366695745612E-2</v>
      </c>
      <c r="CB7" s="122">
        <f>BZ7-(BO7/BL7)/272</f>
        <v>6.4408518162806239E-3</v>
      </c>
      <c r="CD7" s="124"/>
      <c r="CE7" s="98"/>
      <c r="CF7" s="99"/>
      <c r="CG7" s="98"/>
      <c r="CH7" s="98"/>
    </row>
    <row r="8" spans="1:86" ht="15" customHeight="1" x14ac:dyDescent="0.2">
      <c r="A8" s="75" t="s">
        <v>31</v>
      </c>
      <c r="B8" s="76">
        <v>61367.712159999995</v>
      </c>
      <c r="C8" s="77">
        <v>50805.359770236995</v>
      </c>
      <c r="D8" s="78">
        <v>69595.015450377192</v>
      </c>
      <c r="E8" s="76">
        <v>67795.26109</v>
      </c>
      <c r="F8" s="77">
        <v>54668.532010001603</v>
      </c>
      <c r="G8" s="78">
        <v>75601.699830002224</v>
      </c>
      <c r="H8" s="79">
        <f t="shared" ref="H8:H66" si="74">IF(G8=0,"0",(D8/G8))</f>
        <v>0.92054828934889499</v>
      </c>
      <c r="I8" s="80">
        <f t="shared" si="2"/>
        <v>1.535652264808185E-2</v>
      </c>
      <c r="J8" s="81">
        <f t="shared" ref="J8:J66" si="75">H8-IF(F8=0,"0",(C8/F8))</f>
        <v>-8.786337030722402E-3</v>
      </c>
      <c r="K8" s="76">
        <v>30025.976620000001</v>
      </c>
      <c r="L8" s="77">
        <v>22408.630010000001</v>
      </c>
      <c r="M8" s="77">
        <v>30988.925139999992</v>
      </c>
      <c r="N8" s="82">
        <f t="shared" ref="N8:N66" si="76">IF(G8=0,"0",(M8/G8))</f>
        <v>0.40989720085238301</v>
      </c>
      <c r="O8" s="83">
        <f t="shared" ref="O8:O66" si="77">N8-IF(E8=0,"0",(K8/E8))</f>
        <v>-3.2994767365568445E-2</v>
      </c>
      <c r="P8" s="84">
        <f t="shared" ref="P8:P66" si="78">N8-IF(F8=0,"0",(L8/F8))</f>
        <v>-2.7760831664003227E-6</v>
      </c>
      <c r="Q8" s="76">
        <v>6410.3297300000004</v>
      </c>
      <c r="R8" s="77">
        <v>4481.10844</v>
      </c>
      <c r="S8" s="78">
        <v>6639.6376700000001</v>
      </c>
      <c r="T8" s="85">
        <f t="shared" ref="T8:T66" si="79">S8/G8</f>
        <v>8.7823920426787647E-2</v>
      </c>
      <c r="U8" s="86">
        <f t="shared" ref="U8:U66" si="80">T8-Q8/E8</f>
        <v>-6.7303246183065546E-3</v>
      </c>
      <c r="V8" s="87">
        <f t="shared" ref="V8:V66" si="81">T8-R8/F8</f>
        <v>5.8552215200714103E-3</v>
      </c>
      <c r="W8" s="76">
        <v>22063.328000000001</v>
      </c>
      <c r="X8" s="77">
        <v>20823.400000000001</v>
      </c>
      <c r="Y8" s="78">
        <v>28115.137010000002</v>
      </c>
      <c r="Z8" s="85">
        <f t="shared" ref="Z8:Z66" si="82">Y8/G8</f>
        <v>0.37188498503631034</v>
      </c>
      <c r="AA8" s="86">
        <f t="shared" ref="AA8:AA66" si="83">Z8-W8/E8</f>
        <v>4.6444421119750612E-2</v>
      </c>
      <c r="AB8" s="87">
        <f t="shared" ref="AB8:AB66" si="84">Z8-X8/F8</f>
        <v>-9.0178714038509078E-3</v>
      </c>
      <c r="AC8" s="76">
        <v>45098.942999999999</v>
      </c>
      <c r="AD8" s="77">
        <v>50755.069200000005</v>
      </c>
      <c r="AE8" s="77">
        <v>51676.658000000003</v>
      </c>
      <c r="AF8" s="77">
        <f t="shared" ref="AF8:AF66" si="85">AE8-AC8</f>
        <v>6577.7150000000038</v>
      </c>
      <c r="AG8" s="78">
        <f t="shared" ref="AG8:AG66" si="86">AE8-AD8</f>
        <v>921.58879999999772</v>
      </c>
      <c r="AH8" s="76">
        <v>9823.3259999999991</v>
      </c>
      <c r="AI8" s="77">
        <v>10963.827499999996</v>
      </c>
      <c r="AJ8" s="77">
        <v>9691.9689999999991</v>
      </c>
      <c r="AK8" s="77">
        <f t="shared" si="70"/>
        <v>-131.35699999999997</v>
      </c>
      <c r="AL8" s="78">
        <f t="shared" si="71"/>
        <v>-1271.8584999999966</v>
      </c>
      <c r="AM8" s="85">
        <f>IF(D8=0,"0",(AE8/D8))</f>
        <v>0.74253389650939328</v>
      </c>
      <c r="AN8" s="86">
        <f t="shared" ref="AN8:AN66" si="87">AM8-IF(B8=0,"0",(AC8/B8))</f>
        <v>7.6369708684879134E-3</v>
      </c>
      <c r="AO8" s="87">
        <f t="shared" ref="AO8:AO66" si="88">AM8-IF(C8=0,"0",(AD8/C8))</f>
        <v>-0.25647623607377468</v>
      </c>
      <c r="AP8" s="85">
        <f t="shared" si="16"/>
        <v>0.13926240172919555</v>
      </c>
      <c r="AQ8" s="86">
        <f t="shared" ref="AQ8:AQ66" si="89">AP8-IF(B8=0,"0",(AH8/B8))</f>
        <v>-2.0810797258380975E-2</v>
      </c>
      <c r="AR8" s="87">
        <f t="shared" si="32"/>
        <v>-7.6538205718187785E-2</v>
      </c>
      <c r="AS8" s="86">
        <f t="shared" si="18"/>
        <v>0.12819776568242955</v>
      </c>
      <c r="AT8" s="86">
        <f t="shared" ref="AT8:AT66" si="90">AS8-AH8/E8</f>
        <v>-1.6699176110585662E-2</v>
      </c>
      <c r="AU8" s="86">
        <f t="shared" si="20"/>
        <v>-7.2353211212178942E-2</v>
      </c>
      <c r="AV8" s="76">
        <v>36727</v>
      </c>
      <c r="AW8" s="77">
        <v>25145</v>
      </c>
      <c r="AX8" s="78">
        <v>33435</v>
      </c>
      <c r="AY8" s="89">
        <v>486.88830000000002</v>
      </c>
      <c r="AZ8" s="90">
        <v>460</v>
      </c>
      <c r="BA8" s="91">
        <v>460.15541666666667</v>
      </c>
      <c r="BB8" s="89">
        <v>483.37049999999999</v>
      </c>
      <c r="BC8" s="90">
        <v>465</v>
      </c>
      <c r="BD8" s="91">
        <v>465.01791666666657</v>
      </c>
      <c r="BE8" s="92">
        <f>AX8/BA8/12</f>
        <v>6.0550194544777902</v>
      </c>
      <c r="BF8" s="92">
        <f>BE8-AV8/AY8/12</f>
        <v>-0.2309876919936551</v>
      </c>
      <c r="BG8" s="92">
        <f>BE8-AW8/AZ8/9</f>
        <v>-1.8652043106750504E-2</v>
      </c>
      <c r="BH8" s="93">
        <f>AX8/BD8/12</f>
        <v>5.9917046207001006</v>
      </c>
      <c r="BI8" s="92">
        <f>BH8-AV8/BB8/12</f>
        <v>-0.34004986852365882</v>
      </c>
      <c r="BJ8" s="94">
        <f>BH8-AW8/BC8/9</f>
        <v>-1.6658581211488332E-2</v>
      </c>
      <c r="BK8" s="77">
        <v>774</v>
      </c>
      <c r="BL8" s="77">
        <v>752</v>
      </c>
      <c r="BM8" s="77">
        <v>746</v>
      </c>
      <c r="BN8" s="76">
        <v>190080</v>
      </c>
      <c r="BO8" s="77">
        <v>134878</v>
      </c>
      <c r="BP8" s="78">
        <v>181074</v>
      </c>
      <c r="BQ8" s="95">
        <f t="shared" ref="BQ8:BQ66" si="91">G8*1000/BP8</f>
        <v>417.5182512674499</v>
      </c>
      <c r="BR8" s="95">
        <f t="shared" si="72"/>
        <v>60.85126320978992</v>
      </c>
      <c r="BS8" s="95">
        <f t="shared" ref="BS8:BS66" si="92">BQ8-F8*1000/BO8</f>
        <v>12.199874586289127</v>
      </c>
      <c r="BT8" s="96">
        <f t="shared" ref="BT8:BT65" si="93">G8*1000/AX8</f>
        <v>2261.1544737551135</v>
      </c>
      <c r="BU8" s="95">
        <f t="shared" si="73"/>
        <v>415.23019216391344</v>
      </c>
      <c r="BV8" s="97">
        <f t="shared" ref="BV8:BV66" si="94">BT8-F8*1000/AW8</f>
        <v>87.023155003807005</v>
      </c>
      <c r="BW8" s="92">
        <f t="shared" ref="BW8:BW66" si="95">BP8/AX8</f>
        <v>5.4157021085688646</v>
      </c>
      <c r="BX8" s="92">
        <f t="shared" ref="BX8:BX66" si="96">BW8-BN8/AV8</f>
        <v>0.24021813220270349</v>
      </c>
      <c r="BY8" s="92">
        <f t="shared" ref="BY8:BY66" si="97">BW8-BO8/AW8</f>
        <v>5.1693359314539222E-2</v>
      </c>
      <c r="BZ8" s="85">
        <f>(BP8/BM8)/364</f>
        <v>0.66683115811802141</v>
      </c>
      <c r="CA8" s="86">
        <f>BZ8-(BN8/BK8)/364</f>
        <v>-7.8430049282346426E-3</v>
      </c>
      <c r="CB8" s="122">
        <f>BZ8-(BO8/BL8)/272</f>
        <v>7.4229134371702754E-3</v>
      </c>
      <c r="CD8" s="124"/>
      <c r="CE8" s="98"/>
      <c r="CF8" s="99"/>
      <c r="CG8" s="98"/>
      <c r="CH8" s="98"/>
    </row>
    <row r="9" spans="1:86" ht="15" customHeight="1" x14ac:dyDescent="0.2">
      <c r="A9" s="75" t="s">
        <v>32</v>
      </c>
      <c r="B9" s="76">
        <v>37102.567000000003</v>
      </c>
      <c r="C9" s="77">
        <v>24991.16</v>
      </c>
      <c r="D9" s="78">
        <v>33684.991000000002</v>
      </c>
      <c r="E9" s="76">
        <v>37066.6</v>
      </c>
      <c r="F9" s="77">
        <v>26525.244999999999</v>
      </c>
      <c r="G9" s="78">
        <v>35964.406999999999</v>
      </c>
      <c r="H9" s="79">
        <f t="shared" si="74"/>
        <v>0.93662022565810699</v>
      </c>
      <c r="I9" s="80">
        <f t="shared" si="2"/>
        <v>-6.4350108820912078E-2</v>
      </c>
      <c r="J9" s="81">
        <f t="shared" si="75"/>
        <v>-5.5448702722039611E-3</v>
      </c>
      <c r="K9" s="76">
        <v>10042.870999999999</v>
      </c>
      <c r="L9" s="77">
        <v>7341.3029999999999</v>
      </c>
      <c r="M9" s="77">
        <v>10159.146000000001</v>
      </c>
      <c r="N9" s="82">
        <f t="shared" si="76"/>
        <v>0.28247778421593328</v>
      </c>
      <c r="O9" s="83">
        <f t="shared" si="77"/>
        <v>1.1536532523034548E-2</v>
      </c>
      <c r="P9" s="84">
        <f t="shared" si="78"/>
        <v>5.7111417212079574E-3</v>
      </c>
      <c r="Q9" s="76">
        <v>3629.1179999999999</v>
      </c>
      <c r="R9" s="77">
        <v>2596.623</v>
      </c>
      <c r="S9" s="78">
        <v>3533.1840000000002</v>
      </c>
      <c r="T9" s="85">
        <f t="shared" si="79"/>
        <v>9.8241130459901654E-2</v>
      </c>
      <c r="U9" s="86">
        <f t="shared" si="80"/>
        <v>3.3309465408186412E-4</v>
      </c>
      <c r="V9" s="87">
        <f t="shared" si="81"/>
        <v>3.486133502576122E-4</v>
      </c>
      <c r="W9" s="76">
        <v>20094.802</v>
      </c>
      <c r="X9" s="77">
        <v>13973.2</v>
      </c>
      <c r="Y9" s="78">
        <v>18776.14</v>
      </c>
      <c r="Z9" s="85">
        <f t="shared" si="82"/>
        <v>0.52207561770725153</v>
      </c>
      <c r="AA9" s="86">
        <f t="shared" si="83"/>
        <v>-2.0051310578590775E-2</v>
      </c>
      <c r="AB9" s="87">
        <f t="shared" si="84"/>
        <v>-4.7131075241271247E-3</v>
      </c>
      <c r="AC9" s="76">
        <v>3878.6950000000002</v>
      </c>
      <c r="AD9" s="77">
        <v>3579.57125</v>
      </c>
      <c r="AE9" s="77">
        <v>4104.0159999999996</v>
      </c>
      <c r="AF9" s="77">
        <f t="shared" si="85"/>
        <v>225.32099999999946</v>
      </c>
      <c r="AG9" s="78">
        <f t="shared" si="86"/>
        <v>524.44474999999966</v>
      </c>
      <c r="AH9" s="76">
        <v>0</v>
      </c>
      <c r="AI9" s="77">
        <v>0</v>
      </c>
      <c r="AJ9" s="77">
        <v>0</v>
      </c>
      <c r="AK9" s="77">
        <f t="shared" si="70"/>
        <v>0</v>
      </c>
      <c r="AL9" s="78">
        <f t="shared" si="71"/>
        <v>0</v>
      </c>
      <c r="AM9" s="85">
        <f t="shared" ref="AM9:AM66" si="98">IF(D9=0,"0",(AE9/D9))</f>
        <v>0.12183515204145369</v>
      </c>
      <c r="AN9" s="86">
        <f t="shared" si="87"/>
        <v>1.729535025361513E-2</v>
      </c>
      <c r="AO9" s="87">
        <f t="shared" si="88"/>
        <v>-2.1398345323214454E-2</v>
      </c>
      <c r="AP9" s="85">
        <f t="shared" si="16"/>
        <v>0</v>
      </c>
      <c r="AQ9" s="86">
        <f t="shared" si="89"/>
        <v>0</v>
      </c>
      <c r="AR9" s="87">
        <f t="shared" si="32"/>
        <v>0</v>
      </c>
      <c r="AS9" s="86">
        <f t="shared" si="18"/>
        <v>0</v>
      </c>
      <c r="AT9" s="86">
        <f t="shared" si="90"/>
        <v>0</v>
      </c>
      <c r="AU9" s="86">
        <f t="shared" si="20"/>
        <v>0</v>
      </c>
      <c r="AV9" s="76">
        <v>7660</v>
      </c>
      <c r="AW9" s="77">
        <v>5440</v>
      </c>
      <c r="AX9" s="78">
        <v>7141</v>
      </c>
      <c r="AY9" s="89">
        <v>84</v>
      </c>
      <c r="AZ9" s="90">
        <v>86</v>
      </c>
      <c r="BA9" s="91">
        <v>87</v>
      </c>
      <c r="BB9" s="89">
        <v>138</v>
      </c>
      <c r="BC9" s="90">
        <v>132</v>
      </c>
      <c r="BD9" s="91">
        <v>129</v>
      </c>
      <c r="BE9" s="92">
        <f t="shared" ref="BE9:BE67" si="99">AX9/BA9/12</f>
        <v>6.8400383141762449</v>
      </c>
      <c r="BF9" s="92">
        <f t="shared" ref="BF9:BF67" si="100">BE9-AV9/AY9/12</f>
        <v>-0.75916803503010399</v>
      </c>
      <c r="BG9" s="92">
        <f t="shared" ref="BG9:BG67" si="101">BE9-AW9/AZ9/9</f>
        <v>-0.18838545843357402</v>
      </c>
      <c r="BH9" s="93">
        <f t="shared" ref="BH9:BH67" si="102">AX9/BD9/12</f>
        <v>4.6130490956072352</v>
      </c>
      <c r="BI9" s="92">
        <f t="shared" ref="BI9:BI67" si="103">BH9-AV9/BB9/12</f>
        <v>-1.2554769127063992E-2</v>
      </c>
      <c r="BJ9" s="94">
        <f t="shared" ref="BJ9:BJ67" si="104">BH9-AW9/BC9/9</f>
        <v>3.3924516482656486E-2</v>
      </c>
      <c r="BK9" s="77">
        <v>139</v>
      </c>
      <c r="BL9" s="77">
        <v>136</v>
      </c>
      <c r="BM9" s="77">
        <v>134.41</v>
      </c>
      <c r="BN9" s="76">
        <v>35496</v>
      </c>
      <c r="BO9" s="77">
        <v>24384</v>
      </c>
      <c r="BP9" s="78">
        <v>32333</v>
      </c>
      <c r="BQ9" s="95">
        <f t="shared" si="91"/>
        <v>1112.3127145640676</v>
      </c>
      <c r="BR9" s="95">
        <f t="shared" si="72"/>
        <v>68.065475438532303</v>
      </c>
      <c r="BS9" s="95">
        <f t="shared" si="92"/>
        <v>24.499189301600381</v>
      </c>
      <c r="BT9" s="96">
        <f t="shared" si="93"/>
        <v>5036.3264248704663</v>
      </c>
      <c r="BU9" s="95">
        <f t="shared" si="73"/>
        <v>197.34470163286824</v>
      </c>
      <c r="BV9" s="97">
        <f t="shared" si="94"/>
        <v>160.36227045870146</v>
      </c>
      <c r="BW9" s="92">
        <f t="shared" si="95"/>
        <v>4.527797227279093</v>
      </c>
      <c r="BX9" s="92">
        <f t="shared" si="96"/>
        <v>-0.10614533146764327</v>
      </c>
      <c r="BY9" s="92">
        <f t="shared" si="97"/>
        <v>4.54442861026223E-2</v>
      </c>
      <c r="BZ9" s="85">
        <f t="shared" ref="BZ9:BZ67" si="105">(BP9/BM9)/364</f>
        <v>0.66086543469178693</v>
      </c>
      <c r="CA9" s="86">
        <f t="shared" ref="CA9:CA67" si="106">BZ9-(BN9/BK9)/364</f>
        <v>-4.0692000678598128E-2</v>
      </c>
      <c r="CB9" s="122">
        <f t="shared" ref="CB9:CB67" si="107">BZ9-(BO9/BL9)/272</f>
        <v>1.6958845187765581E-3</v>
      </c>
      <c r="CD9" s="124"/>
      <c r="CE9" s="98"/>
      <c r="CF9" s="99"/>
      <c r="CG9" s="98"/>
      <c r="CH9" s="98"/>
    </row>
    <row r="10" spans="1:86" ht="15.75" customHeight="1" x14ac:dyDescent="0.2">
      <c r="A10" s="75" t="s">
        <v>33</v>
      </c>
      <c r="B10" s="76">
        <v>47355.080540000003</v>
      </c>
      <c r="C10" s="77">
        <v>38277.966799999995</v>
      </c>
      <c r="D10" s="78">
        <v>53177.419950000003</v>
      </c>
      <c r="E10" s="76">
        <v>47282.660200000006</v>
      </c>
      <c r="F10" s="77">
        <v>37023.150689999995</v>
      </c>
      <c r="G10" s="78">
        <v>52868.833740000002</v>
      </c>
      <c r="H10" s="79">
        <f t="shared" si="74"/>
        <v>1.005836826503826</v>
      </c>
      <c r="I10" s="80">
        <f t="shared" si="2"/>
        <v>4.3051796021147393E-3</v>
      </c>
      <c r="J10" s="81">
        <f t="shared" si="75"/>
        <v>-2.8055915918523411E-2</v>
      </c>
      <c r="K10" s="76">
        <v>18622.179789999998</v>
      </c>
      <c r="L10" s="77">
        <v>13694.749679999999</v>
      </c>
      <c r="M10" s="77">
        <v>19539.902679999999</v>
      </c>
      <c r="N10" s="82">
        <f t="shared" si="76"/>
        <v>0.36959208852788283</v>
      </c>
      <c r="O10" s="83">
        <f t="shared" si="77"/>
        <v>-2.4255882614823643E-2</v>
      </c>
      <c r="P10" s="84">
        <f t="shared" si="78"/>
        <v>-3.0483879383669255E-4</v>
      </c>
      <c r="Q10" s="76">
        <v>5207.7709100000002</v>
      </c>
      <c r="R10" s="77">
        <v>3422.0019199999997</v>
      </c>
      <c r="S10" s="78">
        <v>4776.4440700000005</v>
      </c>
      <c r="T10" s="85">
        <f t="shared" si="79"/>
        <v>9.0345175637687528E-2</v>
      </c>
      <c r="U10" s="86">
        <f t="shared" si="80"/>
        <v>-1.9796066161563E-2</v>
      </c>
      <c r="V10" s="87">
        <f t="shared" si="81"/>
        <v>-2.0835306237784179E-3</v>
      </c>
      <c r="W10" s="76">
        <v>19719.910649999998</v>
      </c>
      <c r="X10" s="77">
        <v>17264.080000000002</v>
      </c>
      <c r="Y10" s="78">
        <v>24551.621080000001</v>
      </c>
      <c r="Z10" s="85">
        <f t="shared" si="82"/>
        <v>0.46438741585904331</v>
      </c>
      <c r="AA10" s="86">
        <f t="shared" si="83"/>
        <v>4.7323093196419586E-2</v>
      </c>
      <c r="AB10" s="87">
        <f t="shared" si="84"/>
        <v>-1.9175765105837739E-3</v>
      </c>
      <c r="AC10" s="76">
        <v>18715.571</v>
      </c>
      <c r="AD10" s="77">
        <v>18348.738500000007</v>
      </c>
      <c r="AE10" s="77">
        <v>17672.513999999999</v>
      </c>
      <c r="AF10" s="77">
        <f t="shared" si="85"/>
        <v>-1043.0570000000007</v>
      </c>
      <c r="AG10" s="78">
        <f t="shared" si="86"/>
        <v>-676.22450000000754</v>
      </c>
      <c r="AH10" s="76">
        <v>6930.6779999999999</v>
      </c>
      <c r="AI10" s="77">
        <v>5115.1584699999994</v>
      </c>
      <c r="AJ10" s="77">
        <v>4222.3599999999997</v>
      </c>
      <c r="AK10" s="77">
        <f t="shared" si="70"/>
        <v>-2708.3180000000002</v>
      </c>
      <c r="AL10" s="78">
        <f t="shared" si="71"/>
        <v>-892.79846999999972</v>
      </c>
      <c r="AM10" s="85">
        <f t="shared" si="98"/>
        <v>0.33233116643523802</v>
      </c>
      <c r="AN10" s="86">
        <f t="shared" si="87"/>
        <v>-6.2886638847371223E-2</v>
      </c>
      <c r="AO10" s="87">
        <f t="shared" si="88"/>
        <v>-0.14702393086841525</v>
      </c>
      <c r="AP10" s="85">
        <f t="shared" si="16"/>
        <v>7.9401370054622208E-2</v>
      </c>
      <c r="AQ10" s="86">
        <f t="shared" si="89"/>
        <v>-6.6954161832727829E-2</v>
      </c>
      <c r="AR10" s="87">
        <f t="shared" si="32"/>
        <v>-5.4230557072708921E-2</v>
      </c>
      <c r="AS10" s="86">
        <f t="shared" si="18"/>
        <v>7.9864822075797121E-2</v>
      </c>
      <c r="AT10" s="86">
        <f t="shared" si="90"/>
        <v>-6.6714874808516483E-2</v>
      </c>
      <c r="AU10" s="86">
        <f t="shared" si="20"/>
        <v>-5.8296257537062801E-2</v>
      </c>
      <c r="AV10" s="76">
        <v>22703</v>
      </c>
      <c r="AW10" s="77">
        <v>17422</v>
      </c>
      <c r="AX10" s="78">
        <v>23333</v>
      </c>
      <c r="AY10" s="89">
        <v>295.1533</v>
      </c>
      <c r="AZ10" s="90">
        <v>285</v>
      </c>
      <c r="BA10" s="91">
        <v>276.62416666666667</v>
      </c>
      <c r="BB10" s="89">
        <v>347.7817</v>
      </c>
      <c r="BC10" s="90">
        <v>337</v>
      </c>
      <c r="BD10" s="91">
        <v>329.04916666666668</v>
      </c>
      <c r="BE10" s="92">
        <f t="shared" si="99"/>
        <v>7.029091818321489</v>
      </c>
      <c r="BF10" s="92">
        <f t="shared" si="100"/>
        <v>0.61914598113563812</v>
      </c>
      <c r="BG10" s="92">
        <f t="shared" si="101"/>
        <v>0.2368890892766542</v>
      </c>
      <c r="BH10" s="93">
        <f t="shared" si="102"/>
        <v>5.9091979668691863</v>
      </c>
      <c r="BI10" s="92">
        <f t="shared" si="103"/>
        <v>0.46924334399320866</v>
      </c>
      <c r="BJ10" s="94">
        <f t="shared" si="104"/>
        <v>0.16505025832978681</v>
      </c>
      <c r="BK10" s="77">
        <v>475</v>
      </c>
      <c r="BL10" s="77">
        <v>475</v>
      </c>
      <c r="BM10" s="77">
        <v>475</v>
      </c>
      <c r="BN10" s="76">
        <v>118776</v>
      </c>
      <c r="BO10" s="77">
        <v>84422</v>
      </c>
      <c r="BP10" s="78">
        <v>113669</v>
      </c>
      <c r="BQ10" s="95">
        <f t="shared" si="91"/>
        <v>465.11215670059562</v>
      </c>
      <c r="BR10" s="95">
        <f t="shared" si="72"/>
        <v>67.029545735417457</v>
      </c>
      <c r="BS10" s="95">
        <f t="shared" si="92"/>
        <v>26.563547451821648</v>
      </c>
      <c r="BT10" s="96">
        <f t="shared" si="93"/>
        <v>2265.839529421849</v>
      </c>
      <c r="BU10" s="95">
        <f t="shared" si="73"/>
        <v>183.17819832023224</v>
      </c>
      <c r="BV10" s="97">
        <f t="shared" si="94"/>
        <v>140.75913164891836</v>
      </c>
      <c r="BW10" s="92">
        <f t="shared" si="95"/>
        <v>4.8715981656880816</v>
      </c>
      <c r="BX10" s="92">
        <f t="shared" si="96"/>
        <v>-0.36013332354241623</v>
      </c>
      <c r="BY10" s="92">
        <f t="shared" si="97"/>
        <v>2.5885847928926786E-2</v>
      </c>
      <c r="BZ10" s="85">
        <f t="shared" si="105"/>
        <v>0.6574262579525737</v>
      </c>
      <c r="CA10" s="86">
        <f t="shared" si="106"/>
        <v>-2.9537304800462683E-2</v>
      </c>
      <c r="CB10" s="122">
        <f t="shared" si="107"/>
        <v>4.005205320994798E-3</v>
      </c>
      <c r="CD10" s="124"/>
      <c r="CE10" s="98"/>
      <c r="CF10" s="99"/>
      <c r="CG10" s="98"/>
      <c r="CH10" s="98"/>
    </row>
    <row r="11" spans="1:86" s="120" customFormat="1" ht="15" customHeight="1" x14ac:dyDescent="0.2">
      <c r="A11" s="75" t="s">
        <v>34</v>
      </c>
      <c r="B11" s="100">
        <v>7406.8154699999996</v>
      </c>
      <c r="C11" s="101">
        <v>5785.8410800000001</v>
      </c>
      <c r="D11" s="102">
        <v>7767.26127</v>
      </c>
      <c r="E11" s="100">
        <v>7514.8944700000002</v>
      </c>
      <c r="F11" s="101">
        <v>5676.8889800000006</v>
      </c>
      <c r="G11" s="102">
        <v>7825.8521799999999</v>
      </c>
      <c r="H11" s="103">
        <f t="shared" si="74"/>
        <v>0.99251315912281901</v>
      </c>
      <c r="I11" s="104">
        <f t="shared" si="2"/>
        <v>6.8951308765754504E-3</v>
      </c>
      <c r="J11" s="105">
        <f t="shared" si="75"/>
        <v>-2.6679060486168305E-2</v>
      </c>
      <c r="K11" s="100">
        <v>4781.1373200000007</v>
      </c>
      <c r="L11" s="101">
        <v>3638.4207200000001</v>
      </c>
      <c r="M11" s="101">
        <v>4934.8897400000005</v>
      </c>
      <c r="N11" s="106">
        <f t="shared" si="76"/>
        <v>0.63058816170994947</v>
      </c>
      <c r="O11" s="107">
        <f t="shared" si="77"/>
        <v>-5.6333233803129712E-3</v>
      </c>
      <c r="P11" s="108">
        <f t="shared" si="78"/>
        <v>-1.0329906763533292E-2</v>
      </c>
      <c r="Q11" s="100">
        <v>1235.21902</v>
      </c>
      <c r="R11" s="101">
        <v>857.33841000000007</v>
      </c>
      <c r="S11" s="102">
        <v>1245.9287799999997</v>
      </c>
      <c r="T11" s="109">
        <f t="shared" si="79"/>
        <v>0.15920678685755596</v>
      </c>
      <c r="U11" s="110">
        <f t="shared" si="80"/>
        <v>-5.1626563769542888E-3</v>
      </c>
      <c r="V11" s="111">
        <f t="shared" si="81"/>
        <v>8.1842086425421567E-3</v>
      </c>
      <c r="W11" s="100">
        <v>694.57281</v>
      </c>
      <c r="X11" s="101">
        <v>507.21</v>
      </c>
      <c r="Y11" s="102">
        <v>666.53330000000005</v>
      </c>
      <c r="Z11" s="109">
        <f t="shared" si="82"/>
        <v>8.5170698943613329E-2</v>
      </c>
      <c r="AA11" s="110">
        <f t="shared" si="83"/>
        <v>-7.2554572416511087E-3</v>
      </c>
      <c r="AB11" s="111">
        <f t="shared" si="84"/>
        <v>-4.1757726514679433E-3</v>
      </c>
      <c r="AC11" s="100">
        <v>3918.5360000000001</v>
      </c>
      <c r="AD11" s="101">
        <v>1797.2947600000002</v>
      </c>
      <c r="AE11" s="101">
        <v>1983.652</v>
      </c>
      <c r="AF11" s="101">
        <f t="shared" si="85"/>
        <v>-1934.884</v>
      </c>
      <c r="AG11" s="102">
        <f t="shared" si="86"/>
        <v>186.35723999999982</v>
      </c>
      <c r="AH11" s="100">
        <v>0</v>
      </c>
      <c r="AI11" s="101">
        <v>0</v>
      </c>
      <c r="AJ11" s="101">
        <v>0</v>
      </c>
      <c r="AK11" s="101">
        <f t="shared" si="70"/>
        <v>0</v>
      </c>
      <c r="AL11" s="102">
        <f t="shared" si="71"/>
        <v>0</v>
      </c>
      <c r="AM11" s="109">
        <f t="shared" si="98"/>
        <v>0.25538628495240512</v>
      </c>
      <c r="AN11" s="110">
        <f t="shared" si="87"/>
        <v>-0.2736583518245389</v>
      </c>
      <c r="AO11" s="111">
        <f t="shared" si="88"/>
        <v>-5.5250446189888947E-2</v>
      </c>
      <c r="AP11" s="109">
        <f t="shared" si="16"/>
        <v>0</v>
      </c>
      <c r="AQ11" s="110">
        <f t="shared" si="89"/>
        <v>0</v>
      </c>
      <c r="AR11" s="111">
        <f t="shared" si="32"/>
        <v>0</v>
      </c>
      <c r="AS11" s="110">
        <f t="shared" si="18"/>
        <v>0</v>
      </c>
      <c r="AT11" s="110">
        <f t="shared" si="90"/>
        <v>0</v>
      </c>
      <c r="AU11" s="110">
        <f t="shared" si="20"/>
        <v>0</v>
      </c>
      <c r="AV11" s="100">
        <v>9864</v>
      </c>
      <c r="AW11" s="101">
        <v>7611</v>
      </c>
      <c r="AX11" s="102">
        <v>10074</v>
      </c>
      <c r="AY11" s="112">
        <v>79.796000000000006</v>
      </c>
      <c r="AZ11" s="113">
        <v>80</v>
      </c>
      <c r="BA11" s="114">
        <v>80.379000000000019</v>
      </c>
      <c r="BB11" s="112">
        <v>101.727</v>
      </c>
      <c r="BC11" s="113">
        <v>100</v>
      </c>
      <c r="BD11" s="114">
        <v>99.430199999999999</v>
      </c>
      <c r="BE11" s="92">
        <f t="shared" si="99"/>
        <v>10.444270269597778</v>
      </c>
      <c r="BF11" s="92">
        <f t="shared" si="100"/>
        <v>0.14300203560108748</v>
      </c>
      <c r="BG11" s="92">
        <f t="shared" si="101"/>
        <v>-0.12656306373555459</v>
      </c>
      <c r="BH11" s="93">
        <f t="shared" si="102"/>
        <v>8.4431088341369129</v>
      </c>
      <c r="BI11" s="92">
        <f t="shared" si="103"/>
        <v>0.36265821630683881</v>
      </c>
      <c r="BJ11" s="94">
        <f t="shared" si="104"/>
        <v>-1.3557832529754066E-2</v>
      </c>
      <c r="BK11" s="101">
        <v>241</v>
      </c>
      <c r="BL11" s="101">
        <v>239</v>
      </c>
      <c r="BM11" s="101">
        <v>236</v>
      </c>
      <c r="BN11" s="100">
        <v>57582</v>
      </c>
      <c r="BO11" s="101">
        <v>42963</v>
      </c>
      <c r="BP11" s="102">
        <v>56855</v>
      </c>
      <c r="BQ11" s="116">
        <f t="shared" si="91"/>
        <v>137.64580388708117</v>
      </c>
      <c r="BR11" s="116">
        <f t="shared" si="72"/>
        <v>7.1381023484059085</v>
      </c>
      <c r="BS11" s="116">
        <f t="shared" si="92"/>
        <v>5.5114329167112999</v>
      </c>
      <c r="BT11" s="117">
        <f t="shared" si="93"/>
        <v>776.83662696049237</v>
      </c>
      <c r="BU11" s="116">
        <f t="shared" si="73"/>
        <v>14.986011591473698</v>
      </c>
      <c r="BV11" s="118">
        <f t="shared" si="94"/>
        <v>30.957113098976038</v>
      </c>
      <c r="BW11" s="115">
        <f t="shared" si="95"/>
        <v>5.6437363510025813</v>
      </c>
      <c r="BX11" s="115">
        <f t="shared" si="96"/>
        <v>-0.19385488987333144</v>
      </c>
      <c r="BY11" s="115">
        <f t="shared" si="97"/>
        <v>-1.1197782839778014E-3</v>
      </c>
      <c r="BZ11" s="85">
        <f t="shared" si="105"/>
        <v>0.66184345315701254</v>
      </c>
      <c r="CA11" s="86">
        <f t="shared" si="106"/>
        <v>5.443836176482697E-3</v>
      </c>
      <c r="CB11" s="122">
        <f t="shared" si="107"/>
        <v>9.5556243587047174E-4</v>
      </c>
      <c r="CC11" s="124"/>
      <c r="CD11" s="124"/>
      <c r="CE11" s="98"/>
      <c r="CF11" s="99"/>
      <c r="CG11" s="98"/>
      <c r="CH11" s="98"/>
    </row>
    <row r="12" spans="1:86" ht="15" customHeight="1" x14ac:dyDescent="0.2">
      <c r="A12" s="75" t="s">
        <v>35</v>
      </c>
      <c r="B12" s="76">
        <v>6926.4780000000001</v>
      </c>
      <c r="C12" s="77">
        <v>5044.8149999999996</v>
      </c>
      <c r="D12" s="78">
        <v>6993.277</v>
      </c>
      <c r="E12" s="76">
        <v>6905.4679999999998</v>
      </c>
      <c r="F12" s="77">
        <v>5527.83</v>
      </c>
      <c r="G12" s="78">
        <v>7499.2209999999995</v>
      </c>
      <c r="H12" s="79">
        <f t="shared" si="74"/>
        <v>0.93253379250991542</v>
      </c>
      <c r="I12" s="80">
        <f t="shared" si="2"/>
        <v>-7.0508723942264262E-2</v>
      </c>
      <c r="J12" s="81">
        <f t="shared" si="75"/>
        <v>1.9912565011964145E-2</v>
      </c>
      <c r="K12" s="76">
        <v>4012.8029999999999</v>
      </c>
      <c r="L12" s="77">
        <v>3196.9</v>
      </c>
      <c r="M12" s="77">
        <v>4391.2820000000002</v>
      </c>
      <c r="N12" s="82">
        <f t="shared" si="76"/>
        <v>0.58556508736040724</v>
      </c>
      <c r="O12" s="83">
        <f t="shared" si="77"/>
        <v>4.4599399612736956E-3</v>
      </c>
      <c r="P12" s="84">
        <f t="shared" si="78"/>
        <v>7.2368826218389692E-3</v>
      </c>
      <c r="Q12" s="76">
        <v>1046.136</v>
      </c>
      <c r="R12" s="77">
        <v>812.88699999999994</v>
      </c>
      <c r="S12" s="78">
        <v>1153.8630000000001</v>
      </c>
      <c r="T12" s="85">
        <f t="shared" si="79"/>
        <v>0.15386438138041272</v>
      </c>
      <c r="U12" s="86">
        <f t="shared" si="80"/>
        <v>2.3705217317980254E-3</v>
      </c>
      <c r="V12" s="87">
        <f t="shared" si="81"/>
        <v>6.8108359566207421E-3</v>
      </c>
      <c r="W12" s="76">
        <v>1033.3489999999999</v>
      </c>
      <c r="X12" s="77">
        <v>866</v>
      </c>
      <c r="Y12" s="78">
        <v>1066.1849999999999</v>
      </c>
      <c r="Z12" s="85">
        <f t="shared" si="82"/>
        <v>0.14217276701140025</v>
      </c>
      <c r="AA12" s="86">
        <f t="shared" si="83"/>
        <v>-7.4693716532058252E-3</v>
      </c>
      <c r="AB12" s="87">
        <f t="shared" si="84"/>
        <v>-1.4489069550143785E-2</v>
      </c>
      <c r="AC12" s="76">
        <v>1277.6500000000001</v>
      </c>
      <c r="AD12" s="77">
        <v>1145.3724100000002</v>
      </c>
      <c r="AE12" s="77">
        <v>1278.7739999999999</v>
      </c>
      <c r="AF12" s="77">
        <f t="shared" si="85"/>
        <v>1.1239999999997963</v>
      </c>
      <c r="AG12" s="78">
        <f t="shared" si="86"/>
        <v>133.40158999999971</v>
      </c>
      <c r="AH12" s="76">
        <v>0</v>
      </c>
      <c r="AI12" s="77">
        <v>62.364530000000009</v>
      </c>
      <c r="AJ12" s="77">
        <v>0</v>
      </c>
      <c r="AK12" s="77">
        <f t="shared" si="70"/>
        <v>0</v>
      </c>
      <c r="AL12" s="78">
        <f t="shared" si="71"/>
        <v>-62.364530000000009</v>
      </c>
      <c r="AM12" s="85">
        <f t="shared" si="98"/>
        <v>0.18285762168436911</v>
      </c>
      <c r="AN12" s="86">
        <f t="shared" si="87"/>
        <v>-1.6012042875029053E-3</v>
      </c>
      <c r="AO12" s="87">
        <f t="shared" si="88"/>
        <v>-4.4181905037621733E-2</v>
      </c>
      <c r="AP12" s="85">
        <f t="shared" si="16"/>
        <v>0</v>
      </c>
      <c r="AQ12" s="86">
        <f t="shared" si="89"/>
        <v>0</v>
      </c>
      <c r="AR12" s="87">
        <f t="shared" si="32"/>
        <v>-1.2362104457745233E-2</v>
      </c>
      <c r="AS12" s="86">
        <f t="shared" si="18"/>
        <v>0</v>
      </c>
      <c r="AT12" s="86">
        <f t="shared" si="90"/>
        <v>0</v>
      </c>
      <c r="AU12" s="86">
        <f t="shared" si="20"/>
        <v>-1.1281918944685349E-2</v>
      </c>
      <c r="AV12" s="76">
        <v>5491</v>
      </c>
      <c r="AW12" s="77">
        <v>4065</v>
      </c>
      <c r="AX12" s="78">
        <v>5372</v>
      </c>
      <c r="AY12" s="89">
        <v>67</v>
      </c>
      <c r="AZ12" s="90">
        <v>62</v>
      </c>
      <c r="BA12" s="91">
        <v>61</v>
      </c>
      <c r="BB12" s="89">
        <v>105</v>
      </c>
      <c r="BC12" s="90">
        <v>110</v>
      </c>
      <c r="BD12" s="91">
        <v>108</v>
      </c>
      <c r="BE12" s="92">
        <f t="shared" si="99"/>
        <v>7.3387978142076511</v>
      </c>
      <c r="BF12" s="92">
        <f t="shared" si="100"/>
        <v>0.50919582415789932</v>
      </c>
      <c r="BG12" s="92">
        <f t="shared" si="101"/>
        <v>5.3851577648511118E-2</v>
      </c>
      <c r="BH12" s="93">
        <f t="shared" si="102"/>
        <v>4.1450617283950617</v>
      </c>
      <c r="BI12" s="92">
        <f t="shared" si="103"/>
        <v>-0.21287477954144673</v>
      </c>
      <c r="BJ12" s="94">
        <f t="shared" si="104"/>
        <v>3.9001122334456184E-2</v>
      </c>
      <c r="BK12" s="77">
        <v>179</v>
      </c>
      <c r="BL12" s="77">
        <v>179</v>
      </c>
      <c r="BM12" s="77">
        <v>179</v>
      </c>
      <c r="BN12" s="76">
        <v>45607</v>
      </c>
      <c r="BO12" s="77">
        <v>30727</v>
      </c>
      <c r="BP12" s="78">
        <v>40601</v>
      </c>
      <c r="BQ12" s="95">
        <f t="shared" si="91"/>
        <v>184.7053274549888</v>
      </c>
      <c r="BR12" s="95">
        <f t="shared" si="72"/>
        <v>33.292868841179512</v>
      </c>
      <c r="BS12" s="95">
        <f t="shared" si="92"/>
        <v>4.8039377976841422</v>
      </c>
      <c r="BT12" s="96">
        <f t="shared" si="93"/>
        <v>1395.9830603127327</v>
      </c>
      <c r="BU12" s="95">
        <f t="shared" si="73"/>
        <v>138.38553709291841</v>
      </c>
      <c r="BV12" s="97">
        <f t="shared" si="94"/>
        <v>36.123281714946643</v>
      </c>
      <c r="BW12" s="92">
        <f t="shared" si="95"/>
        <v>7.5578927773641098</v>
      </c>
      <c r="BX12" s="92">
        <f t="shared" si="96"/>
        <v>-0.74788030586298859</v>
      </c>
      <c r="BY12" s="92">
        <f t="shared" si="97"/>
        <v>-1.0248118117823779E-3</v>
      </c>
      <c r="BZ12" s="85">
        <f t="shared" si="105"/>
        <v>0.62313524464362458</v>
      </c>
      <c r="CA12" s="86">
        <f t="shared" si="106"/>
        <v>-7.6830990238811347E-2</v>
      </c>
      <c r="CB12" s="122">
        <f t="shared" si="107"/>
        <v>-7.9648210809892817E-3</v>
      </c>
      <c r="CD12" s="124"/>
      <c r="CE12" s="98"/>
      <c r="CF12" s="99"/>
      <c r="CG12" s="98"/>
      <c r="CH12" s="98"/>
    </row>
    <row r="13" spans="1:86" ht="15" customHeight="1" x14ac:dyDescent="0.2">
      <c r="A13" s="75" t="s">
        <v>36</v>
      </c>
      <c r="B13" s="76">
        <v>18850.923999999999</v>
      </c>
      <c r="C13" s="77">
        <v>13842.03306</v>
      </c>
      <c r="D13" s="78">
        <v>20702.306</v>
      </c>
      <c r="E13" s="76">
        <v>18809.861000000001</v>
      </c>
      <c r="F13" s="77">
        <v>13841.17006</v>
      </c>
      <c r="G13" s="78">
        <v>20643.13636</v>
      </c>
      <c r="H13" s="79">
        <f t="shared" si="74"/>
        <v>1.0028663105725859</v>
      </c>
      <c r="I13" s="80">
        <f t="shared" si="2"/>
        <v>6.8325350480646918E-4</v>
      </c>
      <c r="J13" s="81">
        <f t="shared" si="75"/>
        <v>2.8039603524629975E-3</v>
      </c>
      <c r="K13" s="76">
        <v>12123.025</v>
      </c>
      <c r="L13" s="77">
        <v>9362.9870600000013</v>
      </c>
      <c r="M13" s="77">
        <v>13154.281360000001</v>
      </c>
      <c r="N13" s="82">
        <f t="shared" si="76"/>
        <v>0.63722300384010067</v>
      </c>
      <c r="O13" s="83">
        <f t="shared" si="77"/>
        <v>-7.2806955758598635E-3</v>
      </c>
      <c r="P13" s="84">
        <f t="shared" si="78"/>
        <v>-3.9236213076709658E-2</v>
      </c>
      <c r="Q13" s="76">
        <v>2677.59</v>
      </c>
      <c r="R13" s="77">
        <v>1528.0429999999999</v>
      </c>
      <c r="S13" s="78">
        <v>3233.7869999999998</v>
      </c>
      <c r="T13" s="85">
        <f t="shared" si="79"/>
        <v>0.15665192263449254</v>
      </c>
      <c r="U13" s="86">
        <f t="shared" si="80"/>
        <v>1.4301588413521943E-2</v>
      </c>
      <c r="V13" s="87">
        <f t="shared" si="81"/>
        <v>4.625352471176665E-2</v>
      </c>
      <c r="W13" s="76">
        <v>2350.5770000000002</v>
      </c>
      <c r="X13" s="77">
        <v>1856.4949999999999</v>
      </c>
      <c r="Y13" s="78">
        <v>2767.319</v>
      </c>
      <c r="Z13" s="85">
        <f t="shared" si="82"/>
        <v>0.13405516253635791</v>
      </c>
      <c r="AA13" s="86">
        <f t="shared" si="83"/>
        <v>9.0900179241781565E-3</v>
      </c>
      <c r="AB13" s="87">
        <f t="shared" si="84"/>
        <v>-7.3310125439568496E-5</v>
      </c>
      <c r="AC13" s="76">
        <v>3610.4119999999998</v>
      </c>
      <c r="AD13" s="77">
        <v>2703.32</v>
      </c>
      <c r="AE13" s="77">
        <v>7894.6319999999996</v>
      </c>
      <c r="AF13" s="77">
        <f t="shared" si="85"/>
        <v>4284.2199999999993</v>
      </c>
      <c r="AG13" s="78">
        <f t="shared" si="86"/>
        <v>5191.3119999999999</v>
      </c>
      <c r="AH13" s="76">
        <v>0</v>
      </c>
      <c r="AI13" s="77">
        <v>0</v>
      </c>
      <c r="AJ13" s="77">
        <v>0</v>
      </c>
      <c r="AK13" s="77">
        <f t="shared" si="70"/>
        <v>0</v>
      </c>
      <c r="AL13" s="78">
        <f t="shared" si="71"/>
        <v>0</v>
      </c>
      <c r="AM13" s="85">
        <f t="shared" si="98"/>
        <v>0.38134070668262748</v>
      </c>
      <c r="AN13" s="86">
        <f t="shared" si="87"/>
        <v>0.18981630183117298</v>
      </c>
      <c r="AO13" s="87">
        <f t="shared" si="88"/>
        <v>0.18604280584088509</v>
      </c>
      <c r="AP13" s="85">
        <f t="shared" si="16"/>
        <v>0</v>
      </c>
      <c r="AQ13" s="86">
        <f t="shared" si="89"/>
        <v>0</v>
      </c>
      <c r="AR13" s="87">
        <f t="shared" si="32"/>
        <v>0</v>
      </c>
      <c r="AS13" s="86">
        <f t="shared" si="18"/>
        <v>0</v>
      </c>
      <c r="AT13" s="86">
        <f t="shared" si="90"/>
        <v>0</v>
      </c>
      <c r="AU13" s="86">
        <f t="shared" si="20"/>
        <v>0</v>
      </c>
      <c r="AV13" s="76">
        <v>14560</v>
      </c>
      <c r="AW13" s="77">
        <v>10857</v>
      </c>
      <c r="AX13" s="78">
        <v>14809</v>
      </c>
      <c r="AY13" s="89">
        <v>115.5</v>
      </c>
      <c r="AZ13" s="90">
        <v>108</v>
      </c>
      <c r="BA13" s="91">
        <v>113</v>
      </c>
      <c r="BB13" s="89">
        <v>255</v>
      </c>
      <c r="BC13" s="90">
        <v>247</v>
      </c>
      <c r="BD13" s="91">
        <v>253</v>
      </c>
      <c r="BE13" s="92">
        <f t="shared" si="99"/>
        <v>10.921091445427729</v>
      </c>
      <c r="BF13" s="92">
        <f t="shared" si="100"/>
        <v>0.41604094037722383</v>
      </c>
      <c r="BG13" s="92">
        <f t="shared" si="101"/>
        <v>-0.24866164099202415</v>
      </c>
      <c r="BH13" s="93">
        <f t="shared" si="102"/>
        <v>4.8777997364953887</v>
      </c>
      <c r="BI13" s="92">
        <f t="shared" si="103"/>
        <v>0.11962980185486582</v>
      </c>
      <c r="BJ13" s="94">
        <f t="shared" si="104"/>
        <v>-6.1408842873378333E-3</v>
      </c>
      <c r="BK13" s="77">
        <v>380</v>
      </c>
      <c r="BL13" s="77">
        <v>370</v>
      </c>
      <c r="BM13" s="77">
        <v>363</v>
      </c>
      <c r="BN13" s="76">
        <v>86478</v>
      </c>
      <c r="BO13" s="77">
        <v>63804</v>
      </c>
      <c r="BP13" s="78">
        <v>88796</v>
      </c>
      <c r="BQ13" s="95">
        <f t="shared" si="91"/>
        <v>232.47822379386457</v>
      </c>
      <c r="BR13" s="95">
        <f t="shared" si="72"/>
        <v>14.967862777189822</v>
      </c>
      <c r="BS13" s="95">
        <f t="shared" si="92"/>
        <v>15.545585401287298</v>
      </c>
      <c r="BT13" s="96">
        <f t="shared" si="93"/>
        <v>1393.9588331420082</v>
      </c>
      <c r="BU13" s="95">
        <f t="shared" si="73"/>
        <v>102.07277544970043</v>
      </c>
      <c r="BV13" s="97">
        <f t="shared" si="94"/>
        <v>119.09744786062288</v>
      </c>
      <c r="BW13" s="92">
        <f t="shared" si="95"/>
        <v>5.9960834627591328</v>
      </c>
      <c r="BX13" s="92">
        <f t="shared" si="96"/>
        <v>5.6660385836055482E-2</v>
      </c>
      <c r="BY13" s="92">
        <f t="shared" si="97"/>
        <v>0.11932192642312867</v>
      </c>
      <c r="BZ13" s="85">
        <f t="shared" si="105"/>
        <v>0.67202494475221752</v>
      </c>
      <c r="CA13" s="86">
        <f t="shared" si="106"/>
        <v>4.6822515602419901E-2</v>
      </c>
      <c r="CB13" s="122">
        <f t="shared" si="107"/>
        <v>3.8042432828529149E-2</v>
      </c>
      <c r="CD13" s="124"/>
      <c r="CE13" s="98"/>
      <c r="CF13" s="99"/>
      <c r="CG13" s="98"/>
      <c r="CH13" s="98"/>
    </row>
    <row r="14" spans="1:86" s="120" customFormat="1" ht="15" customHeight="1" x14ac:dyDescent="0.2">
      <c r="A14" s="75" t="s">
        <v>37</v>
      </c>
      <c r="B14" s="100">
        <v>5692.1440000000002</v>
      </c>
      <c r="C14" s="101">
        <v>4527.0050000000001</v>
      </c>
      <c r="D14" s="102">
        <v>6294.8149999999996</v>
      </c>
      <c r="E14" s="100">
        <v>5676.0320000000002</v>
      </c>
      <c r="F14" s="101">
        <v>4639.0439999999999</v>
      </c>
      <c r="G14" s="102">
        <v>6435.04</v>
      </c>
      <c r="H14" s="103">
        <f t="shared" si="74"/>
        <v>0.97820914866108055</v>
      </c>
      <c r="I14" s="104">
        <f t="shared" si="2"/>
        <v>-2.4629454081116831E-2</v>
      </c>
      <c r="J14" s="105">
        <f t="shared" si="75"/>
        <v>2.3604608710962038E-3</v>
      </c>
      <c r="K14" s="100">
        <v>2419.9430000000002</v>
      </c>
      <c r="L14" s="101">
        <v>2020.742</v>
      </c>
      <c r="M14" s="101">
        <v>2768.2190000000001</v>
      </c>
      <c r="N14" s="106">
        <f t="shared" si="76"/>
        <v>0.43017898878639449</v>
      </c>
      <c r="O14" s="107">
        <f t="shared" si="77"/>
        <v>3.8348455539390924E-3</v>
      </c>
      <c r="P14" s="108">
        <f t="shared" si="78"/>
        <v>-5.4155000781215823E-3</v>
      </c>
      <c r="Q14" s="100">
        <v>695.63499999999999</v>
      </c>
      <c r="R14" s="101">
        <v>617.92700000000002</v>
      </c>
      <c r="S14" s="102">
        <v>859.83699999999999</v>
      </c>
      <c r="T14" s="109">
        <f t="shared" si="79"/>
        <v>0.13361797284865362</v>
      </c>
      <c r="U14" s="110">
        <f t="shared" si="80"/>
        <v>1.1061405161931631E-2</v>
      </c>
      <c r="V14" s="111">
        <f t="shared" si="81"/>
        <v>4.1660636021331743E-4</v>
      </c>
      <c r="W14" s="100">
        <v>2037.989</v>
      </c>
      <c r="X14" s="101">
        <v>1570.28</v>
      </c>
      <c r="Y14" s="102">
        <v>2250.0680000000002</v>
      </c>
      <c r="Z14" s="109">
        <f t="shared" si="82"/>
        <v>0.34965874337999459</v>
      </c>
      <c r="AA14" s="110">
        <f t="shared" si="83"/>
        <v>-9.3929673926014812E-3</v>
      </c>
      <c r="AB14" s="111">
        <f t="shared" si="84"/>
        <v>1.1166588530848953E-2</v>
      </c>
      <c r="AC14" s="100">
        <v>1695.518</v>
      </c>
      <c r="AD14" s="101">
        <v>1946.2750999999996</v>
      </c>
      <c r="AE14" s="101">
        <v>1844.732</v>
      </c>
      <c r="AF14" s="101">
        <f t="shared" si="85"/>
        <v>149.21399999999994</v>
      </c>
      <c r="AG14" s="102">
        <f t="shared" si="86"/>
        <v>-101.54309999999964</v>
      </c>
      <c r="AH14" s="100">
        <v>415.33300000000003</v>
      </c>
      <c r="AI14" s="101">
        <v>325.81671999999998</v>
      </c>
      <c r="AJ14" s="101">
        <v>160.62899999999999</v>
      </c>
      <c r="AK14" s="101">
        <f t="shared" si="70"/>
        <v>-254.70400000000004</v>
      </c>
      <c r="AL14" s="102">
        <f t="shared" si="71"/>
        <v>-165.18771999999998</v>
      </c>
      <c r="AM14" s="109">
        <f t="shared" si="98"/>
        <v>0.29305579274371052</v>
      </c>
      <c r="AN14" s="110">
        <f t="shared" si="87"/>
        <v>-4.8140432969799307E-3</v>
      </c>
      <c r="AO14" s="111">
        <f t="shared" si="88"/>
        <v>-0.13686975405820367</v>
      </c>
      <c r="AP14" s="109">
        <f t="shared" si="16"/>
        <v>2.5517668112565658E-2</v>
      </c>
      <c r="AQ14" s="110">
        <f t="shared" si="89"/>
        <v>-4.7448335558458829E-2</v>
      </c>
      <c r="AR14" s="111">
        <f t="shared" si="32"/>
        <v>-4.6454136645767932E-2</v>
      </c>
      <c r="AS14" s="110">
        <f t="shared" si="18"/>
        <v>2.4961616400208855E-2</v>
      </c>
      <c r="AT14" s="110">
        <f t="shared" si="90"/>
        <v>-4.8211508768923383E-2</v>
      </c>
      <c r="AU14" s="110">
        <f t="shared" si="20"/>
        <v>-4.5271974831087927E-2</v>
      </c>
      <c r="AV14" s="100">
        <v>2256</v>
      </c>
      <c r="AW14" s="101">
        <v>1743</v>
      </c>
      <c r="AX14" s="102">
        <v>2337</v>
      </c>
      <c r="AY14" s="112">
        <v>34</v>
      </c>
      <c r="AZ14" s="113">
        <v>35</v>
      </c>
      <c r="BA14" s="114">
        <v>37</v>
      </c>
      <c r="BB14" s="112">
        <v>50</v>
      </c>
      <c r="BC14" s="113">
        <v>44</v>
      </c>
      <c r="BD14" s="114">
        <v>46</v>
      </c>
      <c r="BE14" s="92">
        <f t="shared" si="99"/>
        <v>5.2635135135135132</v>
      </c>
      <c r="BF14" s="92">
        <f t="shared" si="100"/>
        <v>-0.26589825119236998</v>
      </c>
      <c r="BG14" s="92">
        <f t="shared" si="101"/>
        <v>-0.26981981981982006</v>
      </c>
      <c r="BH14" s="93">
        <f t="shared" si="102"/>
        <v>4.2336956521739131</v>
      </c>
      <c r="BI14" s="92">
        <f t="shared" si="103"/>
        <v>0.4736956521739133</v>
      </c>
      <c r="BJ14" s="94">
        <f t="shared" si="104"/>
        <v>-0.16781949934123919</v>
      </c>
      <c r="BK14" s="101">
        <v>74</v>
      </c>
      <c r="BL14" s="101">
        <v>74</v>
      </c>
      <c r="BM14" s="101">
        <v>74</v>
      </c>
      <c r="BN14" s="100">
        <v>12428</v>
      </c>
      <c r="BO14" s="101">
        <v>9544</v>
      </c>
      <c r="BP14" s="102">
        <v>12957</v>
      </c>
      <c r="BQ14" s="116">
        <f t="shared" si="91"/>
        <v>496.64582850968588</v>
      </c>
      <c r="BR14" s="116">
        <f t="shared" si="72"/>
        <v>39.932600315286152</v>
      </c>
      <c r="BS14" s="116">
        <f t="shared" si="92"/>
        <v>10.576675114882846</v>
      </c>
      <c r="BT14" s="117">
        <f t="shared" si="93"/>
        <v>2753.5472828412494</v>
      </c>
      <c r="BU14" s="116">
        <f t="shared" si="73"/>
        <v>237.57565163557547</v>
      </c>
      <c r="BV14" s="118">
        <f t="shared" si="94"/>
        <v>92.018883529717641</v>
      </c>
      <c r="BW14" s="115">
        <f t="shared" si="95"/>
        <v>5.5442875481386391</v>
      </c>
      <c r="BX14" s="115">
        <f t="shared" si="96"/>
        <v>3.5422299911688881E-2</v>
      </c>
      <c r="BY14" s="115">
        <f t="shared" si="97"/>
        <v>6.8670795413452446E-2</v>
      </c>
      <c r="BZ14" s="85">
        <f t="shared" si="105"/>
        <v>0.48102910602910598</v>
      </c>
      <c r="CA14" s="86">
        <f t="shared" si="106"/>
        <v>1.9639144639144623E-2</v>
      </c>
      <c r="CB14" s="122">
        <f t="shared" si="107"/>
        <v>6.8637642167053703E-3</v>
      </c>
      <c r="CC14" s="124"/>
      <c r="CD14" s="124"/>
      <c r="CE14" s="98"/>
      <c r="CF14" s="99"/>
      <c r="CG14" s="98"/>
      <c r="CH14" s="119"/>
    </row>
    <row r="15" spans="1:86" ht="15" customHeight="1" x14ac:dyDescent="0.2">
      <c r="A15" s="75" t="s">
        <v>38</v>
      </c>
      <c r="B15" s="76">
        <v>68170.807979999998</v>
      </c>
      <c r="C15" s="77">
        <v>62017.461609999998</v>
      </c>
      <c r="D15" s="78">
        <v>84963.696590000007</v>
      </c>
      <c r="E15" s="76">
        <v>64907.198979999994</v>
      </c>
      <c r="F15" s="77">
        <v>59785.050759999998</v>
      </c>
      <c r="G15" s="78">
        <v>82346.400779999996</v>
      </c>
      <c r="H15" s="79">
        <f t="shared" si="74"/>
        <v>1.0317839733759886</v>
      </c>
      <c r="I15" s="80">
        <f t="shared" si="2"/>
        <v>-1.8497182663507639E-2</v>
      </c>
      <c r="J15" s="81">
        <f t="shared" si="75"/>
        <v>-5.5566464214544808E-3</v>
      </c>
      <c r="K15" s="76">
        <v>22882.817010000002</v>
      </c>
      <c r="L15" s="77">
        <v>19635.810920000004</v>
      </c>
      <c r="M15" s="77">
        <v>26800.889279999999</v>
      </c>
      <c r="N15" s="82">
        <f t="shared" si="76"/>
        <v>0.325465217983265</v>
      </c>
      <c r="O15" s="83">
        <f t="shared" si="77"/>
        <v>-2.7081454336564115E-2</v>
      </c>
      <c r="P15" s="84">
        <f t="shared" si="78"/>
        <v>-2.9749300200483941E-3</v>
      </c>
      <c r="Q15" s="76">
        <v>4144.6928799999996</v>
      </c>
      <c r="R15" s="77">
        <v>3298.5339599999998</v>
      </c>
      <c r="S15" s="78">
        <v>4541.0935300000001</v>
      </c>
      <c r="T15" s="85">
        <f t="shared" si="79"/>
        <v>5.5146229671071731E-2</v>
      </c>
      <c r="U15" s="86">
        <f t="shared" si="80"/>
        <v>-8.709443430414493E-3</v>
      </c>
      <c r="V15" s="87">
        <f t="shared" si="81"/>
        <v>-2.6993702804345432E-5</v>
      </c>
      <c r="W15" s="76">
        <v>32535.092629999999</v>
      </c>
      <c r="X15" s="77">
        <v>33226.800000000003</v>
      </c>
      <c r="Y15" s="78">
        <v>46051.247909999998</v>
      </c>
      <c r="Z15" s="85">
        <f t="shared" si="82"/>
        <v>0.55923813881109863</v>
      </c>
      <c r="AA15" s="86">
        <f t="shared" si="83"/>
        <v>5.7982605660991338E-2</v>
      </c>
      <c r="AB15" s="87">
        <f t="shared" si="84"/>
        <v>3.4670960903179227E-3</v>
      </c>
      <c r="AC15" s="76">
        <v>17637.749</v>
      </c>
      <c r="AD15" s="77">
        <v>20874.452730000001</v>
      </c>
      <c r="AE15" s="77">
        <v>21726.066999999999</v>
      </c>
      <c r="AF15" s="77">
        <f t="shared" si="85"/>
        <v>4088.3179999999993</v>
      </c>
      <c r="AG15" s="78">
        <f t="shared" si="86"/>
        <v>851.61426999999821</v>
      </c>
      <c r="AH15" s="76">
        <v>0</v>
      </c>
      <c r="AI15" s="77">
        <v>0</v>
      </c>
      <c r="AJ15" s="77">
        <v>0</v>
      </c>
      <c r="AK15" s="77">
        <f t="shared" si="70"/>
        <v>0</v>
      </c>
      <c r="AL15" s="78">
        <f t="shared" si="71"/>
        <v>0</v>
      </c>
      <c r="AM15" s="85">
        <f t="shared" si="98"/>
        <v>0.25571000170627106</v>
      </c>
      <c r="AN15" s="86">
        <f t="shared" si="87"/>
        <v>-3.018763913971767E-3</v>
      </c>
      <c r="AO15" s="87">
        <f t="shared" si="88"/>
        <v>-8.087992293898566E-2</v>
      </c>
      <c r="AP15" s="85">
        <f t="shared" si="16"/>
        <v>0</v>
      </c>
      <c r="AQ15" s="86">
        <f t="shared" si="89"/>
        <v>0</v>
      </c>
      <c r="AR15" s="87">
        <f t="shared" si="32"/>
        <v>0</v>
      </c>
      <c r="AS15" s="86">
        <f t="shared" si="18"/>
        <v>0</v>
      </c>
      <c r="AT15" s="86">
        <f t="shared" si="90"/>
        <v>0</v>
      </c>
      <c r="AU15" s="86">
        <f t="shared" si="20"/>
        <v>0</v>
      </c>
      <c r="AV15" s="100">
        <v>30550</v>
      </c>
      <c r="AW15" s="101">
        <v>23519</v>
      </c>
      <c r="AX15" s="102">
        <v>30750</v>
      </c>
      <c r="AY15" s="89">
        <v>186</v>
      </c>
      <c r="AZ15" s="90">
        <v>188</v>
      </c>
      <c r="BA15" s="91">
        <v>194</v>
      </c>
      <c r="BB15" s="89">
        <v>235</v>
      </c>
      <c r="BC15" s="90">
        <v>235</v>
      </c>
      <c r="BD15" s="91">
        <v>236</v>
      </c>
      <c r="BE15" s="92">
        <f t="shared" si="99"/>
        <v>13.208762886597938</v>
      </c>
      <c r="BF15" s="92">
        <f t="shared" si="100"/>
        <v>-0.47851309906514494</v>
      </c>
      <c r="BG15" s="92">
        <f t="shared" si="101"/>
        <v>-0.69135531671175521</v>
      </c>
      <c r="BH15" s="93">
        <f t="shared" si="102"/>
        <v>10.858050847457626</v>
      </c>
      <c r="BI15" s="92">
        <f t="shared" si="103"/>
        <v>2.471751412429235E-2</v>
      </c>
      <c r="BJ15" s="94">
        <f t="shared" si="104"/>
        <v>-0.26204371519012781</v>
      </c>
      <c r="BK15" s="77">
        <v>403</v>
      </c>
      <c r="BL15" s="77">
        <v>405</v>
      </c>
      <c r="BM15" s="77">
        <v>405</v>
      </c>
      <c r="BN15" s="100">
        <v>132653</v>
      </c>
      <c r="BO15" s="101">
        <v>93878</v>
      </c>
      <c r="BP15" s="102">
        <v>125499</v>
      </c>
      <c r="BQ15" s="95">
        <f>G15*1000/BP15</f>
        <v>656.15184806253433</v>
      </c>
      <c r="BR15" s="95">
        <f>BQ15-E15*1000/BN15</f>
        <v>166.85119915146561</v>
      </c>
      <c r="BS15" s="95">
        <f>BQ15-F15*1000/BO15</f>
        <v>19.314135712462985</v>
      </c>
      <c r="BT15" s="96">
        <f t="shared" si="93"/>
        <v>2677.9317326829268</v>
      </c>
      <c r="BU15" s="95">
        <f t="shared" si="73"/>
        <v>553.30983481058638</v>
      </c>
      <c r="BV15" s="97">
        <f t="shared" si="94"/>
        <v>135.94224503464238</v>
      </c>
      <c r="BW15" s="92">
        <f t="shared" si="95"/>
        <v>4.0812682926829265</v>
      </c>
      <c r="BX15" s="92">
        <f t="shared" si="96"/>
        <v>-0.2608921001157638</v>
      </c>
      <c r="BY15" s="92">
        <f t="shared" si="97"/>
        <v>8.9687017968865579E-2</v>
      </c>
      <c r="BZ15" s="85">
        <f t="shared" si="105"/>
        <v>0.85130240130240131</v>
      </c>
      <c r="CA15" s="86">
        <f t="shared" si="106"/>
        <v>-5.2993674829903026E-2</v>
      </c>
      <c r="CB15" s="122">
        <f t="shared" si="107"/>
        <v>-8.9440334538370969E-4</v>
      </c>
      <c r="CD15" s="124"/>
      <c r="CE15" s="98"/>
      <c r="CF15" s="99"/>
      <c r="CG15" s="98"/>
      <c r="CH15" s="98"/>
    </row>
    <row r="16" spans="1:86" ht="15" customHeight="1" x14ac:dyDescent="0.2">
      <c r="A16" s="75" t="s">
        <v>39</v>
      </c>
      <c r="B16" s="76">
        <v>6427.4740000000002</v>
      </c>
      <c r="C16" s="77">
        <v>5738.9089999999997</v>
      </c>
      <c r="D16" s="78">
        <v>8587.7579999999998</v>
      </c>
      <c r="E16" s="76">
        <v>6723.1210000000001</v>
      </c>
      <c r="F16" s="77">
        <v>5810.2470000000003</v>
      </c>
      <c r="G16" s="78">
        <v>8292.43</v>
      </c>
      <c r="H16" s="79">
        <f t="shared" si="74"/>
        <v>1.035614168585083</v>
      </c>
      <c r="I16" s="80">
        <f t="shared" si="2"/>
        <v>7.9588834517765217E-2</v>
      </c>
      <c r="J16" s="81">
        <f t="shared" si="75"/>
        <v>4.7892131983196862E-2</v>
      </c>
      <c r="K16" s="76">
        <v>3664.768</v>
      </c>
      <c r="L16" s="77">
        <v>3346.4140000000002</v>
      </c>
      <c r="M16" s="77">
        <v>4904.3860000000004</v>
      </c>
      <c r="N16" s="82">
        <f t="shared" si="76"/>
        <v>0.59142929153456836</v>
      </c>
      <c r="O16" s="83">
        <f t="shared" si="77"/>
        <v>4.6330073477954481E-2</v>
      </c>
      <c r="P16" s="84">
        <f t="shared" si="78"/>
        <v>1.5478905948551058E-2</v>
      </c>
      <c r="Q16" s="76">
        <v>1118.191</v>
      </c>
      <c r="R16" s="77">
        <v>876.11599999999999</v>
      </c>
      <c r="S16" s="78">
        <v>1209.6500000000001</v>
      </c>
      <c r="T16" s="85">
        <f t="shared" si="79"/>
        <v>0.14587400798077282</v>
      </c>
      <c r="U16" s="86">
        <f t="shared" si="80"/>
        <v>-2.0446217402646572E-2</v>
      </c>
      <c r="V16" s="87">
        <f t="shared" si="81"/>
        <v>-4.9140738339933931E-3</v>
      </c>
      <c r="W16" s="76">
        <v>1073.6030000000001</v>
      </c>
      <c r="X16" s="77">
        <v>975.5</v>
      </c>
      <c r="Y16" s="78">
        <v>1317.7539999999999</v>
      </c>
      <c r="Z16" s="85">
        <f t="shared" si="82"/>
        <v>0.15891047618128823</v>
      </c>
      <c r="AA16" s="86">
        <f t="shared" si="83"/>
        <v>-7.7771030234044525E-4</v>
      </c>
      <c r="AB16" s="87">
        <f t="shared" si="84"/>
        <v>-8.982558314491379E-3</v>
      </c>
      <c r="AC16" s="76">
        <v>2078.8380000000002</v>
      </c>
      <c r="AD16" s="77">
        <v>3952.2220000000002</v>
      </c>
      <c r="AE16" s="77">
        <v>2159.6770000000001</v>
      </c>
      <c r="AF16" s="77">
        <f t="shared" si="85"/>
        <v>80.838999999999942</v>
      </c>
      <c r="AG16" s="78">
        <f t="shared" si="86"/>
        <v>-1792.5450000000001</v>
      </c>
      <c r="AH16" s="76">
        <v>0</v>
      </c>
      <c r="AI16" s="77">
        <v>0</v>
      </c>
      <c r="AJ16" s="77">
        <v>0</v>
      </c>
      <c r="AK16" s="77">
        <f t="shared" si="70"/>
        <v>0</v>
      </c>
      <c r="AL16" s="78">
        <f t="shared" si="71"/>
        <v>0</v>
      </c>
      <c r="AM16" s="85">
        <f t="shared" si="98"/>
        <v>0.25148321599188056</v>
      </c>
      <c r="AN16" s="86">
        <f t="shared" si="87"/>
        <v>-7.1946797105021942E-2</v>
      </c>
      <c r="AO16" s="87">
        <f t="shared" si="88"/>
        <v>-0.43718809766721395</v>
      </c>
      <c r="AP16" s="85">
        <f t="shared" si="16"/>
        <v>0</v>
      </c>
      <c r="AQ16" s="86">
        <f t="shared" si="89"/>
        <v>0</v>
      </c>
      <c r="AR16" s="87">
        <f t="shared" si="32"/>
        <v>0</v>
      </c>
      <c r="AS16" s="86">
        <f t="shared" si="18"/>
        <v>0</v>
      </c>
      <c r="AT16" s="86">
        <f t="shared" si="90"/>
        <v>0</v>
      </c>
      <c r="AU16" s="86">
        <f t="shared" si="20"/>
        <v>0</v>
      </c>
      <c r="AV16" s="76">
        <v>5811</v>
      </c>
      <c r="AW16" s="77">
        <v>4438</v>
      </c>
      <c r="AX16" s="78">
        <v>5830</v>
      </c>
      <c r="AY16" s="89">
        <v>67.150000000000006</v>
      </c>
      <c r="AZ16" s="90">
        <v>71</v>
      </c>
      <c r="BA16" s="91">
        <v>68</v>
      </c>
      <c r="BB16" s="89">
        <v>91</v>
      </c>
      <c r="BC16" s="90">
        <v>93</v>
      </c>
      <c r="BD16" s="91">
        <v>97</v>
      </c>
      <c r="BE16" s="92">
        <f t="shared" si="99"/>
        <v>7.1446078431372548</v>
      </c>
      <c r="BF16" s="92">
        <f t="shared" si="100"/>
        <v>-6.6859022089848175E-2</v>
      </c>
      <c r="BG16" s="92">
        <f t="shared" si="101"/>
        <v>0.19938092607935154</v>
      </c>
      <c r="BH16" s="93">
        <f t="shared" si="102"/>
        <v>5.0085910652920962</v>
      </c>
      <c r="BI16" s="92">
        <f t="shared" si="103"/>
        <v>-0.31283750613647499</v>
      </c>
      <c r="BJ16" s="94">
        <f t="shared" si="104"/>
        <v>-0.29367894665533534</v>
      </c>
      <c r="BK16" s="77">
        <v>94</v>
      </c>
      <c r="BL16" s="77">
        <v>106</v>
      </c>
      <c r="BM16" s="77">
        <v>107</v>
      </c>
      <c r="BN16" s="76">
        <v>25797</v>
      </c>
      <c r="BO16" s="77">
        <v>18288</v>
      </c>
      <c r="BP16" s="78">
        <v>24976</v>
      </c>
      <c r="BQ16" s="95">
        <f t="shared" si="91"/>
        <v>332.01593529788596</v>
      </c>
      <c r="BR16" s="95">
        <f t="shared" si="72"/>
        <v>71.399545795230608</v>
      </c>
      <c r="BS16" s="95">
        <f t="shared" si="92"/>
        <v>14.307766006547354</v>
      </c>
      <c r="BT16" s="96">
        <f t="shared" si="93"/>
        <v>1422.3722126929674</v>
      </c>
      <c r="BU16" s="95">
        <f t="shared" si="73"/>
        <v>265.40766270157178</v>
      </c>
      <c r="BV16" s="97">
        <f t="shared" si="94"/>
        <v>113.16829200797429</v>
      </c>
      <c r="BW16" s="92">
        <f t="shared" si="95"/>
        <v>4.2840480274442543</v>
      </c>
      <c r="BX16" s="92">
        <f t="shared" si="96"/>
        <v>-0.15529115686137285</v>
      </c>
      <c r="BY16" s="92">
        <f t="shared" si="97"/>
        <v>0.16327290351455659</v>
      </c>
      <c r="BZ16" s="85">
        <f t="shared" si="105"/>
        <v>0.64126527677929546</v>
      </c>
      <c r="CA16" s="86">
        <f t="shared" si="106"/>
        <v>-0.11268024578324831</v>
      </c>
      <c r="CB16" s="122">
        <f t="shared" si="107"/>
        <v>6.9700492543232073E-3</v>
      </c>
      <c r="CD16" s="124"/>
      <c r="CE16" s="98"/>
      <c r="CF16" s="99"/>
      <c r="CG16" s="98"/>
      <c r="CH16" s="98"/>
    </row>
    <row r="17" spans="1:86" ht="15" customHeight="1" x14ac:dyDescent="0.2">
      <c r="A17" s="75" t="s">
        <v>40</v>
      </c>
      <c r="B17" s="76">
        <v>4202.509</v>
      </c>
      <c r="C17" s="77">
        <v>3211.1880000000001</v>
      </c>
      <c r="D17" s="78">
        <v>4417.3190000000004</v>
      </c>
      <c r="E17" s="76">
        <v>4185.7730000000001</v>
      </c>
      <c r="F17" s="77">
        <v>3100.0349999999999</v>
      </c>
      <c r="G17" s="78">
        <v>4398.6400000000003</v>
      </c>
      <c r="H17" s="79">
        <f t="shared" si="74"/>
        <v>1.0042465398395868</v>
      </c>
      <c r="I17" s="80">
        <f t="shared" si="2"/>
        <v>2.4823415029118223E-4</v>
      </c>
      <c r="J17" s="81">
        <f t="shared" si="75"/>
        <v>-3.1608861792975507E-2</v>
      </c>
      <c r="K17" s="76">
        <v>2897.7289999999998</v>
      </c>
      <c r="L17" s="77">
        <v>2181.4029999999998</v>
      </c>
      <c r="M17" s="77">
        <v>3020.7269999999999</v>
      </c>
      <c r="N17" s="82">
        <f t="shared" si="76"/>
        <v>0.68674112907625984</v>
      </c>
      <c r="O17" s="83">
        <f t="shared" si="77"/>
        <v>-5.5393648731253409E-3</v>
      </c>
      <c r="P17" s="84">
        <f t="shared" si="78"/>
        <v>-1.692931335422887E-2</v>
      </c>
      <c r="Q17" s="76">
        <v>539.745</v>
      </c>
      <c r="R17" s="77">
        <v>413.65300000000002</v>
      </c>
      <c r="S17" s="78">
        <v>582.41999999999996</v>
      </c>
      <c r="T17" s="85">
        <f t="shared" si="79"/>
        <v>0.13240910826982882</v>
      </c>
      <c r="U17" s="86">
        <f t="shared" si="80"/>
        <v>3.461599649557251E-3</v>
      </c>
      <c r="V17" s="87">
        <f t="shared" si="81"/>
        <v>-1.0258368195008305E-3</v>
      </c>
      <c r="W17" s="76">
        <v>448.44799999999998</v>
      </c>
      <c r="X17" s="77">
        <v>303.60000000000002</v>
      </c>
      <c r="Y17" s="78">
        <v>444.29599999999999</v>
      </c>
      <c r="Z17" s="85">
        <f t="shared" si="82"/>
        <v>0.10100758416237746</v>
      </c>
      <c r="AA17" s="86">
        <f t="shared" si="83"/>
        <v>-6.1286604452493731E-3</v>
      </c>
      <c r="AB17" s="87">
        <f t="shared" si="84"/>
        <v>3.0732060021308599E-3</v>
      </c>
      <c r="AC17" s="76">
        <v>784.75699999999995</v>
      </c>
      <c r="AD17" s="77">
        <v>896.96500000000003</v>
      </c>
      <c r="AE17" s="77">
        <v>1235.914</v>
      </c>
      <c r="AF17" s="77">
        <f t="shared" si="85"/>
        <v>451.15700000000004</v>
      </c>
      <c r="AG17" s="78">
        <f t="shared" si="86"/>
        <v>338.94899999999996</v>
      </c>
      <c r="AH17" s="76">
        <v>0</v>
      </c>
      <c r="AI17" s="77">
        <v>0</v>
      </c>
      <c r="AJ17" s="77">
        <v>0</v>
      </c>
      <c r="AK17" s="77">
        <f t="shared" si="70"/>
        <v>0</v>
      </c>
      <c r="AL17" s="78">
        <f t="shared" si="71"/>
        <v>0</v>
      </c>
      <c r="AM17" s="85">
        <f t="shared" si="98"/>
        <v>0.27978826070745622</v>
      </c>
      <c r="AN17" s="86">
        <f t="shared" si="87"/>
        <v>9.3052908088342268E-2</v>
      </c>
      <c r="AO17" s="87">
        <f t="shared" si="88"/>
        <v>4.6328814278545627E-4</v>
      </c>
      <c r="AP17" s="85">
        <f t="shared" si="16"/>
        <v>0</v>
      </c>
      <c r="AQ17" s="86">
        <f t="shared" si="89"/>
        <v>0</v>
      </c>
      <c r="AR17" s="87">
        <f t="shared" si="32"/>
        <v>0</v>
      </c>
      <c r="AS17" s="86">
        <f t="shared" si="18"/>
        <v>0</v>
      </c>
      <c r="AT17" s="86">
        <f t="shared" si="90"/>
        <v>0</v>
      </c>
      <c r="AU17" s="86">
        <f t="shared" si="20"/>
        <v>0</v>
      </c>
      <c r="AV17" s="76">
        <v>5563</v>
      </c>
      <c r="AW17" s="77">
        <v>6105</v>
      </c>
      <c r="AX17" s="78">
        <v>8148</v>
      </c>
      <c r="AY17" s="89">
        <v>51.5</v>
      </c>
      <c r="AZ17" s="90">
        <v>48</v>
      </c>
      <c r="BA17" s="91">
        <v>48.5</v>
      </c>
      <c r="BB17" s="89">
        <v>50.83</v>
      </c>
      <c r="BC17" s="90">
        <v>52</v>
      </c>
      <c r="BD17" s="91">
        <v>52.25</v>
      </c>
      <c r="BE17" s="92">
        <f t="shared" si="99"/>
        <v>14</v>
      </c>
      <c r="BF17" s="92">
        <f t="shared" si="100"/>
        <v>4.9983818770226538</v>
      </c>
      <c r="BG17" s="92">
        <f t="shared" si="101"/>
        <v>-0.13194444444444464</v>
      </c>
      <c r="BH17" s="93">
        <f t="shared" si="102"/>
        <v>12.995215311004785</v>
      </c>
      <c r="BI17" s="92">
        <f t="shared" si="103"/>
        <v>3.8749451293535291</v>
      </c>
      <c r="BJ17" s="94">
        <f t="shared" si="104"/>
        <v>-4.9656483867011048E-2</v>
      </c>
      <c r="BK17" s="77">
        <v>96</v>
      </c>
      <c r="BL17" s="77">
        <v>96</v>
      </c>
      <c r="BM17" s="77">
        <v>96</v>
      </c>
      <c r="BN17" s="76">
        <v>28638</v>
      </c>
      <c r="BO17" s="77">
        <v>20772</v>
      </c>
      <c r="BP17" s="78">
        <v>24922</v>
      </c>
      <c r="BQ17" s="95">
        <f t="shared" si="91"/>
        <v>176.49626835727469</v>
      </c>
      <c r="BR17" s="95">
        <f t="shared" si="72"/>
        <v>30.334769649264359</v>
      </c>
      <c r="BS17" s="95">
        <f t="shared" si="92"/>
        <v>27.255222718915348</v>
      </c>
      <c r="BT17" s="96">
        <f t="shared" si="93"/>
        <v>539.84290623465881</v>
      </c>
      <c r="BU17" s="95">
        <f t="shared" si="73"/>
        <v>-212.587976382634</v>
      </c>
      <c r="BV17" s="97">
        <f t="shared" si="94"/>
        <v>32.056665448418016</v>
      </c>
      <c r="BW17" s="92">
        <f t="shared" si="95"/>
        <v>3.0586647029945997</v>
      </c>
      <c r="BX17" s="92">
        <f t="shared" si="96"/>
        <v>-2.0892770550496209</v>
      </c>
      <c r="BY17" s="92">
        <f t="shared" si="97"/>
        <v>-0.34379229946240297</v>
      </c>
      <c r="BZ17" s="85">
        <f t="shared" si="105"/>
        <v>0.71319826007326015</v>
      </c>
      <c r="CA17" s="86">
        <f t="shared" si="106"/>
        <v>-0.10634157509157505</v>
      </c>
      <c r="CB17" s="122">
        <f t="shared" si="107"/>
        <v>-8.2298063456151649E-2</v>
      </c>
      <c r="CD17" s="124"/>
      <c r="CE17" s="98"/>
      <c r="CF17" s="99"/>
      <c r="CG17" s="98"/>
      <c r="CH17" s="98"/>
    </row>
    <row r="18" spans="1:86" ht="15" customHeight="1" x14ac:dyDescent="0.2">
      <c r="A18" s="75" t="s">
        <v>41</v>
      </c>
      <c r="B18" s="76">
        <v>15162.541999999999</v>
      </c>
      <c r="C18" s="77">
        <v>13297.888000000001</v>
      </c>
      <c r="D18" s="78">
        <v>18078.698</v>
      </c>
      <c r="E18" s="76">
        <v>15152.487999999999</v>
      </c>
      <c r="F18" s="77">
        <v>13167.492</v>
      </c>
      <c r="G18" s="78">
        <v>18073.091</v>
      </c>
      <c r="H18" s="79">
        <f t="shared" si="74"/>
        <v>1.0003102402350543</v>
      </c>
      <c r="I18" s="80">
        <f t="shared" si="2"/>
        <v>-3.5328116156385647E-4</v>
      </c>
      <c r="J18" s="81">
        <f t="shared" si="75"/>
        <v>-9.5926326886581759E-3</v>
      </c>
      <c r="K18" s="76">
        <v>2313.9009999999998</v>
      </c>
      <c r="L18" s="77">
        <v>1633.92</v>
      </c>
      <c r="M18" s="77">
        <v>2516.6570000000002</v>
      </c>
      <c r="N18" s="82">
        <f t="shared" si="76"/>
        <v>0.13924884238119534</v>
      </c>
      <c r="O18" s="83">
        <f t="shared" si="77"/>
        <v>-1.3458818565310615E-2</v>
      </c>
      <c r="P18" s="84">
        <f t="shared" si="78"/>
        <v>1.5161430746542359E-2</v>
      </c>
      <c r="Q18" s="76">
        <v>706.10199999999998</v>
      </c>
      <c r="R18" s="77">
        <v>614.04499999999996</v>
      </c>
      <c r="S18" s="78">
        <v>771.71400000000006</v>
      </c>
      <c r="T18" s="85">
        <f t="shared" si="79"/>
        <v>4.2699613475082929E-2</v>
      </c>
      <c r="U18" s="86">
        <f t="shared" si="80"/>
        <v>-3.9001264488160367E-3</v>
      </c>
      <c r="V18" s="87">
        <f t="shared" si="81"/>
        <v>-3.9337924916721667E-3</v>
      </c>
      <c r="W18" s="76">
        <v>11854.856</v>
      </c>
      <c r="X18" s="77">
        <v>10741.2</v>
      </c>
      <c r="Y18" s="78">
        <v>14467.692999999999</v>
      </c>
      <c r="Z18" s="85">
        <f t="shared" si="82"/>
        <v>0.80051016176480261</v>
      </c>
      <c r="AA18" s="86">
        <f t="shared" si="83"/>
        <v>1.8139900194557468E-2</v>
      </c>
      <c r="AB18" s="87">
        <f t="shared" si="84"/>
        <v>-1.522604677058137E-2</v>
      </c>
      <c r="AC18" s="76">
        <v>5653.9610000000002</v>
      </c>
      <c r="AD18" s="77">
        <v>4303.8581599999998</v>
      </c>
      <c r="AE18" s="77">
        <v>247.5</v>
      </c>
      <c r="AF18" s="77">
        <f t="shared" si="85"/>
        <v>-5406.4610000000002</v>
      </c>
      <c r="AG18" s="78">
        <f t="shared" si="86"/>
        <v>-4056.3581599999998</v>
      </c>
      <c r="AH18" s="76">
        <v>0</v>
      </c>
      <c r="AI18" s="77">
        <v>0</v>
      </c>
      <c r="AJ18" s="77">
        <v>0</v>
      </c>
      <c r="AK18" s="77">
        <f t="shared" si="70"/>
        <v>0</v>
      </c>
      <c r="AL18" s="78">
        <f t="shared" si="71"/>
        <v>0</v>
      </c>
      <c r="AM18" s="85">
        <f t="shared" si="98"/>
        <v>1.3690145164214813E-2</v>
      </c>
      <c r="AN18" s="86">
        <f t="shared" si="87"/>
        <v>-0.35919990190045287</v>
      </c>
      <c r="AO18" s="87">
        <f t="shared" si="88"/>
        <v>-0.30995960733783662</v>
      </c>
      <c r="AP18" s="85">
        <f t="shared" si="16"/>
        <v>0</v>
      </c>
      <c r="AQ18" s="86">
        <f t="shared" si="89"/>
        <v>0</v>
      </c>
      <c r="AR18" s="87">
        <f t="shared" si="32"/>
        <v>0</v>
      </c>
      <c r="AS18" s="86">
        <f t="shared" si="18"/>
        <v>0</v>
      </c>
      <c r="AT18" s="86">
        <f t="shared" si="90"/>
        <v>0</v>
      </c>
      <c r="AU18" s="86">
        <f t="shared" si="20"/>
        <v>0</v>
      </c>
      <c r="AV18" s="76">
        <v>3969</v>
      </c>
      <c r="AW18" s="77">
        <v>3175</v>
      </c>
      <c r="AX18" s="78">
        <v>4065</v>
      </c>
      <c r="AY18" s="89">
        <v>33</v>
      </c>
      <c r="AZ18" s="90">
        <v>36</v>
      </c>
      <c r="BA18" s="91">
        <v>33</v>
      </c>
      <c r="BB18" s="89">
        <v>58</v>
      </c>
      <c r="BC18" s="90">
        <v>56</v>
      </c>
      <c r="BD18" s="91">
        <v>58</v>
      </c>
      <c r="BE18" s="92">
        <f t="shared" si="99"/>
        <v>10.265151515151516</v>
      </c>
      <c r="BF18" s="92">
        <f t="shared" si="100"/>
        <v>0.24242424242424399</v>
      </c>
      <c r="BG18" s="92">
        <f t="shared" si="101"/>
        <v>0.46576879910213265</v>
      </c>
      <c r="BH18" s="93">
        <f t="shared" si="102"/>
        <v>5.8405172413793105</v>
      </c>
      <c r="BI18" s="92">
        <f t="shared" si="103"/>
        <v>0.1379310344827589</v>
      </c>
      <c r="BJ18" s="94">
        <f t="shared" si="104"/>
        <v>-0.45908593322386348</v>
      </c>
      <c r="BK18" s="77">
        <v>121</v>
      </c>
      <c r="BL18" s="77">
        <v>123</v>
      </c>
      <c r="BM18" s="77">
        <v>123</v>
      </c>
      <c r="BN18" s="76">
        <v>18941</v>
      </c>
      <c r="BO18" s="77">
        <v>15116</v>
      </c>
      <c r="BP18" s="78">
        <v>19662</v>
      </c>
      <c r="BQ18" s="95">
        <f t="shared" si="91"/>
        <v>919.18884141999797</v>
      </c>
      <c r="BR18" s="95">
        <f t="shared" si="72"/>
        <v>119.20531362315512</v>
      </c>
      <c r="BS18" s="95">
        <f t="shared" si="92"/>
        <v>48.092519641749732</v>
      </c>
      <c r="BT18" s="96">
        <f t="shared" si="93"/>
        <v>4446.0248462484624</v>
      </c>
      <c r="BU18" s="95">
        <f>BT18-E18*1000/AV18</f>
        <v>628.31559958683465</v>
      </c>
      <c r="BV18" s="97">
        <f t="shared" si="94"/>
        <v>298.78327144531249</v>
      </c>
      <c r="BW18" s="92">
        <f t="shared" si="95"/>
        <v>4.8369003690036898</v>
      </c>
      <c r="BX18" s="92">
        <f t="shared" si="96"/>
        <v>6.4665549149822255E-2</v>
      </c>
      <c r="BY18" s="92">
        <f t="shared" si="97"/>
        <v>7.5955487113925635E-2</v>
      </c>
      <c r="BZ18" s="85">
        <f t="shared" si="105"/>
        <v>0.43915840257303668</v>
      </c>
      <c r="CA18" s="86">
        <f t="shared" si="106"/>
        <v>9.1111770712657414E-3</v>
      </c>
      <c r="CB18" s="122">
        <f t="shared" si="107"/>
        <v>-1.2658909717733258E-2</v>
      </c>
      <c r="CD18" s="124"/>
      <c r="CE18" s="98"/>
      <c r="CF18" s="99"/>
      <c r="CG18" s="98"/>
      <c r="CH18" s="98"/>
    </row>
    <row r="19" spans="1:86" ht="15" customHeight="1" x14ac:dyDescent="0.2">
      <c r="A19" s="75" t="s">
        <v>42</v>
      </c>
      <c r="B19" s="76">
        <v>137948.49336000002</v>
      </c>
      <c r="C19" s="77">
        <v>110683.19367000001</v>
      </c>
      <c r="D19" s="78">
        <v>154038.91438</v>
      </c>
      <c r="E19" s="76">
        <v>132408.57018000001</v>
      </c>
      <c r="F19" s="77">
        <v>103636.10667000001</v>
      </c>
      <c r="G19" s="78">
        <v>149225.54605999999</v>
      </c>
      <c r="H19" s="79">
        <f t="shared" si="74"/>
        <v>1.0322556589477292</v>
      </c>
      <c r="I19" s="80">
        <f>H19-IF(E19=0,"0",(B19/E19))</f>
        <v>-9.5839528875838464E-3</v>
      </c>
      <c r="J19" s="81">
        <f t="shared" si="75"/>
        <v>-3.5742717548982172E-2</v>
      </c>
      <c r="K19" s="76">
        <v>58454.628420000001</v>
      </c>
      <c r="L19" s="77">
        <v>45410.969109999998</v>
      </c>
      <c r="M19" s="77">
        <v>62467.732309999985</v>
      </c>
      <c r="N19" s="82">
        <f t="shared" si="76"/>
        <v>0.41861285791430924</v>
      </c>
      <c r="O19" s="83">
        <f t="shared" si="77"/>
        <v>-2.2858780519178112E-2</v>
      </c>
      <c r="P19" s="84">
        <f t="shared" si="78"/>
        <v>-1.9564246273890695E-2</v>
      </c>
      <c r="Q19" s="76">
        <v>12158.602999999999</v>
      </c>
      <c r="R19" s="77">
        <v>8603.92274</v>
      </c>
      <c r="S19" s="78">
        <v>12708.69728</v>
      </c>
      <c r="T19" s="85">
        <f t="shared" si="79"/>
        <v>8.5164354331731779E-2</v>
      </c>
      <c r="U19" s="86">
        <f t="shared" si="80"/>
        <v>-6.6620507376020655E-3</v>
      </c>
      <c r="V19" s="87">
        <f t="shared" si="81"/>
        <v>2.1438413420189484E-3</v>
      </c>
      <c r="W19" s="76">
        <v>51080.727129999999</v>
      </c>
      <c r="X19" s="77">
        <v>42620.800000000003</v>
      </c>
      <c r="Y19" s="78">
        <v>61974.409570000011</v>
      </c>
      <c r="Z19" s="85">
        <f t="shared" si="82"/>
        <v>0.41530697126805349</v>
      </c>
      <c r="AA19" s="86">
        <f t="shared" si="83"/>
        <v>2.9525846522431731E-2</v>
      </c>
      <c r="AB19" s="87">
        <f t="shared" si="84"/>
        <v>4.0526182295518298E-3</v>
      </c>
      <c r="AC19" s="76">
        <v>44789.097000000002</v>
      </c>
      <c r="AD19" s="77">
        <v>39916.663580000022</v>
      </c>
      <c r="AE19" s="77">
        <v>42496.883000000002</v>
      </c>
      <c r="AF19" s="77">
        <f t="shared" si="85"/>
        <v>-2292.2139999999999</v>
      </c>
      <c r="AG19" s="78">
        <f t="shared" si="86"/>
        <v>2580.2194199999794</v>
      </c>
      <c r="AH19" s="76">
        <v>10694.268</v>
      </c>
      <c r="AI19" s="77">
        <v>9006.7204999999994</v>
      </c>
      <c r="AJ19" s="77">
        <v>4656.7510000000002</v>
      </c>
      <c r="AK19" s="77">
        <f t="shared" si="70"/>
        <v>-6037.5169999999998</v>
      </c>
      <c r="AL19" s="78">
        <f t="shared" si="71"/>
        <v>-4349.9694999999992</v>
      </c>
      <c r="AM19" s="85">
        <f t="shared" si="98"/>
        <v>0.27588407235306822</v>
      </c>
      <c r="AN19" s="86">
        <f t="shared" si="87"/>
        <v>-4.8795783940216886E-2</v>
      </c>
      <c r="AO19" s="87">
        <f t="shared" si="88"/>
        <v>-8.4754812887367192E-2</v>
      </c>
      <c r="AP19" s="85">
        <f t="shared" si="16"/>
        <v>3.0231003761245802E-2</v>
      </c>
      <c r="AQ19" s="86">
        <f t="shared" si="89"/>
        <v>-4.7292626541054726E-2</v>
      </c>
      <c r="AR19" s="87">
        <f t="shared" si="32"/>
        <v>-5.1142872446675862E-2</v>
      </c>
      <c r="AS19" s="86">
        <f t="shared" si="18"/>
        <v>3.1206124708216064E-2</v>
      </c>
      <c r="AT19" s="86">
        <f t="shared" si="90"/>
        <v>-4.9561064193997022E-2</v>
      </c>
      <c r="AU19" s="86">
        <f t="shared" si="20"/>
        <v>-5.5701042971088639E-2</v>
      </c>
      <c r="AV19" s="76">
        <v>79164</v>
      </c>
      <c r="AW19" s="77">
        <v>66720</v>
      </c>
      <c r="AX19" s="102">
        <v>89351</v>
      </c>
      <c r="AY19" s="89">
        <v>648</v>
      </c>
      <c r="AZ19" s="90">
        <v>644</v>
      </c>
      <c r="BA19" s="91">
        <v>636</v>
      </c>
      <c r="BB19" s="89">
        <v>948</v>
      </c>
      <c r="BC19" s="90">
        <v>899</v>
      </c>
      <c r="BD19" s="91">
        <v>909</v>
      </c>
      <c r="BE19" s="92">
        <f t="shared" si="99"/>
        <v>11.707416142557653</v>
      </c>
      <c r="BF19" s="92">
        <f t="shared" si="100"/>
        <v>1.5268605870020977</v>
      </c>
      <c r="BG19" s="92">
        <f t="shared" si="101"/>
        <v>0.19602897899657634</v>
      </c>
      <c r="BH19" s="93">
        <f t="shared" si="102"/>
        <v>8.191327466079942</v>
      </c>
      <c r="BI19" s="92">
        <f t="shared" si="103"/>
        <v>1.2324667065862709</v>
      </c>
      <c r="BJ19" s="94">
        <f t="shared" si="104"/>
        <v>-5.4872014824766779E-2</v>
      </c>
      <c r="BK19" s="77">
        <v>1503</v>
      </c>
      <c r="BL19" s="77">
        <v>1490</v>
      </c>
      <c r="BM19" s="77">
        <v>1491</v>
      </c>
      <c r="BN19" s="76">
        <v>405437</v>
      </c>
      <c r="BO19" s="77">
        <v>293192</v>
      </c>
      <c r="BP19" s="78">
        <v>393088</v>
      </c>
      <c r="BQ19" s="95">
        <f t="shared" si="91"/>
        <v>379.62376378826116</v>
      </c>
      <c r="BR19" s="95">
        <f t="shared" si="72"/>
        <v>53.041408995777942</v>
      </c>
      <c r="BS19" s="95">
        <f t="shared" si="92"/>
        <v>26.148543898223238</v>
      </c>
      <c r="BT19" s="96">
        <f t="shared" si="93"/>
        <v>1670.1049351434231</v>
      </c>
      <c r="BU19" s="95">
        <f t="shared" si="73"/>
        <v>-2.4807121204848954</v>
      </c>
      <c r="BV19" s="97">
        <f t="shared" si="94"/>
        <v>116.80597426212807</v>
      </c>
      <c r="BW19" s="92">
        <f t="shared" si="95"/>
        <v>4.3993687815469329</v>
      </c>
      <c r="BX19" s="92">
        <f t="shared" si="96"/>
        <v>-0.72211320521472633</v>
      </c>
      <c r="BY19" s="92">
        <f t="shared" si="97"/>
        <v>5.0042731536477092E-3</v>
      </c>
      <c r="BZ19" s="85">
        <f t="shared" si="105"/>
        <v>0.72428711462916695</v>
      </c>
      <c r="CA19" s="86">
        <f t="shared" si="106"/>
        <v>-1.6789340519144491E-2</v>
      </c>
      <c r="CB19" s="122">
        <f t="shared" si="107"/>
        <v>8.564000614607048E-4</v>
      </c>
      <c r="CD19" s="124"/>
      <c r="CE19" s="98"/>
      <c r="CF19" s="99"/>
      <c r="CG19" s="98"/>
      <c r="CH19" s="98"/>
    </row>
    <row r="20" spans="1:86" s="120" customFormat="1" ht="15" customHeight="1" x14ac:dyDescent="0.2">
      <c r="A20" s="75" t="s">
        <v>43</v>
      </c>
      <c r="B20" s="100">
        <v>69968.132489999989</v>
      </c>
      <c r="C20" s="101">
        <v>54925.769229999998</v>
      </c>
      <c r="D20" s="102">
        <v>78670.822909999988</v>
      </c>
      <c r="E20" s="100">
        <v>69887.645250000001</v>
      </c>
      <c r="F20" s="101">
        <v>57091.70119</v>
      </c>
      <c r="G20" s="102">
        <v>79851.502280000001</v>
      </c>
      <c r="H20" s="103">
        <f t="shared" si="74"/>
        <v>0.98521406189879868</v>
      </c>
      <c r="I20" s="104">
        <f t="shared" si="2"/>
        <v>-1.5937604317913467E-2</v>
      </c>
      <c r="J20" s="105">
        <f t="shared" si="75"/>
        <v>2.3151834199396704E-2</v>
      </c>
      <c r="K20" s="100">
        <v>27990.836070000001</v>
      </c>
      <c r="L20" s="101">
        <v>21632.300489999998</v>
      </c>
      <c r="M20" s="101">
        <v>31134.973299999998</v>
      </c>
      <c r="N20" s="106">
        <f t="shared" si="76"/>
        <v>0.38991092729633237</v>
      </c>
      <c r="O20" s="107">
        <f t="shared" si="77"/>
        <v>-1.0601008252104249E-2</v>
      </c>
      <c r="P20" s="108">
        <f t="shared" si="78"/>
        <v>1.1006462389810345E-2</v>
      </c>
      <c r="Q20" s="100">
        <v>6404.3720700000003</v>
      </c>
      <c r="R20" s="101">
        <v>4849.5070199999991</v>
      </c>
      <c r="S20" s="102">
        <v>6709.0262499999999</v>
      </c>
      <c r="T20" s="109">
        <f t="shared" si="79"/>
        <v>8.4018785601236906E-2</v>
      </c>
      <c r="U20" s="110">
        <f t="shared" si="80"/>
        <v>-7.6193293630099496E-3</v>
      </c>
      <c r="V20" s="111">
        <f t="shared" si="81"/>
        <v>-9.2363017756323662E-4</v>
      </c>
      <c r="W20" s="100">
        <v>31809.983600000003</v>
      </c>
      <c r="X20" s="101">
        <v>27984.400000000001</v>
      </c>
      <c r="Y20" s="102">
        <v>38520.599519999996</v>
      </c>
      <c r="Z20" s="109">
        <f t="shared" si="82"/>
        <v>0.48240294071020945</v>
      </c>
      <c r="AA20" s="110">
        <f t="shared" si="83"/>
        <v>2.7244042650183542E-2</v>
      </c>
      <c r="AB20" s="111">
        <f t="shared" si="84"/>
        <v>-7.7628700241474946E-3</v>
      </c>
      <c r="AC20" s="100">
        <v>11736.424000000001</v>
      </c>
      <c r="AD20" s="101">
        <v>10348.110339999999</v>
      </c>
      <c r="AE20" s="101">
        <v>13903.759</v>
      </c>
      <c r="AF20" s="101">
        <f t="shared" si="85"/>
        <v>2167.3349999999991</v>
      </c>
      <c r="AG20" s="102">
        <f t="shared" si="86"/>
        <v>3555.6486600000007</v>
      </c>
      <c r="AH20" s="100">
        <v>0</v>
      </c>
      <c r="AI20" s="101">
        <v>0</v>
      </c>
      <c r="AJ20" s="101">
        <v>0</v>
      </c>
      <c r="AK20" s="101">
        <f t="shared" si="70"/>
        <v>0</v>
      </c>
      <c r="AL20" s="102">
        <f t="shared" si="71"/>
        <v>0</v>
      </c>
      <c r="AM20" s="109">
        <f t="shared" si="98"/>
        <v>0.17673336169250453</v>
      </c>
      <c r="AN20" s="110">
        <f t="shared" si="87"/>
        <v>8.9937982322764176E-3</v>
      </c>
      <c r="AO20" s="111">
        <f t="shared" si="88"/>
        <v>-1.1668375507890433E-2</v>
      </c>
      <c r="AP20" s="109">
        <f t="shared" si="16"/>
        <v>0</v>
      </c>
      <c r="AQ20" s="110">
        <f t="shared" si="89"/>
        <v>0</v>
      </c>
      <c r="AR20" s="111">
        <f t="shared" si="32"/>
        <v>0</v>
      </c>
      <c r="AS20" s="110">
        <f t="shared" si="18"/>
        <v>0</v>
      </c>
      <c r="AT20" s="110">
        <f t="shared" si="90"/>
        <v>0</v>
      </c>
      <c r="AU20" s="110">
        <f t="shared" si="20"/>
        <v>0</v>
      </c>
      <c r="AV20" s="100">
        <v>49568</v>
      </c>
      <c r="AW20" s="101">
        <v>34520</v>
      </c>
      <c r="AX20" s="102">
        <v>44618</v>
      </c>
      <c r="AY20" s="112">
        <v>388.60250000000002</v>
      </c>
      <c r="AZ20" s="113">
        <v>388</v>
      </c>
      <c r="BA20" s="114">
        <v>387.85</v>
      </c>
      <c r="BB20" s="112">
        <v>706.43579999999997</v>
      </c>
      <c r="BC20" s="113">
        <v>695</v>
      </c>
      <c r="BD20" s="114">
        <v>691.71416666666687</v>
      </c>
      <c r="BE20" s="92">
        <f t="shared" si="99"/>
        <v>9.58660994370676</v>
      </c>
      <c r="BF20" s="92">
        <f t="shared" si="100"/>
        <v>-1.0429322405732346</v>
      </c>
      <c r="BG20" s="92">
        <f t="shared" si="101"/>
        <v>-0.2988425190652908</v>
      </c>
      <c r="BH20" s="93">
        <f t="shared" si="102"/>
        <v>5.3752935039400889</v>
      </c>
      <c r="BI20" s="92">
        <f t="shared" si="103"/>
        <v>-0.47189978194189308</v>
      </c>
      <c r="BJ20" s="94">
        <f t="shared" si="104"/>
        <v>-0.14349146808229296</v>
      </c>
      <c r="BK20" s="101">
        <v>930</v>
      </c>
      <c r="BL20" s="101">
        <v>934</v>
      </c>
      <c r="BM20" s="101">
        <v>938</v>
      </c>
      <c r="BN20" s="100">
        <v>239740</v>
      </c>
      <c r="BO20" s="101">
        <v>173743</v>
      </c>
      <c r="BP20" s="102">
        <v>232754</v>
      </c>
      <c r="BQ20" s="116">
        <f t="shared" si="91"/>
        <v>343.07252412418262</v>
      </c>
      <c r="BR20" s="116">
        <f t="shared" si="72"/>
        <v>51.55819505936239</v>
      </c>
      <c r="BS20" s="116">
        <f t="shared" si="92"/>
        <v>14.47395503075154</v>
      </c>
      <c r="BT20" s="117">
        <f t="shared" si="93"/>
        <v>1789.6701394056211</v>
      </c>
      <c r="BU20" s="116">
        <f t="shared" si="73"/>
        <v>379.735398241967</v>
      </c>
      <c r="BV20" s="118">
        <f t="shared" si="94"/>
        <v>135.79698789924805</v>
      </c>
      <c r="BW20" s="115">
        <f t="shared" si="95"/>
        <v>5.2165941996503653</v>
      </c>
      <c r="BX20" s="115">
        <f t="shared" si="96"/>
        <v>0.38000607828174005</v>
      </c>
      <c r="BY20" s="115">
        <f t="shared" si="97"/>
        <v>0.18348295978941476</v>
      </c>
      <c r="BZ20" s="85">
        <f t="shared" si="105"/>
        <v>0.68169943063333249</v>
      </c>
      <c r="CA20" s="86">
        <f t="shared" si="106"/>
        <v>-2.6500971115456462E-2</v>
      </c>
      <c r="CB20" s="122">
        <f t="shared" si="107"/>
        <v>-2.1988877946811369E-3</v>
      </c>
      <c r="CC20" s="124"/>
      <c r="CD20" s="124"/>
      <c r="CE20" s="98"/>
      <c r="CF20" s="99"/>
      <c r="CG20" s="98"/>
      <c r="CH20" s="98"/>
    </row>
    <row r="21" spans="1:86" ht="15" customHeight="1" x14ac:dyDescent="0.2">
      <c r="A21" s="75" t="s">
        <v>44</v>
      </c>
      <c r="B21" s="76">
        <v>114264.14354999999</v>
      </c>
      <c r="C21" s="77">
        <v>88177.863531761497</v>
      </c>
      <c r="D21" s="78">
        <v>120319.63233192913</v>
      </c>
      <c r="E21" s="76">
        <v>111580.22551</v>
      </c>
      <c r="F21" s="77">
        <v>84505.737599999993</v>
      </c>
      <c r="G21" s="78">
        <v>116872.00116999997</v>
      </c>
      <c r="H21" s="79">
        <f t="shared" si="74"/>
        <v>1.02949920534786</v>
      </c>
      <c r="I21" s="80">
        <f t="shared" si="2"/>
        <v>5.4454984501315362E-3</v>
      </c>
      <c r="J21" s="81">
        <f t="shared" si="75"/>
        <v>-1.3954955707371264E-2</v>
      </c>
      <c r="K21" s="76">
        <v>42301.088499999998</v>
      </c>
      <c r="L21" s="77">
        <v>32705.460579999999</v>
      </c>
      <c r="M21" s="77">
        <v>47026.482709999997</v>
      </c>
      <c r="N21" s="82">
        <f t="shared" si="76"/>
        <v>0.40237595180385499</v>
      </c>
      <c r="O21" s="83">
        <f t="shared" si="77"/>
        <v>2.3266765506244347E-2</v>
      </c>
      <c r="P21" s="84">
        <f t="shared" si="78"/>
        <v>1.5355359961816528E-2</v>
      </c>
      <c r="Q21" s="76">
        <v>7637.5165900000011</v>
      </c>
      <c r="R21" s="77">
        <v>6077.03485</v>
      </c>
      <c r="S21" s="78">
        <v>8344.1259499999996</v>
      </c>
      <c r="T21" s="85">
        <f t="shared" si="79"/>
        <v>7.1395422911110937E-2</v>
      </c>
      <c r="U21" s="86">
        <f t="shared" si="80"/>
        <v>2.9467658565908716E-3</v>
      </c>
      <c r="V21" s="87">
        <f t="shared" si="81"/>
        <v>-5.1726636408451487E-4</v>
      </c>
      <c r="W21" s="76">
        <v>51881.604770000005</v>
      </c>
      <c r="X21" s="77">
        <v>40439.9</v>
      </c>
      <c r="Y21" s="78">
        <v>54260.488539999998</v>
      </c>
      <c r="Z21" s="85">
        <f t="shared" si="82"/>
        <v>0.4642727770278669</v>
      </c>
      <c r="AA21" s="86">
        <f t="shared" si="83"/>
        <v>-6.9854322950513303E-4</v>
      </c>
      <c r="AB21" s="87">
        <f t="shared" si="84"/>
        <v>-1.4273427626525781E-2</v>
      </c>
      <c r="AC21" s="76">
        <v>17880.081999999999</v>
      </c>
      <c r="AD21" s="77">
        <v>17036.181370000002</v>
      </c>
      <c r="AE21" s="77">
        <v>17362.292000000001</v>
      </c>
      <c r="AF21" s="77">
        <f t="shared" si="85"/>
        <v>-517.78999999999724</v>
      </c>
      <c r="AG21" s="78">
        <f t="shared" si="86"/>
        <v>326.11062999999922</v>
      </c>
      <c r="AH21" s="76">
        <v>2.8090000000000002</v>
      </c>
      <c r="AI21" s="77">
        <v>0</v>
      </c>
      <c r="AJ21" s="77">
        <v>0</v>
      </c>
      <c r="AK21" s="77">
        <f t="shared" si="70"/>
        <v>-2.8090000000000002</v>
      </c>
      <c r="AL21" s="78">
        <f t="shared" si="71"/>
        <v>0</v>
      </c>
      <c r="AM21" s="85">
        <f t="shared" si="98"/>
        <v>0.14430140504504005</v>
      </c>
      <c r="AN21" s="86">
        <f t="shared" si="87"/>
        <v>-1.2178847153900968E-2</v>
      </c>
      <c r="AO21" s="87">
        <f t="shared" si="88"/>
        <v>-4.8901068769304556E-2</v>
      </c>
      <c r="AP21" s="85">
        <f t="shared" si="16"/>
        <v>0</v>
      </c>
      <c r="AQ21" s="86">
        <f t="shared" si="89"/>
        <v>-2.4583389965819251E-5</v>
      </c>
      <c r="AR21" s="87">
        <f t="shared" si="32"/>
        <v>0</v>
      </c>
      <c r="AS21" s="86">
        <f t="shared" si="18"/>
        <v>0</v>
      </c>
      <c r="AT21" s="86">
        <f t="shared" si="90"/>
        <v>-2.5174711622609625E-5</v>
      </c>
      <c r="AU21" s="86">
        <f t="shared" si="20"/>
        <v>0</v>
      </c>
      <c r="AV21" s="76">
        <v>55295</v>
      </c>
      <c r="AW21" s="77">
        <v>42321</v>
      </c>
      <c r="AX21" s="78">
        <v>56467</v>
      </c>
      <c r="AY21" s="89">
        <v>378.47669999999999</v>
      </c>
      <c r="AZ21" s="90">
        <v>375</v>
      </c>
      <c r="BA21" s="91">
        <v>373.48000000000008</v>
      </c>
      <c r="BB21" s="89">
        <v>707.40750000000003</v>
      </c>
      <c r="BC21" s="90">
        <v>691</v>
      </c>
      <c r="BD21" s="91">
        <v>690.89749999999992</v>
      </c>
      <c r="BE21" s="92">
        <f t="shared" si="99"/>
        <v>12.599291349826851</v>
      </c>
      <c r="BF21" s="92">
        <f t="shared" si="100"/>
        <v>0.42438952187636758</v>
      </c>
      <c r="BG21" s="92">
        <f t="shared" si="101"/>
        <v>5.9735794271295717E-2</v>
      </c>
      <c r="BH21" s="93">
        <f t="shared" si="102"/>
        <v>6.8108269798824486</v>
      </c>
      <c r="BI21" s="92">
        <f t="shared" si="103"/>
        <v>0.29701893195156526</v>
      </c>
      <c r="BJ21" s="94">
        <f t="shared" si="104"/>
        <v>5.7136176055552212E-3</v>
      </c>
      <c r="BK21" s="77">
        <v>1346</v>
      </c>
      <c r="BL21" s="77">
        <v>1316</v>
      </c>
      <c r="BM21" s="77">
        <v>1306</v>
      </c>
      <c r="BN21" s="76">
        <v>304955</v>
      </c>
      <c r="BO21" s="77">
        <v>229123</v>
      </c>
      <c r="BP21" s="78">
        <v>308321</v>
      </c>
      <c r="BQ21" s="95">
        <f t="shared" si="91"/>
        <v>379.05949049853876</v>
      </c>
      <c r="BR21" s="95">
        <f t="shared" si="72"/>
        <v>13.168701660841407</v>
      </c>
      <c r="BS21" s="95">
        <f t="shared" si="92"/>
        <v>10.236903503780525</v>
      </c>
      <c r="BT21" s="96">
        <f t="shared" si="93"/>
        <v>2069.739868772911</v>
      </c>
      <c r="BU21" s="95">
        <f t="shared" si="73"/>
        <v>51.831820848143707</v>
      </c>
      <c r="BV21" s="97">
        <f t="shared" si="94"/>
        <v>72.959603656302306</v>
      </c>
      <c r="BW21" s="92">
        <f t="shared" si="95"/>
        <v>5.4601979917473926</v>
      </c>
      <c r="BX21" s="92">
        <f t="shared" si="96"/>
        <v>-5.4857619067328223E-2</v>
      </c>
      <c r="BY21" s="92">
        <f t="shared" si="97"/>
        <v>4.6266373874469302E-2</v>
      </c>
      <c r="BZ21" s="85">
        <f t="shared" si="105"/>
        <v>0.64857252242397723</v>
      </c>
      <c r="CA21" s="86">
        <f t="shared" si="106"/>
        <v>2.6144244906546654E-2</v>
      </c>
      <c r="CB21" s="122">
        <f t="shared" si="107"/>
        <v>8.4783198493303402E-3</v>
      </c>
      <c r="CD21" s="124"/>
      <c r="CE21" s="98"/>
      <c r="CF21" s="99"/>
      <c r="CG21" s="98"/>
      <c r="CH21" s="98"/>
    </row>
    <row r="22" spans="1:86" ht="15" customHeight="1" x14ac:dyDescent="0.2">
      <c r="A22" s="75" t="s">
        <v>45</v>
      </c>
      <c r="B22" s="76">
        <v>33612.057670000002</v>
      </c>
      <c r="C22" s="77">
        <v>24596.083620000001</v>
      </c>
      <c r="D22" s="78">
        <v>33634.593139999997</v>
      </c>
      <c r="E22" s="76">
        <v>35492.880130000005</v>
      </c>
      <c r="F22" s="77">
        <v>25805.098440000002</v>
      </c>
      <c r="G22" s="78">
        <v>34922.824999999997</v>
      </c>
      <c r="H22" s="79">
        <f t="shared" si="74"/>
        <v>0.96311203747119545</v>
      </c>
      <c r="I22" s="80">
        <f t="shared" si="2"/>
        <v>1.6103579806196255E-2</v>
      </c>
      <c r="J22" s="81">
        <f t="shared" si="75"/>
        <v>9.9638184404138297E-3</v>
      </c>
      <c r="K22" s="76">
        <v>16136.76425</v>
      </c>
      <c r="L22" s="77">
        <v>12176.01375</v>
      </c>
      <c r="M22" s="77">
        <v>16399.794590000001</v>
      </c>
      <c r="N22" s="82">
        <f t="shared" si="76"/>
        <v>0.4696010299854036</v>
      </c>
      <c r="O22" s="83">
        <f t="shared" si="77"/>
        <v>1.4953106489317414E-2</v>
      </c>
      <c r="P22" s="84">
        <f t="shared" si="78"/>
        <v>-2.2442442463810885E-3</v>
      </c>
      <c r="Q22" s="76">
        <v>3671.9357199999999</v>
      </c>
      <c r="R22" s="77">
        <v>2754.2191699999998</v>
      </c>
      <c r="S22" s="78">
        <v>3754.1789200000017</v>
      </c>
      <c r="T22" s="85">
        <f t="shared" si="79"/>
        <v>0.10749929079334224</v>
      </c>
      <c r="U22" s="86">
        <f t="shared" si="80"/>
        <v>4.0437327616813235E-3</v>
      </c>
      <c r="V22" s="87">
        <f t="shared" si="81"/>
        <v>7.677014369251306E-4</v>
      </c>
      <c r="W22" s="76">
        <v>12815.869909999999</v>
      </c>
      <c r="X22" s="77">
        <v>8852.5</v>
      </c>
      <c r="Y22" s="78">
        <v>11971.039199999999</v>
      </c>
      <c r="Z22" s="85">
        <f t="shared" si="82"/>
        <v>0.34278553353000507</v>
      </c>
      <c r="AA22" s="86">
        <f t="shared" si="83"/>
        <v>-1.8297305142405518E-2</v>
      </c>
      <c r="AB22" s="87">
        <f t="shared" si="84"/>
        <v>-2.6682957502788263E-4</v>
      </c>
      <c r="AC22" s="76">
        <v>7532.8109999999997</v>
      </c>
      <c r="AD22" s="77">
        <v>7378.1556000000019</v>
      </c>
      <c r="AE22" s="77">
        <v>7693.7629999999999</v>
      </c>
      <c r="AF22" s="77">
        <f t="shared" si="85"/>
        <v>160.95200000000023</v>
      </c>
      <c r="AG22" s="78">
        <f t="shared" si="86"/>
        <v>315.60739999999805</v>
      </c>
      <c r="AH22" s="76">
        <v>86.015000000000001</v>
      </c>
      <c r="AI22" s="77">
        <v>924.89447999999993</v>
      </c>
      <c r="AJ22" s="77">
        <v>1014.861</v>
      </c>
      <c r="AK22" s="77">
        <f t="shared" si="70"/>
        <v>928.846</v>
      </c>
      <c r="AL22" s="78">
        <f t="shared" si="71"/>
        <v>89.96652000000006</v>
      </c>
      <c r="AM22" s="85">
        <f t="shared" si="98"/>
        <v>0.22874553493112362</v>
      </c>
      <c r="AN22" s="86">
        <f t="shared" si="87"/>
        <v>4.6351554370615555E-3</v>
      </c>
      <c r="AO22" s="87">
        <f t="shared" si="88"/>
        <v>-7.122724585746279E-2</v>
      </c>
      <c r="AP22" s="85">
        <f t="shared" si="16"/>
        <v>3.0173131447606982E-2</v>
      </c>
      <c r="AQ22" s="86">
        <f t="shared" si="89"/>
        <v>2.7614079548895897E-2</v>
      </c>
      <c r="AR22" s="87">
        <f t="shared" si="32"/>
        <v>-7.4301916785159718E-3</v>
      </c>
      <c r="AS22" s="86">
        <f t="shared" si="18"/>
        <v>2.9060106105390962E-2</v>
      </c>
      <c r="AT22" s="86">
        <f t="shared" si="90"/>
        <v>2.6636662313707888E-2</v>
      </c>
      <c r="AU22" s="86">
        <f t="shared" si="20"/>
        <v>-6.7814343619121281E-3</v>
      </c>
      <c r="AV22" s="76">
        <v>14034</v>
      </c>
      <c r="AW22" s="77">
        <v>10228</v>
      </c>
      <c r="AX22" s="78">
        <v>13765</v>
      </c>
      <c r="AY22" s="89">
        <v>177.88040000000001</v>
      </c>
      <c r="AZ22" s="90">
        <v>188</v>
      </c>
      <c r="BA22" s="91">
        <v>188.81640040962623</v>
      </c>
      <c r="BB22" s="89">
        <v>347.9572</v>
      </c>
      <c r="BC22" s="90">
        <v>333</v>
      </c>
      <c r="BD22" s="91">
        <v>324.91079329077058</v>
      </c>
      <c r="BE22" s="92">
        <f t="shared" si="99"/>
        <v>6.0751255232321064</v>
      </c>
      <c r="BF22" s="92">
        <f t="shared" si="100"/>
        <v>-0.49951676450729554</v>
      </c>
      <c r="BG22" s="92">
        <f t="shared" si="101"/>
        <v>3.0208265548891333E-2</v>
      </c>
      <c r="BH22" s="93">
        <f t="shared" si="102"/>
        <v>3.5304562268166344</v>
      </c>
      <c r="BI22" s="92">
        <f t="shared" si="103"/>
        <v>0.1694106729381688</v>
      </c>
      <c r="BJ22" s="94">
        <f t="shared" si="104"/>
        <v>0.11771014740388841</v>
      </c>
      <c r="BK22" s="77">
        <v>299</v>
      </c>
      <c r="BL22" s="77">
        <v>299</v>
      </c>
      <c r="BM22" s="77">
        <v>299</v>
      </c>
      <c r="BN22" s="76">
        <v>68695</v>
      </c>
      <c r="BO22" s="77">
        <v>47485</v>
      </c>
      <c r="BP22" s="78">
        <v>65304</v>
      </c>
      <c r="BQ22" s="95">
        <f t="shared" si="91"/>
        <v>534.77313793948304</v>
      </c>
      <c r="BR22" s="95">
        <f t="shared" si="72"/>
        <v>18.099724590622145</v>
      </c>
      <c r="BS22" s="95">
        <f t="shared" si="92"/>
        <v>-8.663704010606466</v>
      </c>
      <c r="BT22" s="96">
        <f t="shared" si="93"/>
        <v>2537.0741009807484</v>
      </c>
      <c r="BU22" s="95">
        <f t="shared" si="73"/>
        <v>8.0103892805914256</v>
      </c>
      <c r="BV22" s="97">
        <f t="shared" si="94"/>
        <v>14.088332502062258</v>
      </c>
      <c r="BW22" s="92">
        <f t="shared" si="95"/>
        <v>4.7442063203777698</v>
      </c>
      <c r="BX22" s="92">
        <f t="shared" si="96"/>
        <v>-0.15069178422533724</v>
      </c>
      <c r="BY22" s="92">
        <f t="shared" si="97"/>
        <v>0.10155868643173971</v>
      </c>
      <c r="BZ22" s="85">
        <f t="shared" si="105"/>
        <v>0.60002205152706822</v>
      </c>
      <c r="CA22" s="86">
        <f t="shared" si="106"/>
        <v>-3.1156970120180816E-2</v>
      </c>
      <c r="CB22" s="122">
        <f t="shared" si="107"/>
        <v>1.6151797739934581E-2</v>
      </c>
      <c r="CD22" s="124"/>
      <c r="CE22" s="98"/>
      <c r="CF22" s="99"/>
      <c r="CG22" s="98"/>
      <c r="CH22" s="98"/>
    </row>
    <row r="23" spans="1:86" ht="15" customHeight="1" x14ac:dyDescent="0.2">
      <c r="A23" s="75" t="s">
        <v>46</v>
      </c>
      <c r="B23" s="76">
        <v>33220.726539999996</v>
      </c>
      <c r="C23" s="77">
        <v>28789.244859999999</v>
      </c>
      <c r="D23" s="78">
        <v>39166.120830000007</v>
      </c>
      <c r="E23" s="76">
        <v>33273.304029999999</v>
      </c>
      <c r="F23" s="77">
        <v>29585.827510000003</v>
      </c>
      <c r="G23" s="78">
        <v>39454.411829999997</v>
      </c>
      <c r="H23" s="79">
        <f t="shared" si="74"/>
        <v>0.99269306050633399</v>
      </c>
      <c r="I23" s="80">
        <f t="shared" si="2"/>
        <v>-5.7267690978256569E-3</v>
      </c>
      <c r="J23" s="81">
        <f t="shared" si="75"/>
        <v>1.9617527963962433E-2</v>
      </c>
      <c r="K23" s="76">
        <v>10593.011420000001</v>
      </c>
      <c r="L23" s="77">
        <v>7865.0053399999997</v>
      </c>
      <c r="M23" s="77">
        <v>10592.477859999999</v>
      </c>
      <c r="N23" s="82">
        <f t="shared" si="76"/>
        <v>0.26847385041856803</v>
      </c>
      <c r="O23" s="83">
        <f t="shared" si="77"/>
        <v>-4.9889826673706616E-2</v>
      </c>
      <c r="P23" s="84">
        <f t="shared" si="78"/>
        <v>2.6369277453174855E-3</v>
      </c>
      <c r="Q23" s="76">
        <v>2164.4264500000004</v>
      </c>
      <c r="R23" s="77">
        <v>2295.82663</v>
      </c>
      <c r="S23" s="78">
        <v>3198.1198899999995</v>
      </c>
      <c r="T23" s="85">
        <f t="shared" si="79"/>
        <v>8.1058612754891998E-2</v>
      </c>
      <c r="U23" s="86">
        <f t="shared" si="80"/>
        <v>1.6008672176448024E-2</v>
      </c>
      <c r="V23" s="87">
        <f t="shared" si="81"/>
        <v>3.4597479192198799E-3</v>
      </c>
      <c r="W23" s="76">
        <v>15559.486800000001</v>
      </c>
      <c r="X23" s="77">
        <v>15774.67</v>
      </c>
      <c r="Y23" s="78">
        <v>20882.162059999995</v>
      </c>
      <c r="Z23" s="85">
        <f t="shared" si="82"/>
        <v>0.52927318115845801</v>
      </c>
      <c r="AA23" s="86">
        <f t="shared" si="83"/>
        <v>6.1646437929976761E-2</v>
      </c>
      <c r="AB23" s="87">
        <f t="shared" si="84"/>
        <v>-3.9101477400885765E-3</v>
      </c>
      <c r="AC23" s="76">
        <v>15117.227999999999</v>
      </c>
      <c r="AD23" s="77">
        <v>14277.794510000002</v>
      </c>
      <c r="AE23" s="77">
        <v>15660.463</v>
      </c>
      <c r="AF23" s="77">
        <f t="shared" si="85"/>
        <v>543.23500000000058</v>
      </c>
      <c r="AG23" s="78">
        <f t="shared" si="86"/>
        <v>1382.6684899999982</v>
      </c>
      <c r="AH23" s="76">
        <v>3701.578</v>
      </c>
      <c r="AI23" s="77">
        <v>3123.7767499999995</v>
      </c>
      <c r="AJ23" s="77">
        <v>855.64780000000007</v>
      </c>
      <c r="AK23" s="77">
        <f t="shared" si="70"/>
        <v>-2845.9301999999998</v>
      </c>
      <c r="AL23" s="78">
        <f t="shared" si="71"/>
        <v>-2268.1289499999993</v>
      </c>
      <c r="AM23" s="85">
        <f t="shared" si="98"/>
        <v>0.39984718088303967</v>
      </c>
      <c r="AN23" s="86">
        <f t="shared" si="87"/>
        <v>-5.520692462539456E-2</v>
      </c>
      <c r="AO23" s="87">
        <f t="shared" si="88"/>
        <v>-9.6094778672755454E-2</v>
      </c>
      <c r="AP23" s="85">
        <f t="shared" si="16"/>
        <v>2.184663126874186E-2</v>
      </c>
      <c r="AQ23" s="86">
        <f t="shared" si="89"/>
        <v>-8.9577120874157562E-2</v>
      </c>
      <c r="AR23" s="87">
        <f t="shared" si="32"/>
        <v>-8.6658359577343136E-2</v>
      </c>
      <c r="AS23" s="86">
        <f t="shared" si="18"/>
        <v>2.1686999255920731E-2</v>
      </c>
      <c r="AT23" s="86">
        <f t="shared" si="90"/>
        <v>-8.9560684372449018E-2</v>
      </c>
      <c r="AU23" s="86">
        <f t="shared" si="20"/>
        <v>-8.3896552495138582E-2</v>
      </c>
      <c r="AV23" s="76">
        <v>14211</v>
      </c>
      <c r="AW23" s="77">
        <v>10836</v>
      </c>
      <c r="AX23" s="102">
        <v>14545</v>
      </c>
      <c r="AY23" s="89">
        <v>123</v>
      </c>
      <c r="AZ23" s="90">
        <v>119</v>
      </c>
      <c r="BA23" s="90">
        <v>119</v>
      </c>
      <c r="BB23" s="89">
        <v>183</v>
      </c>
      <c r="BC23" s="90">
        <v>163</v>
      </c>
      <c r="BD23" s="91">
        <v>163</v>
      </c>
      <c r="BE23" s="92">
        <f t="shared" si="99"/>
        <v>10.185574229691877</v>
      </c>
      <c r="BF23" s="92">
        <f t="shared" si="100"/>
        <v>0.5575254492040731</v>
      </c>
      <c r="BG23" s="92">
        <f t="shared" si="101"/>
        <v>6.7927170868347986E-2</v>
      </c>
      <c r="BH23" s="93">
        <f t="shared" si="102"/>
        <v>7.436094069529652</v>
      </c>
      <c r="BI23" s="92">
        <f t="shared" si="103"/>
        <v>0.96478259411981515</v>
      </c>
      <c r="BJ23" s="94">
        <f t="shared" si="104"/>
        <v>4.9591002044988564E-2</v>
      </c>
      <c r="BK23" s="77">
        <v>242</v>
      </c>
      <c r="BL23" s="77">
        <v>242</v>
      </c>
      <c r="BM23" s="77">
        <v>242</v>
      </c>
      <c r="BN23" s="76">
        <v>100933</v>
      </c>
      <c r="BO23" s="77">
        <v>73642</v>
      </c>
      <c r="BP23" s="102">
        <v>98012</v>
      </c>
      <c r="BQ23" s="95">
        <f t="shared" si="91"/>
        <v>402.54674764314569</v>
      </c>
      <c r="BR23" s="95">
        <f t="shared" si="72"/>
        <v>72.889410300552072</v>
      </c>
      <c r="BS23" s="95">
        <f t="shared" si="92"/>
        <v>0.79465630939591847</v>
      </c>
      <c r="BT23" s="96">
        <f t="shared" si="93"/>
        <v>2712.5755812994153</v>
      </c>
      <c r="BU23" s="95">
        <f t="shared" si="73"/>
        <v>371.19889915178328</v>
      </c>
      <c r="BV23" s="97">
        <f t="shared" si="94"/>
        <v>-17.751800575815651</v>
      </c>
      <c r="BW23" s="92">
        <f t="shared" si="95"/>
        <v>6.7385355792368511</v>
      </c>
      <c r="BX23" s="92">
        <f t="shared" si="96"/>
        <v>-0.36392026482760631</v>
      </c>
      <c r="BY23" s="92">
        <f t="shared" si="97"/>
        <v>-5.7514623790096309E-2</v>
      </c>
      <c r="BZ23" s="85">
        <f t="shared" si="105"/>
        <v>1.1126600672055218</v>
      </c>
      <c r="CA23" s="86">
        <f t="shared" si="106"/>
        <v>-3.3160021796385442E-2</v>
      </c>
      <c r="CB23" s="122">
        <f t="shared" si="107"/>
        <v>-6.1112016325919338E-3</v>
      </c>
      <c r="CD23" s="124"/>
      <c r="CE23" s="98"/>
      <c r="CF23" s="99"/>
      <c r="CG23" s="98"/>
      <c r="CH23" s="98"/>
    </row>
    <row r="24" spans="1:86" ht="15" customHeight="1" x14ac:dyDescent="0.2">
      <c r="A24" s="75" t="s">
        <v>47</v>
      </c>
      <c r="B24" s="76">
        <v>1703.4911100000002</v>
      </c>
      <c r="C24" s="77">
        <v>1310.28297</v>
      </c>
      <c r="D24" s="78">
        <v>1752.9673400000001</v>
      </c>
      <c r="E24" s="76">
        <v>1861.3079499999999</v>
      </c>
      <c r="F24" s="77">
        <v>1379.7330300000001</v>
      </c>
      <c r="G24" s="78">
        <v>1838.1277600000003</v>
      </c>
      <c r="H24" s="79">
        <f t="shared" si="74"/>
        <v>0.95367002128296019</v>
      </c>
      <c r="I24" s="80">
        <f t="shared" si="2"/>
        <v>3.8458161794582502E-2</v>
      </c>
      <c r="J24" s="81">
        <f t="shared" si="75"/>
        <v>4.0058895197306876E-3</v>
      </c>
      <c r="K24" s="76">
        <v>1200.91373</v>
      </c>
      <c r="L24" s="77">
        <v>869.46855000000005</v>
      </c>
      <c r="M24" s="77">
        <v>1137.9969700000001</v>
      </c>
      <c r="N24" s="82">
        <f t="shared" si="76"/>
        <v>0.61910656852274515</v>
      </c>
      <c r="O24" s="83">
        <f t="shared" si="77"/>
        <v>-2.6092271357565977E-2</v>
      </c>
      <c r="P24" s="84">
        <f t="shared" si="78"/>
        <v>-1.1065016193176347E-2</v>
      </c>
      <c r="Q24" s="76">
        <v>472.37410999999997</v>
      </c>
      <c r="R24" s="77">
        <v>335.64120999999994</v>
      </c>
      <c r="S24" s="78">
        <v>459.08839</v>
      </c>
      <c r="T24" s="85">
        <f t="shared" si="79"/>
        <v>0.24975869468398645</v>
      </c>
      <c r="U24" s="86">
        <f t="shared" si="80"/>
        <v>-4.0274184629540966E-3</v>
      </c>
      <c r="V24" s="87">
        <f t="shared" si="81"/>
        <v>6.4933653035628147E-3</v>
      </c>
      <c r="W24" s="76">
        <v>7.0462499999999997</v>
      </c>
      <c r="X24" s="77">
        <v>7.41</v>
      </c>
      <c r="Y24" s="78">
        <v>9.1658899999999992</v>
      </c>
      <c r="Z24" s="85">
        <f t="shared" si="82"/>
        <v>4.9865358651674995E-3</v>
      </c>
      <c r="AA24" s="86">
        <f t="shared" si="83"/>
        <v>1.2008914746194444E-3</v>
      </c>
      <c r="AB24" s="87">
        <f t="shared" si="84"/>
        <v>-3.840683306311609E-4</v>
      </c>
      <c r="AC24" s="76">
        <v>813.41399999999999</v>
      </c>
      <c r="AD24" s="77">
        <v>2136.0535</v>
      </c>
      <c r="AE24" s="77">
        <v>2091.7269999999999</v>
      </c>
      <c r="AF24" s="77">
        <f t="shared" si="85"/>
        <v>1278.3129999999999</v>
      </c>
      <c r="AG24" s="78">
        <f t="shared" si="86"/>
        <v>-44.326500000000124</v>
      </c>
      <c r="AH24" s="76">
        <v>80.149000000000001</v>
      </c>
      <c r="AI24" s="77">
        <v>102.00936000000002</v>
      </c>
      <c r="AJ24" s="77">
        <v>94.028179999999992</v>
      </c>
      <c r="AK24" s="77">
        <f t="shared" si="70"/>
        <v>13.879179999999991</v>
      </c>
      <c r="AL24" s="78">
        <f t="shared" si="71"/>
        <v>-7.9811800000000233</v>
      </c>
      <c r="AM24" s="85">
        <f t="shared" si="98"/>
        <v>1.1932492706909186</v>
      </c>
      <c r="AN24" s="86">
        <f t="shared" si="87"/>
        <v>0.71575103473006285</v>
      </c>
      <c r="AO24" s="87">
        <f t="shared" si="88"/>
        <v>-0.43697377952547867</v>
      </c>
      <c r="AP24" s="85">
        <f t="shared" si="16"/>
        <v>5.3639436317164918E-2</v>
      </c>
      <c r="AQ24" s="86">
        <f t="shared" si="89"/>
        <v>6.5895870226769723E-3</v>
      </c>
      <c r="AR24" s="87">
        <f t="shared" si="32"/>
        <v>-2.4213487315048673E-2</v>
      </c>
      <c r="AS24" s="86">
        <f t="shared" si="18"/>
        <v>5.1154322374196655E-2</v>
      </c>
      <c r="AT24" s="86">
        <f t="shared" si="90"/>
        <v>8.093742312740404E-3</v>
      </c>
      <c r="AU24" s="86">
        <f t="shared" si="20"/>
        <v>-2.2779806752218475E-2</v>
      </c>
      <c r="AV24" s="76">
        <v>3283</v>
      </c>
      <c r="AW24" s="77">
        <v>2360</v>
      </c>
      <c r="AX24" s="78">
        <v>3150</v>
      </c>
      <c r="AY24" s="89">
        <v>10</v>
      </c>
      <c r="AZ24" s="90">
        <v>9</v>
      </c>
      <c r="BA24" s="91">
        <v>8</v>
      </c>
      <c r="BB24" s="89">
        <v>25</v>
      </c>
      <c r="BC24" s="90">
        <v>23</v>
      </c>
      <c r="BD24" s="91">
        <v>24</v>
      </c>
      <c r="BE24" s="92">
        <f t="shared" si="99"/>
        <v>32.8125</v>
      </c>
      <c r="BF24" s="92">
        <f t="shared" si="100"/>
        <v>5.4541666666666657</v>
      </c>
      <c r="BG24" s="92">
        <f t="shared" si="101"/>
        <v>3.676697530864196</v>
      </c>
      <c r="BH24" s="93">
        <f t="shared" si="102"/>
        <v>10.9375</v>
      </c>
      <c r="BI24" s="92">
        <f t="shared" si="103"/>
        <v>-5.833333333333357E-3</v>
      </c>
      <c r="BJ24" s="94">
        <f t="shared" si="104"/>
        <v>-0.46346618357487834</v>
      </c>
      <c r="BK24" s="77">
        <v>89</v>
      </c>
      <c r="BL24" s="77">
        <v>96</v>
      </c>
      <c r="BM24" s="77">
        <v>96</v>
      </c>
      <c r="BN24" s="76">
        <v>22847</v>
      </c>
      <c r="BO24" s="77">
        <v>16253</v>
      </c>
      <c r="BP24" s="78">
        <v>21943</v>
      </c>
      <c r="BQ24" s="95">
        <f t="shared" si="91"/>
        <v>83.768297862644133</v>
      </c>
      <c r="BR24" s="95">
        <f t="shared" si="72"/>
        <v>2.2999234590025139</v>
      </c>
      <c r="BS24" s="95">
        <f t="shared" si="92"/>
        <v>-1.122677957204516</v>
      </c>
      <c r="BT24" s="96">
        <f t="shared" si="93"/>
        <v>583.53262222222224</v>
      </c>
      <c r="BU24" s="95">
        <f t="shared" si="73"/>
        <v>16.579241168308158</v>
      </c>
      <c r="BV24" s="97">
        <f t="shared" si="94"/>
        <v>-1.1000176082862936</v>
      </c>
      <c r="BW24" s="92">
        <f t="shared" si="95"/>
        <v>6.9660317460317458</v>
      </c>
      <c r="BX24" s="92">
        <f t="shared" si="96"/>
        <v>6.8480725623576433E-3</v>
      </c>
      <c r="BY24" s="92">
        <f t="shared" si="97"/>
        <v>7.9167339252085078E-2</v>
      </c>
      <c r="BZ24" s="85">
        <f t="shared" si="105"/>
        <v>0.62794757326007322</v>
      </c>
      <c r="CA24" s="86">
        <f t="shared" si="106"/>
        <v>-7.7293814565584262E-2</v>
      </c>
      <c r="CB24" s="122">
        <f t="shared" si="107"/>
        <v>5.5134433581124354E-3</v>
      </c>
      <c r="CD24" s="124"/>
      <c r="CE24" s="98"/>
      <c r="CF24" s="99"/>
      <c r="CG24" s="98"/>
      <c r="CH24" s="98"/>
    </row>
    <row r="25" spans="1:86" ht="15" customHeight="1" x14ac:dyDescent="0.2">
      <c r="A25" s="75" t="s">
        <v>48</v>
      </c>
      <c r="B25" s="76">
        <v>38376.214999999997</v>
      </c>
      <c r="C25" s="77">
        <v>31367.67</v>
      </c>
      <c r="D25" s="78">
        <v>41647.779000000002</v>
      </c>
      <c r="E25" s="76">
        <v>38358.78</v>
      </c>
      <c r="F25" s="77">
        <v>31431.760999999999</v>
      </c>
      <c r="G25" s="78">
        <v>42857.631999999998</v>
      </c>
      <c r="H25" s="79">
        <f t="shared" si="74"/>
        <v>0.97177041886028614</v>
      </c>
      <c r="I25" s="80">
        <f t="shared" si="2"/>
        <v>-2.8684105501541768E-2</v>
      </c>
      <c r="J25" s="81">
        <f t="shared" si="75"/>
        <v>-2.6190528984793238E-2</v>
      </c>
      <c r="K25" s="76">
        <v>5419.1019999999999</v>
      </c>
      <c r="L25" s="77">
        <v>4570.6450000000004</v>
      </c>
      <c r="M25" s="77">
        <v>6031.7629999999999</v>
      </c>
      <c r="N25" s="82">
        <f t="shared" si="76"/>
        <v>0.14073953035949349</v>
      </c>
      <c r="O25" s="83">
        <f t="shared" si="77"/>
        <v>-5.3456647048910622E-4</v>
      </c>
      <c r="P25" s="84">
        <f t="shared" si="78"/>
        <v>-4.6753256519148634E-3</v>
      </c>
      <c r="Q25" s="76">
        <v>4046.9459999999999</v>
      </c>
      <c r="R25" s="77">
        <v>3325.1469999999999</v>
      </c>
      <c r="S25" s="78">
        <v>4513.8209999999999</v>
      </c>
      <c r="T25" s="85">
        <f t="shared" si="79"/>
        <v>0.10532128793303373</v>
      </c>
      <c r="U25" s="86">
        <f t="shared" si="80"/>
        <v>-1.8118112359424843E-4</v>
      </c>
      <c r="V25" s="87">
        <f t="shared" si="81"/>
        <v>-4.6810770407358648E-4</v>
      </c>
      <c r="W25" s="76">
        <v>26832.735000000001</v>
      </c>
      <c r="X25" s="77">
        <v>22210.66</v>
      </c>
      <c r="Y25" s="78">
        <v>30365.897000000001</v>
      </c>
      <c r="Z25" s="85">
        <f t="shared" si="82"/>
        <v>0.70852950998319275</v>
      </c>
      <c r="AA25" s="86">
        <f t="shared" si="83"/>
        <v>9.0094783242087306E-3</v>
      </c>
      <c r="AB25" s="87">
        <f t="shared" si="84"/>
        <v>1.8984052226290737E-3</v>
      </c>
      <c r="AC25" s="76">
        <v>24450.39</v>
      </c>
      <c r="AD25" s="77">
        <v>27344.286170000003</v>
      </c>
      <c r="AE25" s="77">
        <v>28400.885999999999</v>
      </c>
      <c r="AF25" s="77">
        <f t="shared" si="85"/>
        <v>3950.4959999999992</v>
      </c>
      <c r="AG25" s="78">
        <f t="shared" si="86"/>
        <v>1056.5998299999956</v>
      </c>
      <c r="AH25" s="76">
        <v>12898.763999999999</v>
      </c>
      <c r="AI25" s="77">
        <v>12232.462</v>
      </c>
      <c r="AJ25" s="77">
        <v>7535.7529999999997</v>
      </c>
      <c r="AK25" s="77">
        <f t="shared" si="70"/>
        <v>-5363.0109999999995</v>
      </c>
      <c r="AL25" s="78">
        <f t="shared" si="71"/>
        <v>-4696.7089999999998</v>
      </c>
      <c r="AM25" s="85">
        <f t="shared" si="98"/>
        <v>0.68193038577159171</v>
      </c>
      <c r="AN25" s="86">
        <f t="shared" si="87"/>
        <v>4.4806844536480317E-2</v>
      </c>
      <c r="AO25" s="87">
        <f t="shared" si="88"/>
        <v>-0.18980430698690787</v>
      </c>
      <c r="AP25" s="85">
        <f t="shared" si="16"/>
        <v>0.18094009286785737</v>
      </c>
      <c r="AQ25" s="86">
        <f t="shared" si="89"/>
        <v>-0.15517340868512278</v>
      </c>
      <c r="AR25" s="87">
        <f t="shared" si="32"/>
        <v>-0.20903028108723717</v>
      </c>
      <c r="AS25" s="86">
        <f t="shared" si="18"/>
        <v>0.17583222983481683</v>
      </c>
      <c r="AT25" s="86">
        <f t="shared" si="90"/>
        <v>-0.16043404349295842</v>
      </c>
      <c r="AU25" s="86">
        <f t="shared" si="20"/>
        <v>-0.21334297418890935</v>
      </c>
      <c r="AV25" s="76">
        <v>13416</v>
      </c>
      <c r="AW25" s="77">
        <v>9676</v>
      </c>
      <c r="AX25" s="78">
        <v>12821</v>
      </c>
      <c r="AY25" s="89">
        <v>53</v>
      </c>
      <c r="AZ25" s="90">
        <v>47</v>
      </c>
      <c r="BA25" s="91">
        <v>49</v>
      </c>
      <c r="BB25" s="89">
        <v>79</v>
      </c>
      <c r="BC25" s="90">
        <v>84</v>
      </c>
      <c r="BD25" s="91">
        <v>86</v>
      </c>
      <c r="BE25" s="92">
        <f t="shared" si="99"/>
        <v>21.804421768707485</v>
      </c>
      <c r="BF25" s="92">
        <f t="shared" si="100"/>
        <v>0.71008214606597519</v>
      </c>
      <c r="BG25" s="92">
        <f t="shared" si="101"/>
        <v>-1.0702827230182841</v>
      </c>
      <c r="BH25" s="93">
        <f t="shared" si="102"/>
        <v>12.423449612403102</v>
      </c>
      <c r="BI25" s="92">
        <f t="shared" si="103"/>
        <v>-1.7284491217741138</v>
      </c>
      <c r="BJ25" s="94">
        <f t="shared" si="104"/>
        <v>-0.37549218653869687</v>
      </c>
      <c r="BK25" s="77">
        <v>102</v>
      </c>
      <c r="BL25" s="77">
        <v>102</v>
      </c>
      <c r="BM25" s="77">
        <v>102</v>
      </c>
      <c r="BN25" s="76">
        <v>48188</v>
      </c>
      <c r="BO25" s="77">
        <v>32163</v>
      </c>
      <c r="BP25" s="78">
        <v>42012</v>
      </c>
      <c r="BQ25" s="95">
        <f t="shared" si="91"/>
        <v>1020.1283442825859</v>
      </c>
      <c r="BR25" s="95">
        <f t="shared" si="72"/>
        <v>224.10485295694468</v>
      </c>
      <c r="BS25" s="95">
        <f t="shared" si="92"/>
        <v>42.863754536604461</v>
      </c>
      <c r="BT25" s="96">
        <f t="shared" si="93"/>
        <v>3342.7682708057096</v>
      </c>
      <c r="BU25" s="95">
        <f>BT25-E25*1000/AV25</f>
        <v>483.58669656599568</v>
      </c>
      <c r="BV25" s="97">
        <f t="shared" si="94"/>
        <v>94.343198461765951</v>
      </c>
      <c r="BW25" s="92">
        <f t="shared" si="95"/>
        <v>3.2768114811637159</v>
      </c>
      <c r="BX25" s="92">
        <f t="shared" si="96"/>
        <v>-0.31501916880646874</v>
      </c>
      <c r="BY25" s="92">
        <f t="shared" si="97"/>
        <v>-4.7186038472497582E-2</v>
      </c>
      <c r="BZ25" s="85">
        <f t="shared" si="105"/>
        <v>1.1315449256625727</v>
      </c>
      <c r="CA25" s="86">
        <f t="shared" si="106"/>
        <v>-0.1663434604611076</v>
      </c>
      <c r="CB25" s="122">
        <f t="shared" si="107"/>
        <v>-2.7732755998326919E-2</v>
      </c>
      <c r="CD25" s="124"/>
      <c r="CE25" s="98"/>
      <c r="CF25" s="99"/>
      <c r="CG25" s="98"/>
      <c r="CH25" s="98"/>
    </row>
    <row r="26" spans="1:86" ht="15" customHeight="1" x14ac:dyDescent="0.2">
      <c r="A26" s="75" t="s">
        <v>49</v>
      </c>
      <c r="B26" s="76">
        <v>30459.69</v>
      </c>
      <c r="C26" s="77">
        <v>23675.687999999998</v>
      </c>
      <c r="D26" s="78">
        <v>31709.887999999999</v>
      </c>
      <c r="E26" s="76">
        <v>29347.125</v>
      </c>
      <c r="F26" s="77">
        <v>21971.878000000001</v>
      </c>
      <c r="G26" s="78">
        <v>30998.256000000001</v>
      </c>
      <c r="H26" s="79">
        <f t="shared" si="74"/>
        <v>1.0229571624932705</v>
      </c>
      <c r="I26" s="80">
        <f t="shared" si="2"/>
        <v>-1.4953365369339444E-2</v>
      </c>
      <c r="J26" s="81">
        <f t="shared" si="75"/>
        <v>-5.4587870298191232E-2</v>
      </c>
      <c r="K26" s="76">
        <v>15377.713</v>
      </c>
      <c r="L26" s="77">
        <v>11307.828</v>
      </c>
      <c r="M26" s="77">
        <v>16167.388000000001</v>
      </c>
      <c r="N26" s="82">
        <f t="shared" si="76"/>
        <v>0.52155798700417211</v>
      </c>
      <c r="O26" s="83">
        <f t="shared" si="77"/>
        <v>-2.4358624785284499E-3</v>
      </c>
      <c r="P26" s="84">
        <f t="shared" si="78"/>
        <v>6.9079420694605487E-3</v>
      </c>
      <c r="Q26" s="76">
        <v>9886.4169999999995</v>
      </c>
      <c r="R26" s="77">
        <v>7472.2690000000002</v>
      </c>
      <c r="S26" s="78">
        <v>10390.585999999999</v>
      </c>
      <c r="T26" s="85">
        <f t="shared" si="79"/>
        <v>0.33519905119823512</v>
      </c>
      <c r="U26" s="86">
        <f t="shared" si="80"/>
        <v>-1.6795016412678998E-3</v>
      </c>
      <c r="V26" s="87">
        <f t="shared" si="81"/>
        <v>-4.8842589311948736E-3</v>
      </c>
      <c r="W26" s="76">
        <v>11.331</v>
      </c>
      <c r="X26" s="77">
        <v>8.19</v>
      </c>
      <c r="Y26" s="78">
        <v>11.295999999999999</v>
      </c>
      <c r="Z26" s="85">
        <f t="shared" si="82"/>
        <v>3.6440759764033172E-4</v>
      </c>
      <c r="AA26" s="86">
        <f t="shared" si="83"/>
        <v>-2.1694959254082958E-5</v>
      </c>
      <c r="AB26" s="87">
        <f t="shared" si="84"/>
        <v>-8.3416047719517901E-6</v>
      </c>
      <c r="AC26" s="76">
        <v>8155.29</v>
      </c>
      <c r="AD26" s="77">
        <v>10773.566359999999</v>
      </c>
      <c r="AE26" s="77">
        <v>10601.712</v>
      </c>
      <c r="AF26" s="77">
        <f t="shared" si="85"/>
        <v>2446.4219999999996</v>
      </c>
      <c r="AG26" s="78">
        <f t="shared" si="86"/>
        <v>-171.85435999999936</v>
      </c>
      <c r="AH26" s="76">
        <v>0</v>
      </c>
      <c r="AI26" s="77">
        <v>0</v>
      </c>
      <c r="AJ26" s="77">
        <v>0</v>
      </c>
      <c r="AK26" s="77">
        <f t="shared" si="70"/>
        <v>0</v>
      </c>
      <c r="AL26" s="78">
        <f t="shared" si="71"/>
        <v>0</v>
      </c>
      <c r="AM26" s="85">
        <f t="shared" si="98"/>
        <v>0.33433457727759869</v>
      </c>
      <c r="AN26" s="86">
        <f t="shared" si="87"/>
        <v>6.6594163635831483E-2</v>
      </c>
      <c r="AO26" s="87">
        <f t="shared" si="88"/>
        <v>-0.12071308004919157</v>
      </c>
      <c r="AP26" s="85">
        <f t="shared" si="16"/>
        <v>0</v>
      </c>
      <c r="AQ26" s="86">
        <f t="shared" si="89"/>
        <v>0</v>
      </c>
      <c r="AR26" s="87">
        <f t="shared" si="32"/>
        <v>0</v>
      </c>
      <c r="AS26" s="86">
        <f t="shared" si="18"/>
        <v>0</v>
      </c>
      <c r="AT26" s="86">
        <f t="shared" si="90"/>
        <v>0</v>
      </c>
      <c r="AU26" s="86">
        <f t="shared" si="20"/>
        <v>0</v>
      </c>
      <c r="AV26" s="76">
        <v>80159</v>
      </c>
      <c r="AW26" s="77">
        <v>58923</v>
      </c>
      <c r="AX26" s="78">
        <v>80282</v>
      </c>
      <c r="AY26" s="89">
        <v>88</v>
      </c>
      <c r="AZ26" s="90">
        <v>91</v>
      </c>
      <c r="BA26" s="91">
        <v>89.699999999999989</v>
      </c>
      <c r="BB26" s="89">
        <v>331</v>
      </c>
      <c r="BC26" s="90">
        <v>332</v>
      </c>
      <c r="BD26" s="91">
        <v>326</v>
      </c>
      <c r="BE26" s="92">
        <f t="shared" si="99"/>
        <v>74.583797844667416</v>
      </c>
      <c r="BF26" s="92">
        <f t="shared" si="100"/>
        <v>-1.324346094726522</v>
      </c>
      <c r="BG26" s="92">
        <f t="shared" si="101"/>
        <v>2.6387428996124669</v>
      </c>
      <c r="BH26" s="93">
        <f t="shared" si="102"/>
        <v>20.5219836400818</v>
      </c>
      <c r="BI26" s="92">
        <f t="shared" si="103"/>
        <v>0.34096652024292595</v>
      </c>
      <c r="BJ26" s="94">
        <f t="shared" si="104"/>
        <v>0.80210412200950998</v>
      </c>
      <c r="BK26" s="77">
        <v>2076</v>
      </c>
      <c r="BL26" s="77">
        <v>2076</v>
      </c>
      <c r="BM26" s="77">
        <v>2076</v>
      </c>
      <c r="BN26" s="76">
        <v>595833</v>
      </c>
      <c r="BO26" s="77">
        <v>437500</v>
      </c>
      <c r="BP26" s="78">
        <v>590984</v>
      </c>
      <c r="BQ26" s="95">
        <f t="shared" si="91"/>
        <v>52.4519377851177</v>
      </c>
      <c r="BR26" s="95">
        <f t="shared" si="72"/>
        <v>3.1979941465478348</v>
      </c>
      <c r="BS26" s="95">
        <f t="shared" si="92"/>
        <v>2.2305023565462747</v>
      </c>
      <c r="BT26" s="96">
        <f t="shared" si="93"/>
        <v>386.1171370917516</v>
      </c>
      <c r="BU26" s="95">
        <f t="shared" si="73"/>
        <v>20.005721031172016</v>
      </c>
      <c r="BV26" s="97">
        <f t="shared" si="94"/>
        <v>13.225770392839479</v>
      </c>
      <c r="BW26" s="92">
        <f t="shared" si="95"/>
        <v>7.3613512368899627</v>
      </c>
      <c r="BX26" s="92">
        <f t="shared" si="96"/>
        <v>-7.1787899077301986E-2</v>
      </c>
      <c r="BY26" s="92">
        <f t="shared" si="97"/>
        <v>-6.3593182097529066E-2</v>
      </c>
      <c r="BZ26" s="85">
        <f t="shared" si="105"/>
        <v>0.78207245548286008</v>
      </c>
      <c r="CA26" s="86">
        <f t="shared" si="106"/>
        <v>-6.416873107624621E-3</v>
      </c>
      <c r="CB26" s="122">
        <f t="shared" si="107"/>
        <v>7.2863849852969897E-3</v>
      </c>
      <c r="CD26" s="124"/>
      <c r="CE26" s="98"/>
      <c r="CF26" s="99"/>
      <c r="CG26" s="98"/>
      <c r="CH26" s="98"/>
    </row>
    <row r="27" spans="1:86" ht="15" customHeight="1" x14ac:dyDescent="0.2">
      <c r="A27" s="75" t="s">
        <v>50</v>
      </c>
      <c r="B27" s="76">
        <v>2486.0059999999999</v>
      </c>
      <c r="C27" s="77">
        <v>2073.143</v>
      </c>
      <c r="D27" s="78">
        <v>2684.4609999999998</v>
      </c>
      <c r="E27" s="76">
        <v>2389.63</v>
      </c>
      <c r="F27" s="77">
        <v>1817.4939999999999</v>
      </c>
      <c r="G27" s="78">
        <v>2535.971</v>
      </c>
      <c r="H27" s="79">
        <f t="shared" si="74"/>
        <v>1.0585535086954858</v>
      </c>
      <c r="I27" s="80">
        <f t="shared" si="2"/>
        <v>1.8222578802573608E-2</v>
      </c>
      <c r="J27" s="81">
        <f t="shared" si="75"/>
        <v>-8.210665304370024E-2</v>
      </c>
      <c r="K27" s="76">
        <v>1355.31</v>
      </c>
      <c r="L27" s="77">
        <v>1077.675</v>
      </c>
      <c r="M27" s="77">
        <v>1563.98</v>
      </c>
      <c r="N27" s="82">
        <f t="shared" si="76"/>
        <v>0.61671840884615792</v>
      </c>
      <c r="O27" s="83">
        <f t="shared" si="77"/>
        <v>4.9555291543479263E-2</v>
      </c>
      <c r="P27" s="84">
        <f t="shared" si="78"/>
        <v>2.3772847540315944E-2</v>
      </c>
      <c r="Q27" s="76">
        <v>722.54300000000001</v>
      </c>
      <c r="R27" s="77">
        <v>516.505</v>
      </c>
      <c r="S27" s="78">
        <v>685.67899999999997</v>
      </c>
      <c r="T27" s="85">
        <f t="shared" si="79"/>
        <v>0.27038124647324435</v>
      </c>
      <c r="U27" s="86">
        <f t="shared" si="80"/>
        <v>-3.1984810196616642E-2</v>
      </c>
      <c r="V27" s="87">
        <f t="shared" si="81"/>
        <v>-1.3804010809585765E-2</v>
      </c>
      <c r="W27" s="76">
        <v>5.0910000000000002</v>
      </c>
      <c r="X27" s="77">
        <v>5.0919999999999996</v>
      </c>
      <c r="Y27" s="78">
        <v>5.859</v>
      </c>
      <c r="Z27" s="85">
        <f t="shared" si="82"/>
        <v>2.3103576499888998E-3</v>
      </c>
      <c r="AA27" s="86">
        <f t="shared" si="83"/>
        <v>1.7990230753002533E-4</v>
      </c>
      <c r="AB27" s="87">
        <f t="shared" si="84"/>
        <v>-4.9130221793913711E-4</v>
      </c>
      <c r="AC27" s="76">
        <v>68.807000000000002</v>
      </c>
      <c r="AD27" s="77">
        <v>144.12039999999999</v>
      </c>
      <c r="AE27" s="77">
        <v>69.730999999999995</v>
      </c>
      <c r="AF27" s="77">
        <f t="shared" si="85"/>
        <v>0.92399999999999238</v>
      </c>
      <c r="AG27" s="78">
        <f t="shared" si="86"/>
        <v>-74.389399999999995</v>
      </c>
      <c r="AH27" s="76">
        <v>0</v>
      </c>
      <c r="AI27" s="77">
        <v>0</v>
      </c>
      <c r="AJ27" s="77">
        <v>0</v>
      </c>
      <c r="AK27" s="77">
        <f t="shared" si="70"/>
        <v>0</v>
      </c>
      <c r="AL27" s="78">
        <f t="shared" si="71"/>
        <v>0</v>
      </c>
      <c r="AM27" s="85">
        <f t="shared" si="98"/>
        <v>2.597579178837018E-2</v>
      </c>
      <c r="AN27" s="86">
        <f t="shared" si="87"/>
        <v>-1.7019370666687891E-3</v>
      </c>
      <c r="AO27" s="87">
        <f t="shared" si="88"/>
        <v>-4.3542036938350549E-2</v>
      </c>
      <c r="AP27" s="85">
        <f t="shared" si="16"/>
        <v>0</v>
      </c>
      <c r="AQ27" s="86">
        <f t="shared" si="89"/>
        <v>0</v>
      </c>
      <c r="AR27" s="87">
        <f t="shared" si="32"/>
        <v>0</v>
      </c>
      <c r="AS27" s="86">
        <f t="shared" si="18"/>
        <v>0</v>
      </c>
      <c r="AT27" s="86">
        <f t="shared" si="90"/>
        <v>0</v>
      </c>
      <c r="AU27" s="86">
        <f t="shared" si="20"/>
        <v>0</v>
      </c>
      <c r="AV27" s="76">
        <v>5381</v>
      </c>
      <c r="AW27" s="77">
        <v>4229</v>
      </c>
      <c r="AX27" s="78">
        <v>5576</v>
      </c>
      <c r="AY27" s="89">
        <v>6.22</v>
      </c>
      <c r="AZ27" s="90">
        <v>6</v>
      </c>
      <c r="BA27" s="91">
        <v>6</v>
      </c>
      <c r="BB27" s="89">
        <v>21.26</v>
      </c>
      <c r="BC27" s="90">
        <v>23</v>
      </c>
      <c r="BD27" s="91">
        <v>23</v>
      </c>
      <c r="BE27" s="92">
        <f t="shared" si="99"/>
        <v>77.444444444444443</v>
      </c>
      <c r="BF27" s="92">
        <f t="shared" si="100"/>
        <v>5.3517327617006032</v>
      </c>
      <c r="BG27" s="92">
        <f t="shared" si="101"/>
        <v>-0.8703703703703809</v>
      </c>
      <c r="BH27" s="93">
        <f t="shared" si="102"/>
        <v>20.202898550724637</v>
      </c>
      <c r="BI27" s="92">
        <f t="shared" si="103"/>
        <v>-0.8891365700028615</v>
      </c>
      <c r="BJ27" s="94">
        <f t="shared" si="104"/>
        <v>-0.22705314009661848</v>
      </c>
      <c r="BK27" s="77">
        <v>120</v>
      </c>
      <c r="BL27" s="77">
        <v>120</v>
      </c>
      <c r="BM27" s="77">
        <v>120</v>
      </c>
      <c r="BN27" s="76">
        <v>39815</v>
      </c>
      <c r="BO27" s="77">
        <v>29898</v>
      </c>
      <c r="BP27" s="78">
        <v>40507</v>
      </c>
      <c r="BQ27" s="95">
        <f t="shared" si="91"/>
        <v>62.605747154812747</v>
      </c>
      <c r="BR27" s="95">
        <f t="shared" si="72"/>
        <v>2.5874123563699456</v>
      </c>
      <c r="BS27" s="95">
        <f t="shared" si="92"/>
        <v>1.8159284378417127</v>
      </c>
      <c r="BT27" s="96">
        <f t="shared" si="93"/>
        <v>454.80111190817792</v>
      </c>
      <c r="BU27" s="95">
        <f t="shared" si="73"/>
        <v>10.714510904647</v>
      </c>
      <c r="BV27" s="97">
        <f t="shared" si="94"/>
        <v>25.031899328371821</v>
      </c>
      <c r="BW27" s="92">
        <f t="shared" si="95"/>
        <v>7.2645265423242469</v>
      </c>
      <c r="BX27" s="92">
        <f t="shared" si="96"/>
        <v>-0.13465576579692051</v>
      </c>
      <c r="BY27" s="92">
        <f t="shared" si="97"/>
        <v>0.19477009872055806</v>
      </c>
      <c r="BZ27" s="85">
        <f t="shared" si="105"/>
        <v>0.92735805860805864</v>
      </c>
      <c r="CA27" s="86">
        <f t="shared" si="106"/>
        <v>1.5842490842490786E-2</v>
      </c>
      <c r="CB27" s="122">
        <f t="shared" si="107"/>
        <v>1.1365411549235094E-2</v>
      </c>
      <c r="CD27" s="124"/>
      <c r="CE27" s="98"/>
      <c r="CF27" s="99"/>
      <c r="CG27" s="98"/>
      <c r="CH27" s="98"/>
    </row>
    <row r="28" spans="1:86" ht="15" customHeight="1" x14ac:dyDescent="0.2">
      <c r="A28" s="75" t="s">
        <v>51</v>
      </c>
      <c r="B28" s="76">
        <v>14085.123</v>
      </c>
      <c r="C28" s="77">
        <v>10699.488997599999</v>
      </c>
      <c r="D28" s="78">
        <v>14479.203002420001</v>
      </c>
      <c r="E28" s="76">
        <v>14072.962</v>
      </c>
      <c r="F28" s="77">
        <v>10323.486000000001</v>
      </c>
      <c r="G28" s="78">
        <v>14446.779</v>
      </c>
      <c r="H28" s="79">
        <f t="shared" si="74"/>
        <v>1.0022443758861406</v>
      </c>
      <c r="I28" s="80">
        <f t="shared" si="2"/>
        <v>1.3802365528574612E-3</v>
      </c>
      <c r="J28" s="81">
        <f t="shared" si="75"/>
        <v>-3.417772006090658E-2</v>
      </c>
      <c r="K28" s="76">
        <v>7560.9669999999996</v>
      </c>
      <c r="L28" s="77">
        <v>5826.9269999999997</v>
      </c>
      <c r="M28" s="77">
        <v>8240.3220000000001</v>
      </c>
      <c r="N28" s="82">
        <f t="shared" si="76"/>
        <v>0.57039164231694828</v>
      </c>
      <c r="O28" s="83">
        <f t="shared" si="77"/>
        <v>3.3122586946799482E-2</v>
      </c>
      <c r="P28" s="84">
        <f t="shared" si="78"/>
        <v>5.9575935857348883E-3</v>
      </c>
      <c r="Q28" s="76">
        <v>3269.2759999999998</v>
      </c>
      <c r="R28" s="77">
        <v>2281.7559999999999</v>
      </c>
      <c r="S28" s="78">
        <v>3075.0790000000002</v>
      </c>
      <c r="T28" s="85">
        <f t="shared" si="79"/>
        <v>0.21285568222508283</v>
      </c>
      <c r="U28" s="86">
        <f t="shared" si="80"/>
        <v>-1.9453337013368877E-2</v>
      </c>
      <c r="V28" s="87">
        <f t="shared" si="81"/>
        <v>-8.1700449372341943E-3</v>
      </c>
      <c r="W28" s="76">
        <v>2413.17</v>
      </c>
      <c r="X28" s="77">
        <v>1591.39</v>
      </c>
      <c r="Y28" s="78">
        <v>2156.5140000000001</v>
      </c>
      <c r="Z28" s="85">
        <f t="shared" si="82"/>
        <v>0.1492729971158277</v>
      </c>
      <c r="AA28" s="86">
        <f t="shared" si="83"/>
        <v>-2.2202631113680787E-2</v>
      </c>
      <c r="AB28" s="87">
        <f t="shared" si="84"/>
        <v>-4.8793890064569578E-3</v>
      </c>
      <c r="AC28" s="76">
        <v>2491.2750000000001</v>
      </c>
      <c r="AD28" s="77">
        <v>1736.0834600000001</v>
      </c>
      <c r="AE28" s="77">
        <v>1901.9549999999999</v>
      </c>
      <c r="AF28" s="77">
        <f t="shared" si="85"/>
        <v>-589.32000000000016</v>
      </c>
      <c r="AG28" s="78">
        <f t="shared" si="86"/>
        <v>165.87153999999987</v>
      </c>
      <c r="AH28" s="76">
        <v>728.625</v>
      </c>
      <c r="AI28" s="77">
        <v>348.60899999999998</v>
      </c>
      <c r="AJ28" s="77">
        <v>189.072</v>
      </c>
      <c r="AK28" s="77">
        <f t="shared" si="70"/>
        <v>-539.553</v>
      </c>
      <c r="AL28" s="78">
        <f t="shared" si="71"/>
        <v>-159.53699999999998</v>
      </c>
      <c r="AM28" s="85">
        <f t="shared" si="98"/>
        <v>0.13135771352070374</v>
      </c>
      <c r="AN28" s="86">
        <f t="shared" si="87"/>
        <v>-4.5515076301578972E-2</v>
      </c>
      <c r="AO28" s="87">
        <f t="shared" si="88"/>
        <v>-3.0900826152491928E-2</v>
      </c>
      <c r="AP28" s="85">
        <f t="shared" si="16"/>
        <v>1.305817730218985E-2</v>
      </c>
      <c r="AQ28" s="86">
        <f t="shared" si="89"/>
        <v>-3.8671935384792008E-2</v>
      </c>
      <c r="AR28" s="87">
        <f t="shared" si="32"/>
        <v>-1.9523659090015088E-2</v>
      </c>
      <c r="AS28" s="86">
        <f t="shared" si="18"/>
        <v>1.3087484760443833E-2</v>
      </c>
      <c r="AT28" s="86">
        <f t="shared" si="90"/>
        <v>-3.8687329951626021E-2</v>
      </c>
      <c r="AU28" s="86">
        <f t="shared" si="20"/>
        <v>-2.0681050402968987E-2</v>
      </c>
      <c r="AV28" s="76">
        <v>14148</v>
      </c>
      <c r="AW28" s="77">
        <v>10698</v>
      </c>
      <c r="AX28" s="102">
        <v>14303</v>
      </c>
      <c r="AY28" s="89">
        <v>126.5</v>
      </c>
      <c r="AZ28" s="90">
        <v>119</v>
      </c>
      <c r="BA28" s="91">
        <v>113.25</v>
      </c>
      <c r="BB28" s="89">
        <v>175</v>
      </c>
      <c r="BC28" s="90">
        <v>190</v>
      </c>
      <c r="BD28" s="91">
        <v>181</v>
      </c>
      <c r="BE28" s="92">
        <f t="shared" si="99"/>
        <v>10.524650478292862</v>
      </c>
      <c r="BF28" s="92">
        <f t="shared" si="100"/>
        <v>1.2044923755260637</v>
      </c>
      <c r="BG28" s="92">
        <f t="shared" si="101"/>
        <v>0.53585496008557953</v>
      </c>
      <c r="BH28" s="93">
        <f t="shared" si="102"/>
        <v>6.5851749539594842</v>
      </c>
      <c r="BI28" s="92">
        <f t="shared" si="103"/>
        <v>-0.1519679031833725</v>
      </c>
      <c r="BJ28" s="94">
        <f t="shared" si="104"/>
        <v>0.32903460308229171</v>
      </c>
      <c r="BK28" s="77">
        <v>278</v>
      </c>
      <c r="BL28" s="77">
        <v>292</v>
      </c>
      <c r="BM28" s="77">
        <v>290</v>
      </c>
      <c r="BN28" s="76">
        <v>61339</v>
      </c>
      <c r="BO28" s="77">
        <v>46139</v>
      </c>
      <c r="BP28" s="78">
        <v>61278</v>
      </c>
      <c r="BQ28" s="95">
        <f t="shared" si="91"/>
        <v>235.75800450406345</v>
      </c>
      <c r="BR28" s="95">
        <f t="shared" si="72"/>
        <v>6.3287343822812261</v>
      </c>
      <c r="BS28" s="95">
        <f t="shared" si="92"/>
        <v>12.010502390883715</v>
      </c>
      <c r="BT28" s="96">
        <f t="shared" si="93"/>
        <v>1010.05236663637</v>
      </c>
      <c r="BU28" s="95">
        <f t="shared" si="73"/>
        <v>15.356155157715762</v>
      </c>
      <c r="BV28" s="97">
        <f t="shared" si="94"/>
        <v>45.060218571311111</v>
      </c>
      <c r="BW28" s="92">
        <f t="shared" si="95"/>
        <v>4.2842760260085297</v>
      </c>
      <c r="BX28" s="92">
        <f t="shared" si="96"/>
        <v>-5.1248429744934043E-2</v>
      </c>
      <c r="BY28" s="92">
        <f t="shared" si="97"/>
        <v>-2.8586191228336943E-2</v>
      </c>
      <c r="BZ28" s="85">
        <f t="shared" si="105"/>
        <v>0.58050397877984083</v>
      </c>
      <c r="CA28" s="86">
        <f t="shared" si="106"/>
        <v>-2.5660540154462286E-2</v>
      </c>
      <c r="CB28" s="122">
        <f t="shared" si="107"/>
        <v>-4.1614611943396884E-4</v>
      </c>
      <c r="CD28" s="124"/>
      <c r="CE28" s="98"/>
      <c r="CF28" s="99"/>
      <c r="CG28" s="98"/>
      <c r="CH28" s="98"/>
    </row>
    <row r="29" spans="1:86" ht="15" customHeight="1" x14ac:dyDescent="0.2">
      <c r="A29" s="75" t="s">
        <v>52</v>
      </c>
      <c r="B29" s="76">
        <v>29568.460719999999</v>
      </c>
      <c r="C29" s="77">
        <v>23953.537260000001</v>
      </c>
      <c r="D29" s="78">
        <v>32342.368140000002</v>
      </c>
      <c r="E29" s="76">
        <v>28957.12688</v>
      </c>
      <c r="F29" s="77">
        <v>22453.032239999997</v>
      </c>
      <c r="G29" s="78">
        <v>31437.587450000003</v>
      </c>
      <c r="H29" s="79">
        <f t="shared" si="74"/>
        <v>1.0287802202201111</v>
      </c>
      <c r="I29" s="80">
        <f t="shared" si="2"/>
        <v>7.6685318080180753E-3</v>
      </c>
      <c r="J29" s="81">
        <f t="shared" si="75"/>
        <v>-3.8048393570718542E-2</v>
      </c>
      <c r="K29" s="76">
        <v>17898.187910000001</v>
      </c>
      <c r="L29" s="77">
        <v>14109.659310000001</v>
      </c>
      <c r="M29" s="77">
        <v>19797.078020000001</v>
      </c>
      <c r="N29" s="82">
        <f t="shared" si="76"/>
        <v>0.6297263761567683</v>
      </c>
      <c r="O29" s="83">
        <f t="shared" si="77"/>
        <v>1.1633704733559735E-2</v>
      </c>
      <c r="P29" s="84">
        <f t="shared" si="78"/>
        <v>1.3186333101832259E-3</v>
      </c>
      <c r="Q29" s="76">
        <v>3311.4893099999995</v>
      </c>
      <c r="R29" s="77">
        <v>2699.5414100000003</v>
      </c>
      <c r="S29" s="78">
        <v>3674.4982200000004</v>
      </c>
      <c r="T29" s="85">
        <f t="shared" si="79"/>
        <v>0.11688232202436387</v>
      </c>
      <c r="U29" s="86">
        <f t="shared" si="80"/>
        <v>2.5239699778020069E-3</v>
      </c>
      <c r="V29" s="87">
        <f t="shared" si="81"/>
        <v>-3.3482722733086251E-3</v>
      </c>
      <c r="W29" s="76">
        <v>5066.1051799999996</v>
      </c>
      <c r="X29" s="77">
        <v>3997.52</v>
      </c>
      <c r="Y29" s="78">
        <v>5241.3816500000003</v>
      </c>
      <c r="Z29" s="85">
        <f t="shared" si="82"/>
        <v>0.1667234058063829</v>
      </c>
      <c r="AA29" s="86">
        <f t="shared" si="83"/>
        <v>-8.2285222973350891E-3</v>
      </c>
      <c r="AB29" s="87">
        <f t="shared" si="84"/>
        <v>-1.1315798754969519E-2</v>
      </c>
      <c r="AC29" s="76">
        <v>18549.791000000001</v>
      </c>
      <c r="AD29" s="77">
        <v>16847.037369999998</v>
      </c>
      <c r="AE29" s="77">
        <v>16935.771000000001</v>
      </c>
      <c r="AF29" s="77">
        <f t="shared" si="85"/>
        <v>-1614.0200000000004</v>
      </c>
      <c r="AG29" s="78">
        <f t="shared" si="86"/>
        <v>88.733630000002449</v>
      </c>
      <c r="AH29" s="76">
        <v>10680.963</v>
      </c>
      <c r="AI29" s="77">
        <v>9704.0787500000024</v>
      </c>
      <c r="AJ29" s="77">
        <v>9466.3739999999998</v>
      </c>
      <c r="AK29" s="77">
        <f t="shared" si="70"/>
        <v>-1214.5889999999999</v>
      </c>
      <c r="AL29" s="78">
        <f t="shared" si="71"/>
        <v>-237.7047500000026</v>
      </c>
      <c r="AM29" s="85">
        <f t="shared" si="98"/>
        <v>0.52364041268376949</v>
      </c>
      <c r="AN29" s="86">
        <f t="shared" si="87"/>
        <v>-0.10371016791148591</v>
      </c>
      <c r="AO29" s="87">
        <f t="shared" si="88"/>
        <v>-0.17968107120132071</v>
      </c>
      <c r="AP29" s="85">
        <f t="shared" si="16"/>
        <v>0.29269266737126437</v>
      </c>
      <c r="AQ29" s="86">
        <f t="shared" si="89"/>
        <v>-6.8535571769890336E-2</v>
      </c>
      <c r="AR29" s="87">
        <f t="shared" si="32"/>
        <v>-0.11242824001993074</v>
      </c>
      <c r="AS29" s="86">
        <f t="shared" si="18"/>
        <v>0.3011164267950211</v>
      </c>
      <c r="AT29" s="86">
        <f t="shared" si="90"/>
        <v>-6.7737950376530687E-2</v>
      </c>
      <c r="AU29" s="86">
        <f t="shared" si="20"/>
        <v>-0.13107814925481065</v>
      </c>
      <c r="AV29" s="76">
        <v>31701</v>
      </c>
      <c r="AW29" s="77">
        <v>23734</v>
      </c>
      <c r="AX29" s="78">
        <v>31129</v>
      </c>
      <c r="AY29" s="89">
        <v>187.37</v>
      </c>
      <c r="AZ29" s="90">
        <v>202</v>
      </c>
      <c r="BA29" s="91">
        <v>205.17666666666668</v>
      </c>
      <c r="BB29" s="89">
        <v>415.69</v>
      </c>
      <c r="BC29" s="90">
        <v>409</v>
      </c>
      <c r="BD29" s="91">
        <v>408.10000000000008</v>
      </c>
      <c r="BE29" s="92">
        <f t="shared" si="99"/>
        <v>12.643169301252579</v>
      </c>
      <c r="BF29" s="92">
        <f t="shared" si="100"/>
        <v>-1.4559394141234137</v>
      </c>
      <c r="BG29" s="92">
        <f t="shared" si="101"/>
        <v>-0.41183619929747728</v>
      </c>
      <c r="BH29" s="93">
        <f t="shared" si="102"/>
        <v>6.3564894225271571</v>
      </c>
      <c r="BI29" s="92">
        <f t="shared" si="103"/>
        <v>1.3930766925209781E-3</v>
      </c>
      <c r="BJ29" s="94">
        <f t="shared" si="104"/>
        <v>-9.1215005617368838E-2</v>
      </c>
      <c r="BK29" s="77">
        <v>526</v>
      </c>
      <c r="BL29" s="77">
        <v>544</v>
      </c>
      <c r="BM29" s="77">
        <v>542</v>
      </c>
      <c r="BN29" s="76">
        <v>132646</v>
      </c>
      <c r="BO29" s="77">
        <v>99184</v>
      </c>
      <c r="BP29" s="78">
        <v>131829</v>
      </c>
      <c r="BQ29" s="95">
        <f t="shared" si="91"/>
        <v>238.47247153509474</v>
      </c>
      <c r="BR29" s="95">
        <f t="shared" si="72"/>
        <v>20.168663806252567</v>
      </c>
      <c r="BS29" s="95">
        <f t="shared" si="92"/>
        <v>12.094908218430788</v>
      </c>
      <c r="BT29" s="96">
        <f t="shared" si="93"/>
        <v>1009.9131822416397</v>
      </c>
      <c r="BU29" s="95">
        <f t="shared" si="73"/>
        <v>96.467963478824686</v>
      </c>
      <c r="BV29" s="97">
        <f t="shared" si="94"/>
        <v>63.885026852746137</v>
      </c>
      <c r="BW29" s="92">
        <f t="shared" si="95"/>
        <v>4.234925632047287</v>
      </c>
      <c r="BX29" s="92">
        <f t="shared" si="96"/>
        <v>5.0641224615344704E-2</v>
      </c>
      <c r="BY29" s="92">
        <f t="shared" si="97"/>
        <v>5.5941895635388761E-2</v>
      </c>
      <c r="BZ29" s="85">
        <f t="shared" si="105"/>
        <v>0.66820587161915568</v>
      </c>
      <c r="CA29" s="86">
        <f t="shared" si="106"/>
        <v>-2.4592774601543743E-2</v>
      </c>
      <c r="CB29" s="122">
        <f t="shared" si="107"/>
        <v>-2.1012218064497823E-3</v>
      </c>
      <c r="CD29" s="124"/>
      <c r="CE29" s="98"/>
      <c r="CF29" s="99"/>
      <c r="CG29" s="98"/>
      <c r="CH29" s="98"/>
    </row>
    <row r="30" spans="1:86" ht="15" customHeight="1" x14ac:dyDescent="0.2">
      <c r="A30" s="75" t="s">
        <v>246</v>
      </c>
      <c r="B30" s="76">
        <v>28523.292819999999</v>
      </c>
      <c r="C30" s="77">
        <v>23321.421170000001</v>
      </c>
      <c r="D30" s="78">
        <v>31494.389059999994</v>
      </c>
      <c r="E30" s="76">
        <v>30043.733489999999</v>
      </c>
      <c r="F30" s="77">
        <v>23333.993190000001</v>
      </c>
      <c r="G30" s="78">
        <v>32615.279109999996</v>
      </c>
      <c r="H30" s="79">
        <f t="shared" si="74"/>
        <v>0.96563297691797667</v>
      </c>
      <c r="I30" s="80">
        <f t="shared" si="2"/>
        <v>1.6240557713688264E-2</v>
      </c>
      <c r="J30" s="81">
        <f t="shared" si="75"/>
        <v>-3.3828237461506983E-2</v>
      </c>
      <c r="K30" s="76">
        <v>16576.060649999999</v>
      </c>
      <c r="L30" s="77">
        <v>12399.332960000002</v>
      </c>
      <c r="M30" s="77">
        <v>17950.371119999996</v>
      </c>
      <c r="N30" s="82">
        <f t="shared" si="76"/>
        <v>0.55036693261031544</v>
      </c>
      <c r="O30" s="83">
        <f t="shared" si="77"/>
        <v>-1.3641182431781695E-3</v>
      </c>
      <c r="P30" s="84">
        <f t="shared" si="78"/>
        <v>1.8981975949153407E-2</v>
      </c>
      <c r="Q30" s="76">
        <v>4857.6147699999992</v>
      </c>
      <c r="R30" s="77">
        <v>4036.0363600000005</v>
      </c>
      <c r="S30" s="78">
        <v>5211.2025000000003</v>
      </c>
      <c r="T30" s="85">
        <f t="shared" si="79"/>
        <v>0.15977795199680575</v>
      </c>
      <c r="U30" s="86">
        <f t="shared" si="80"/>
        <v>-1.9068389968584509E-3</v>
      </c>
      <c r="V30" s="87">
        <f t="shared" si="81"/>
        <v>-1.3190143396728582E-2</v>
      </c>
      <c r="W30" s="76">
        <v>6957.6661399999994</v>
      </c>
      <c r="X30" s="77">
        <v>5466.56</v>
      </c>
      <c r="Y30" s="78">
        <v>7360.7373399999997</v>
      </c>
      <c r="Z30" s="85">
        <f t="shared" si="82"/>
        <v>0.2256837145306895</v>
      </c>
      <c r="AA30" s="86">
        <f t="shared" si="83"/>
        <v>-5.9008900363775596E-3</v>
      </c>
      <c r="AB30" s="87">
        <f t="shared" si="84"/>
        <v>-8.590803143496889E-3</v>
      </c>
      <c r="AC30" s="76">
        <v>8685.9349999999995</v>
      </c>
      <c r="AD30" s="77">
        <v>8464.0888500000001</v>
      </c>
      <c r="AE30" s="77">
        <v>9553.4519999999993</v>
      </c>
      <c r="AF30" s="77">
        <f t="shared" si="85"/>
        <v>867.51699999999983</v>
      </c>
      <c r="AG30" s="78">
        <f t="shared" si="86"/>
        <v>1089.3631499999992</v>
      </c>
      <c r="AH30" s="76">
        <v>1985.932</v>
      </c>
      <c r="AI30" s="77">
        <v>2872.4056099999998</v>
      </c>
      <c r="AJ30" s="77">
        <v>2486.0529999999999</v>
      </c>
      <c r="AK30" s="77">
        <f t="shared" si="70"/>
        <v>500.12099999999987</v>
      </c>
      <c r="AL30" s="78">
        <f t="shared" si="71"/>
        <v>-386.35260999999991</v>
      </c>
      <c r="AM30" s="85">
        <f t="shared" si="98"/>
        <v>0.30333822262116938</v>
      </c>
      <c r="AN30" s="86">
        <f t="shared" si="87"/>
        <v>-1.1825441365025946E-3</v>
      </c>
      <c r="AO30" s="87">
        <f t="shared" si="88"/>
        <v>-5.9593726864308694E-2</v>
      </c>
      <c r="AP30" s="85">
        <f t="shared" si="16"/>
        <v>7.8936378008915106E-2</v>
      </c>
      <c r="AQ30" s="86">
        <f t="shared" si="89"/>
        <v>9.3114573332944567E-3</v>
      </c>
      <c r="AR30" s="87">
        <f t="shared" si="32"/>
        <v>-4.4229598415153726E-2</v>
      </c>
      <c r="AS30" s="86">
        <f t="shared" si="18"/>
        <v>7.6223569683871395E-2</v>
      </c>
      <c r="AT30" s="86">
        <f t="shared" si="90"/>
        <v>1.0122197806737218E-2</v>
      </c>
      <c r="AU30" s="86">
        <f t="shared" si="20"/>
        <v>-4.687604668316328E-2</v>
      </c>
      <c r="AV30" s="76">
        <v>20603</v>
      </c>
      <c r="AW30" s="77">
        <v>16252</v>
      </c>
      <c r="AX30" s="78">
        <v>21431</v>
      </c>
      <c r="AY30" s="89">
        <v>265</v>
      </c>
      <c r="AZ30" s="90">
        <v>270</v>
      </c>
      <c r="BA30" s="91">
        <v>270</v>
      </c>
      <c r="BB30" s="89">
        <v>362</v>
      </c>
      <c r="BC30" s="90">
        <v>364</v>
      </c>
      <c r="BD30" s="91">
        <v>365</v>
      </c>
      <c r="BE30" s="92">
        <f t="shared" si="99"/>
        <v>6.6145061728395058</v>
      </c>
      <c r="BF30" s="92">
        <f t="shared" si="100"/>
        <v>0.13557535522944253</v>
      </c>
      <c r="BG30" s="92">
        <f t="shared" si="101"/>
        <v>-7.3559670781892628E-2</v>
      </c>
      <c r="BH30" s="93">
        <f t="shared" si="102"/>
        <v>4.8929223744292232</v>
      </c>
      <c r="BI30" s="92">
        <f t="shared" si="103"/>
        <v>0.15005865435555776</v>
      </c>
      <c r="BJ30" s="94">
        <f t="shared" si="104"/>
        <v>-6.8005586498737891E-2</v>
      </c>
      <c r="BK30" s="77">
        <v>404</v>
      </c>
      <c r="BL30" s="77">
        <v>417</v>
      </c>
      <c r="BM30" s="77">
        <v>417</v>
      </c>
      <c r="BN30" s="76">
        <v>100811</v>
      </c>
      <c r="BO30" s="77">
        <v>75996</v>
      </c>
      <c r="BP30" s="78">
        <v>100902</v>
      </c>
      <c r="BQ30" s="95">
        <f t="shared" si="91"/>
        <v>323.237191631484</v>
      </c>
      <c r="BR30" s="95">
        <f t="shared" si="72"/>
        <v>25.21680209066011</v>
      </c>
      <c r="BS30" s="95">
        <f t="shared" si="92"/>
        <v>16.194805321678189</v>
      </c>
      <c r="BT30" s="96">
        <f t="shared" si="93"/>
        <v>1521.873879426998</v>
      </c>
      <c r="BU30" s="95">
        <f t="shared" si="73"/>
        <v>63.652577189459862</v>
      </c>
      <c r="BV30" s="97">
        <f t="shared" si="94"/>
        <v>86.112546052643893</v>
      </c>
      <c r="BW30" s="92">
        <f t="shared" si="95"/>
        <v>4.7082264010078854</v>
      </c>
      <c r="BX30" s="92">
        <f t="shared" si="96"/>
        <v>-0.18479888657159371</v>
      </c>
      <c r="BY30" s="92">
        <f t="shared" si="97"/>
        <v>3.2124998103627789E-2</v>
      </c>
      <c r="BZ30" s="85">
        <f t="shared" si="105"/>
        <v>0.66475610720215039</v>
      </c>
      <c r="CA30" s="86">
        <f t="shared" si="106"/>
        <v>-2.0771854934722667E-2</v>
      </c>
      <c r="CB30" s="122">
        <f t="shared" si="107"/>
        <v>-5.260820432212765E-3</v>
      </c>
      <c r="CD30" s="124"/>
      <c r="CE30" s="98"/>
      <c r="CF30" s="99"/>
      <c r="CG30" s="98"/>
      <c r="CH30" s="98"/>
    </row>
    <row r="31" spans="1:86" ht="15" customHeight="1" x14ac:dyDescent="0.2">
      <c r="A31" s="75" t="s">
        <v>53</v>
      </c>
      <c r="B31" s="76">
        <v>21117.240100000003</v>
      </c>
      <c r="C31" s="77">
        <v>16602.055469999999</v>
      </c>
      <c r="D31" s="78">
        <v>22297.360989999997</v>
      </c>
      <c r="E31" s="76">
        <v>21274.495190000001</v>
      </c>
      <c r="F31" s="77">
        <v>15944.979019999999</v>
      </c>
      <c r="G31" s="78">
        <v>22427.876039999996</v>
      </c>
      <c r="H31" s="79">
        <f t="shared" si="74"/>
        <v>0.9941806772176186</v>
      </c>
      <c r="I31" s="80">
        <f t="shared" si="2"/>
        <v>1.5723962029845495E-3</v>
      </c>
      <c r="J31" s="81">
        <f t="shared" si="75"/>
        <v>-4.7028310839111964E-2</v>
      </c>
      <c r="K31" s="76">
        <v>11927.118060000001</v>
      </c>
      <c r="L31" s="77">
        <v>9320.7633399999995</v>
      </c>
      <c r="M31" s="77">
        <v>13540.20282</v>
      </c>
      <c r="N31" s="82">
        <f t="shared" si="76"/>
        <v>0.60372202859740809</v>
      </c>
      <c r="O31" s="83">
        <f t="shared" si="77"/>
        <v>4.309213099089293E-2</v>
      </c>
      <c r="P31" s="84">
        <f t="shared" si="78"/>
        <v>1.9164135588653264E-2</v>
      </c>
      <c r="Q31" s="76">
        <v>2456.9222100000002</v>
      </c>
      <c r="R31" s="77">
        <v>1787.2833999999998</v>
      </c>
      <c r="S31" s="78">
        <v>2439.8630300000004</v>
      </c>
      <c r="T31" s="85">
        <f t="shared" si="79"/>
        <v>0.10878707487273953</v>
      </c>
      <c r="U31" s="86">
        <f t="shared" si="80"/>
        <v>-6.6996705497731207E-3</v>
      </c>
      <c r="V31" s="87">
        <f t="shared" si="81"/>
        <v>-3.3035962882689979E-3</v>
      </c>
      <c r="W31" s="76">
        <v>5933.7812599999997</v>
      </c>
      <c r="X31" s="77">
        <v>4139.6099999999997</v>
      </c>
      <c r="Y31" s="78">
        <v>5368.8316199999999</v>
      </c>
      <c r="Z31" s="85">
        <f t="shared" si="82"/>
        <v>0.23938208015884865</v>
      </c>
      <c r="AA31" s="86">
        <f t="shared" si="83"/>
        <v>-3.9533175268182674E-2</v>
      </c>
      <c r="AB31" s="87">
        <f t="shared" si="84"/>
        <v>-2.0236323528458278E-2</v>
      </c>
      <c r="AC31" s="76">
        <v>5350.3230000000003</v>
      </c>
      <c r="AD31" s="77">
        <v>4283.0581899999997</v>
      </c>
      <c r="AE31" s="77">
        <v>4736.9530000000004</v>
      </c>
      <c r="AF31" s="77">
        <f t="shared" si="85"/>
        <v>-613.36999999999989</v>
      </c>
      <c r="AG31" s="78">
        <f t="shared" si="86"/>
        <v>453.89481000000069</v>
      </c>
      <c r="AH31" s="76">
        <v>1014.227</v>
      </c>
      <c r="AI31" s="77">
        <v>696.23476000000005</v>
      </c>
      <c r="AJ31" s="77">
        <v>583.32299999999998</v>
      </c>
      <c r="AK31" s="77">
        <f t="shared" si="70"/>
        <v>-430.904</v>
      </c>
      <c r="AL31" s="78">
        <f t="shared" si="71"/>
        <v>-112.91176000000007</v>
      </c>
      <c r="AM31" s="85">
        <f t="shared" si="98"/>
        <v>0.21244455799609857</v>
      </c>
      <c r="AN31" s="86">
        <f t="shared" si="87"/>
        <v>-4.0918238215135461E-2</v>
      </c>
      <c r="AO31" s="87">
        <f t="shared" si="88"/>
        <v>-4.5539051186481772E-2</v>
      </c>
      <c r="AP31" s="85">
        <f t="shared" si="16"/>
        <v>2.6161077997598498E-2</v>
      </c>
      <c r="AQ31" s="86">
        <f t="shared" si="89"/>
        <v>-2.1867309954480513E-2</v>
      </c>
      <c r="AR31" s="87">
        <f t="shared" si="32"/>
        <v>-1.5775582270649607E-2</v>
      </c>
      <c r="AS31" s="86">
        <f t="shared" si="18"/>
        <v>2.6008838240395415E-2</v>
      </c>
      <c r="AT31" s="86">
        <f t="shared" si="90"/>
        <v>-2.1664537364621695E-2</v>
      </c>
      <c r="AU31" s="86">
        <f t="shared" si="20"/>
        <v>-1.7655989359986097E-2</v>
      </c>
      <c r="AV31" s="76">
        <v>20181</v>
      </c>
      <c r="AW31" s="77">
        <v>15661</v>
      </c>
      <c r="AX31" s="78">
        <v>20852</v>
      </c>
      <c r="AY31" s="89">
        <v>154.30000000000001</v>
      </c>
      <c r="AZ31" s="90">
        <v>149</v>
      </c>
      <c r="BA31" s="91">
        <v>150.91</v>
      </c>
      <c r="BB31" s="89">
        <v>305.02</v>
      </c>
      <c r="BC31" s="90">
        <v>306</v>
      </c>
      <c r="BD31" s="91">
        <v>305.14999999999998</v>
      </c>
      <c r="BE31" s="92">
        <f t="shared" si="99"/>
        <v>11.514589269542553</v>
      </c>
      <c r="BF31" s="92">
        <f t="shared" si="100"/>
        <v>0.61536697531053619</v>
      </c>
      <c r="BG31" s="92">
        <f t="shared" si="101"/>
        <v>-0.16400879160584481</v>
      </c>
      <c r="BH31" s="93">
        <f t="shared" si="102"/>
        <v>5.694467201922552</v>
      </c>
      <c r="BI31" s="92">
        <f t="shared" si="103"/>
        <v>0.18089432145569617</v>
      </c>
      <c r="BJ31" s="94">
        <f t="shared" si="104"/>
        <v>7.8295839123851962E-3</v>
      </c>
      <c r="BK31" s="77">
        <v>364</v>
      </c>
      <c r="BL31" s="77">
        <v>370</v>
      </c>
      <c r="BM31" s="77">
        <v>370</v>
      </c>
      <c r="BN31" s="76">
        <v>101385</v>
      </c>
      <c r="BO31" s="77">
        <v>74814</v>
      </c>
      <c r="BP31" s="78">
        <v>100372</v>
      </c>
      <c r="BQ31" s="95">
        <f t="shared" si="91"/>
        <v>223.44753556768816</v>
      </c>
      <c r="BR31" s="95">
        <f t="shared" si="72"/>
        <v>13.608849470139205</v>
      </c>
      <c r="BS31" s="95">
        <f t="shared" si="92"/>
        <v>10.319257170596728</v>
      </c>
      <c r="BT31" s="96">
        <f t="shared" si="93"/>
        <v>1075.5743353155569</v>
      </c>
      <c r="BU31" s="95">
        <f t="shared" si="73"/>
        <v>21.389944551967346</v>
      </c>
      <c r="BV31" s="97">
        <f t="shared" si="94"/>
        <v>57.441456189064411</v>
      </c>
      <c r="BW31" s="92">
        <f>BP31/AX31</f>
        <v>4.8135430654133895</v>
      </c>
      <c r="BX31" s="92">
        <f>BW31-BN31/AV31</f>
        <v>-0.21024168261693621</v>
      </c>
      <c r="BY31" s="92">
        <f t="shared" si="97"/>
        <v>3.645347981859981E-2</v>
      </c>
      <c r="BZ31" s="85">
        <f t="shared" si="105"/>
        <v>0.74526284526284536</v>
      </c>
      <c r="CA31" s="86">
        <f t="shared" si="106"/>
        <v>-1.9930066221274911E-2</v>
      </c>
      <c r="CB31" s="122">
        <f t="shared" si="107"/>
        <v>1.8804923216689806E-3</v>
      </c>
      <c r="CD31" s="124"/>
      <c r="CE31" s="98"/>
      <c r="CF31" s="99"/>
      <c r="CG31" s="98"/>
      <c r="CH31" s="98"/>
    </row>
    <row r="32" spans="1:86" ht="15" customHeight="1" x14ac:dyDescent="0.2">
      <c r="A32" s="75" t="s">
        <v>54</v>
      </c>
      <c r="B32" s="76">
        <v>11059.77507</v>
      </c>
      <c r="C32" s="77">
        <v>8167.4500399999997</v>
      </c>
      <c r="D32" s="78">
        <v>10840.749019999999</v>
      </c>
      <c r="E32" s="76">
        <v>11045.716179999999</v>
      </c>
      <c r="F32" s="77">
        <v>7563.2835100000002</v>
      </c>
      <c r="G32" s="78">
        <v>10446.723729999998</v>
      </c>
      <c r="H32" s="79">
        <f t="shared" si="74"/>
        <v>1.0377175945477024</v>
      </c>
      <c r="I32" s="80">
        <f t="shared" si="2"/>
        <v>3.644480337953393E-2</v>
      </c>
      <c r="J32" s="81">
        <f t="shared" si="75"/>
        <v>-4.2163918448760551E-2</v>
      </c>
      <c r="K32" s="76">
        <v>6105.6718499999997</v>
      </c>
      <c r="L32" s="77">
        <v>4472.9480199999998</v>
      </c>
      <c r="M32" s="77">
        <v>6227.9552699999986</v>
      </c>
      <c r="N32" s="82">
        <f t="shared" si="76"/>
        <v>0.59616348923970253</v>
      </c>
      <c r="O32" s="83">
        <f t="shared" si="77"/>
        <v>4.3399707289983769E-2</v>
      </c>
      <c r="P32" s="84">
        <f t="shared" si="78"/>
        <v>4.7605603284736064E-3</v>
      </c>
      <c r="Q32" s="76">
        <v>1628.7556999999999</v>
      </c>
      <c r="R32" s="77">
        <v>830.24980999999991</v>
      </c>
      <c r="S32" s="78">
        <v>1048.1128999999999</v>
      </c>
      <c r="T32" s="85">
        <f t="shared" si="79"/>
        <v>0.10032934028781865</v>
      </c>
      <c r="U32" s="86">
        <f t="shared" si="80"/>
        <v>-4.712653069944403E-2</v>
      </c>
      <c r="V32" s="87">
        <f t="shared" si="81"/>
        <v>-9.4443854891223672E-3</v>
      </c>
      <c r="W32" s="76">
        <v>2009.5080399999999</v>
      </c>
      <c r="X32" s="77">
        <v>1491.51</v>
      </c>
      <c r="Y32" s="78">
        <v>2029.9140400000001</v>
      </c>
      <c r="Z32" s="85">
        <f t="shared" si="82"/>
        <v>0.19431106751398705</v>
      </c>
      <c r="AA32" s="86">
        <f t="shared" si="83"/>
        <v>1.2384607766765837E-2</v>
      </c>
      <c r="AB32" s="87">
        <f t="shared" si="84"/>
        <v>-2.892964045580898E-3</v>
      </c>
      <c r="AC32" s="76">
        <v>5822.3789999999999</v>
      </c>
      <c r="AD32" s="77">
        <v>5236.4428799999996</v>
      </c>
      <c r="AE32" s="77">
        <v>5451.4279999999999</v>
      </c>
      <c r="AF32" s="77">
        <f t="shared" si="85"/>
        <v>-370.95100000000002</v>
      </c>
      <c r="AG32" s="78">
        <f t="shared" si="86"/>
        <v>214.98512000000028</v>
      </c>
      <c r="AH32" s="76">
        <v>941.48299999999995</v>
      </c>
      <c r="AI32" s="77">
        <v>0</v>
      </c>
      <c r="AJ32" s="77">
        <v>0</v>
      </c>
      <c r="AK32" s="77">
        <f t="shared" si="70"/>
        <v>-941.48299999999995</v>
      </c>
      <c r="AL32" s="78">
        <f t="shared" si="71"/>
        <v>0</v>
      </c>
      <c r="AM32" s="85">
        <f t="shared" si="98"/>
        <v>0.50286451516797503</v>
      </c>
      <c r="AN32" s="86">
        <f t="shared" si="87"/>
        <v>-2.3581905590923768E-2</v>
      </c>
      <c r="AO32" s="87">
        <f t="shared" si="88"/>
        <v>-0.1382710723599041</v>
      </c>
      <c r="AP32" s="85">
        <f>IF(D32=0,"0",(AJ32/D32))</f>
        <v>0</v>
      </c>
      <c r="AQ32" s="86">
        <f t="shared" si="89"/>
        <v>-8.5126776452606467E-2</v>
      </c>
      <c r="AR32" s="87">
        <f t="shared" si="32"/>
        <v>0</v>
      </c>
      <c r="AS32" s="86">
        <f t="shared" si="18"/>
        <v>0</v>
      </c>
      <c r="AT32" s="86">
        <f t="shared" si="90"/>
        <v>-8.5235125061849992E-2</v>
      </c>
      <c r="AU32" s="86">
        <f t="shared" si="20"/>
        <v>0</v>
      </c>
      <c r="AV32" s="76">
        <v>13659</v>
      </c>
      <c r="AW32" s="77">
        <v>10133</v>
      </c>
      <c r="AX32" s="78">
        <v>12096</v>
      </c>
      <c r="AY32" s="89">
        <v>90.25</v>
      </c>
      <c r="AZ32" s="90">
        <v>87</v>
      </c>
      <c r="BA32" s="91">
        <v>86</v>
      </c>
      <c r="BB32" s="89">
        <v>199.75</v>
      </c>
      <c r="BC32" s="90">
        <v>194</v>
      </c>
      <c r="BD32" s="91">
        <v>196.75</v>
      </c>
      <c r="BE32" s="92">
        <f t="shared" si="99"/>
        <v>11.720930232558139</v>
      </c>
      <c r="BF32" s="92">
        <f t="shared" si="100"/>
        <v>-0.89125813309283153</v>
      </c>
      <c r="BG32" s="92">
        <f t="shared" si="101"/>
        <v>-1.220321363865871</v>
      </c>
      <c r="BH32" s="93">
        <f t="shared" si="102"/>
        <v>5.123252858958069</v>
      </c>
      <c r="BI32" s="92">
        <f t="shared" si="103"/>
        <v>-0.57512010724969098</v>
      </c>
      <c r="BJ32" s="94">
        <f t="shared" si="104"/>
        <v>-0.68029811469599721</v>
      </c>
      <c r="BK32" s="77">
        <v>270</v>
      </c>
      <c r="BL32" s="77">
        <v>270</v>
      </c>
      <c r="BM32" s="77">
        <v>270</v>
      </c>
      <c r="BN32" s="76">
        <v>60671</v>
      </c>
      <c r="BO32" s="77">
        <v>41266</v>
      </c>
      <c r="BP32" s="78">
        <v>53899</v>
      </c>
      <c r="BQ32" s="95">
        <f t="shared" si="91"/>
        <v>193.82036271544925</v>
      </c>
      <c r="BR32" s="95">
        <f t="shared" si="72"/>
        <v>11.761122221638374</v>
      </c>
      <c r="BS32" s="95">
        <f t="shared" si="92"/>
        <v>10.539126104195446</v>
      </c>
      <c r="BT32" s="96">
        <f t="shared" si="93"/>
        <v>863.65110201719563</v>
      </c>
      <c r="BU32" s="95">
        <f t="shared" si="73"/>
        <v>54.97431894376416</v>
      </c>
      <c r="BV32" s="97">
        <f t="shared" si="94"/>
        <v>117.24988717460212</v>
      </c>
      <c r="BW32" s="92">
        <f t="shared" si="95"/>
        <v>4.4559358465608465</v>
      </c>
      <c r="BX32" s="92">
        <f t="shared" si="96"/>
        <v>1.4102623045215701E-2</v>
      </c>
      <c r="BY32" s="92">
        <f t="shared" si="97"/>
        <v>0.38349925325185641</v>
      </c>
      <c r="BZ32" s="85">
        <f t="shared" si="105"/>
        <v>0.54842287342287344</v>
      </c>
      <c r="CA32" s="86">
        <f t="shared" si="106"/>
        <v>-6.8905168905168845E-2</v>
      </c>
      <c r="CB32" s="122">
        <f t="shared" si="107"/>
        <v>-1.3477998036821592E-2</v>
      </c>
      <c r="CD32" s="124"/>
      <c r="CE32" s="98"/>
      <c r="CF32" s="99"/>
      <c r="CG32" s="98"/>
      <c r="CH32" s="98"/>
    </row>
    <row r="33" spans="1:86" s="120" customFormat="1" ht="15" customHeight="1" x14ac:dyDescent="0.2">
      <c r="A33" s="75" t="s">
        <v>55</v>
      </c>
      <c r="B33" s="100">
        <v>11124</v>
      </c>
      <c r="C33" s="101">
        <v>8314.6190000000006</v>
      </c>
      <c r="D33" s="102">
        <v>11999.236999999999</v>
      </c>
      <c r="E33" s="100">
        <v>12415</v>
      </c>
      <c r="F33" s="101">
        <v>8866.5409999999993</v>
      </c>
      <c r="G33" s="102">
        <v>13166.77</v>
      </c>
      <c r="H33" s="103">
        <f t="shared" si="74"/>
        <v>0.91132730350723823</v>
      </c>
      <c r="I33" s="104">
        <f t="shared" si="2"/>
        <v>1.5314415871313991E-2</v>
      </c>
      <c r="J33" s="105">
        <f t="shared" si="75"/>
        <v>-2.6424972154713955E-2</v>
      </c>
      <c r="K33" s="100">
        <v>7469</v>
      </c>
      <c r="L33" s="101">
        <v>5730.2809999999999</v>
      </c>
      <c r="M33" s="101">
        <v>8318.5419999999995</v>
      </c>
      <c r="N33" s="106">
        <f t="shared" si="76"/>
        <v>0.6317830417027106</v>
      </c>
      <c r="O33" s="107">
        <f t="shared" si="77"/>
        <v>3.0172087212175014E-2</v>
      </c>
      <c r="P33" s="108">
        <f t="shared" si="78"/>
        <v>-1.4498411233671238E-2</v>
      </c>
      <c r="Q33" s="100">
        <v>1506</v>
      </c>
      <c r="R33" s="101">
        <v>987.19200000000001</v>
      </c>
      <c r="S33" s="102">
        <v>1511.99</v>
      </c>
      <c r="T33" s="109">
        <f t="shared" si="79"/>
        <v>0.11483378231715143</v>
      </c>
      <c r="U33" s="110">
        <f t="shared" si="80"/>
        <v>-6.4710908201824485E-3</v>
      </c>
      <c r="V33" s="111">
        <f t="shared" si="81"/>
        <v>3.494760707709807E-3</v>
      </c>
      <c r="W33" s="100">
        <v>2645</v>
      </c>
      <c r="X33" s="101">
        <v>1206.94</v>
      </c>
      <c r="Y33" s="102">
        <v>1688.694</v>
      </c>
      <c r="Z33" s="109">
        <f t="shared" si="82"/>
        <v>0.12825423395411326</v>
      </c>
      <c r="AA33" s="110">
        <f t="shared" si="83"/>
        <v>-8.4794497419225456E-2</v>
      </c>
      <c r="AB33" s="111">
        <f t="shared" si="84"/>
        <v>-7.868747939276749E-3</v>
      </c>
      <c r="AC33" s="100">
        <v>14311</v>
      </c>
      <c r="AD33" s="101">
        <v>14821.477999999999</v>
      </c>
      <c r="AE33" s="101">
        <v>16404.257000000001</v>
      </c>
      <c r="AF33" s="101">
        <f>AE33-AC33</f>
        <v>2093.2570000000014</v>
      </c>
      <c r="AG33" s="102">
        <f t="shared" si="86"/>
        <v>1582.7790000000023</v>
      </c>
      <c r="AH33" s="100">
        <v>11140</v>
      </c>
      <c r="AI33" s="101">
        <v>7175.616</v>
      </c>
      <c r="AJ33" s="101">
        <v>7999.8010000000004</v>
      </c>
      <c r="AK33" s="101">
        <f t="shared" si="70"/>
        <v>-3140.1989999999996</v>
      </c>
      <c r="AL33" s="102">
        <f t="shared" si="71"/>
        <v>824.1850000000004</v>
      </c>
      <c r="AM33" s="109">
        <f t="shared" si="98"/>
        <v>1.3671083419720773</v>
      </c>
      <c r="AN33" s="110">
        <f t="shared" si="87"/>
        <v>8.0610679260822327E-2</v>
      </c>
      <c r="AO33" s="111">
        <f t="shared" si="88"/>
        <v>-0.41547219479094188</v>
      </c>
      <c r="AP33" s="109">
        <f t="shared" ref="AP33" si="108">IF(D33=0,"0",(AJ33/D33))</f>
        <v>0.66669247386312991</v>
      </c>
      <c r="AQ33" s="110">
        <f t="shared" si="89"/>
        <v>-0.33474585767228904</v>
      </c>
      <c r="AR33" s="111">
        <f t="shared" si="32"/>
        <v>-0.19631952945295705</v>
      </c>
      <c r="AS33" s="110">
        <f t="shared" si="18"/>
        <v>0.60757505447425608</v>
      </c>
      <c r="AT33" s="110">
        <f t="shared" si="90"/>
        <v>-0.28972659675409673</v>
      </c>
      <c r="AU33" s="110">
        <f t="shared" si="20"/>
        <v>-0.20171641555898467</v>
      </c>
      <c r="AV33" s="100">
        <v>13723</v>
      </c>
      <c r="AW33" s="101">
        <v>10557</v>
      </c>
      <c r="AX33" s="102">
        <v>14683</v>
      </c>
      <c r="AY33" s="112">
        <v>108</v>
      </c>
      <c r="AZ33" s="113">
        <v>108</v>
      </c>
      <c r="BA33" s="114">
        <v>108</v>
      </c>
      <c r="BB33" s="112">
        <v>252</v>
      </c>
      <c r="BC33" s="113">
        <v>252</v>
      </c>
      <c r="BD33" s="114">
        <v>254</v>
      </c>
      <c r="BE33" s="92">
        <f t="shared" si="99"/>
        <v>11.329475308641975</v>
      </c>
      <c r="BF33" s="92">
        <f t="shared" si="100"/>
        <v>0.74074074074074048</v>
      </c>
      <c r="BG33" s="92">
        <f t="shared" si="101"/>
        <v>0.46836419753086389</v>
      </c>
      <c r="BH33" s="93">
        <f t="shared" si="102"/>
        <v>4.8172572178477688</v>
      </c>
      <c r="BI33" s="92">
        <f t="shared" si="103"/>
        <v>0.27922811731866837</v>
      </c>
      <c r="BJ33" s="94">
        <f t="shared" si="104"/>
        <v>0.16249531308586374</v>
      </c>
      <c r="BK33" s="101">
        <v>286</v>
      </c>
      <c r="BL33" s="101">
        <v>300</v>
      </c>
      <c r="BM33" s="101">
        <v>301</v>
      </c>
      <c r="BN33" s="100">
        <v>67363</v>
      </c>
      <c r="BO33" s="101">
        <v>50322</v>
      </c>
      <c r="BP33" s="102">
        <v>67453</v>
      </c>
      <c r="BQ33" s="116">
        <f t="shared" si="91"/>
        <v>195.19917572235482</v>
      </c>
      <c r="BR33" s="116">
        <f t="shared" si="72"/>
        <v>10.899189082804924</v>
      </c>
      <c r="BS33" s="116">
        <f t="shared" si="92"/>
        <v>19.003058715876534</v>
      </c>
      <c r="BT33" s="117">
        <f t="shared" si="93"/>
        <v>896.73568071919908</v>
      </c>
      <c r="BU33" s="116">
        <f t="shared" si="73"/>
        <v>-7.9498836617672168</v>
      </c>
      <c r="BV33" s="118">
        <f t="shared" si="94"/>
        <v>56.862515994371961</v>
      </c>
      <c r="BW33" s="115">
        <f t="shared" si="95"/>
        <v>4.5939521896070286</v>
      </c>
      <c r="BX33" s="115">
        <f t="shared" si="96"/>
        <v>-0.31481411513683177</v>
      </c>
      <c r="BY33" s="115">
        <f t="shared" si="97"/>
        <v>-0.17274289422360489</v>
      </c>
      <c r="BZ33" s="85">
        <f t="shared" si="105"/>
        <v>0.61564930086524772</v>
      </c>
      <c r="CA33" s="86">
        <f t="shared" si="106"/>
        <v>-3.1424778901139705E-2</v>
      </c>
      <c r="CB33" s="122">
        <f t="shared" si="107"/>
        <v>-1.0418756053405254E-3</v>
      </c>
      <c r="CC33" s="124"/>
      <c r="CD33" s="124"/>
      <c r="CE33" s="98"/>
      <c r="CF33" s="99"/>
      <c r="CG33" s="98"/>
      <c r="CH33" s="119"/>
    </row>
    <row r="34" spans="1:86" ht="15" customHeight="1" x14ac:dyDescent="0.2">
      <c r="A34" s="75" t="s">
        <v>56</v>
      </c>
      <c r="B34" s="76">
        <v>16465.415000000001</v>
      </c>
      <c r="C34" s="77">
        <v>13727.596</v>
      </c>
      <c r="D34" s="78">
        <v>18429.294999999998</v>
      </c>
      <c r="E34" s="76">
        <v>17300.092000000001</v>
      </c>
      <c r="F34" s="77">
        <v>14114.839</v>
      </c>
      <c r="G34" s="78">
        <v>19186.633000000002</v>
      </c>
      <c r="H34" s="79">
        <f t="shared" si="74"/>
        <v>0.9605278320589129</v>
      </c>
      <c r="I34" s="80">
        <f t="shared" si="2"/>
        <v>8.7748009189628773E-3</v>
      </c>
      <c r="J34" s="81">
        <f t="shared" si="75"/>
        <v>-1.2036998471566362E-2</v>
      </c>
      <c r="K34" s="76">
        <v>8771.1919999999991</v>
      </c>
      <c r="L34" s="77">
        <v>7298.0320000000002</v>
      </c>
      <c r="M34" s="77">
        <v>9950.268</v>
      </c>
      <c r="N34" s="82">
        <f t="shared" si="76"/>
        <v>0.51860417614700816</v>
      </c>
      <c r="O34" s="83">
        <f t="shared" si="77"/>
        <v>1.1601554426846294E-2</v>
      </c>
      <c r="P34" s="84">
        <f t="shared" si="78"/>
        <v>1.5574000555486078E-3</v>
      </c>
      <c r="Q34" s="76">
        <v>1628.8520000000001</v>
      </c>
      <c r="R34" s="77">
        <v>1264.8620000000001</v>
      </c>
      <c r="S34" s="78">
        <v>1775.8140000000001</v>
      </c>
      <c r="T34" s="85">
        <f t="shared" si="79"/>
        <v>9.2554748923378061E-2</v>
      </c>
      <c r="U34" s="86">
        <f t="shared" si="80"/>
        <v>-1.5980451773700693E-3</v>
      </c>
      <c r="V34" s="87">
        <f t="shared" si="81"/>
        <v>2.9425330135827016E-3</v>
      </c>
      <c r="W34" s="76">
        <v>5444.4650000000001</v>
      </c>
      <c r="X34" s="77">
        <v>4499.95</v>
      </c>
      <c r="Y34" s="78">
        <v>5872.3360000000002</v>
      </c>
      <c r="Z34" s="85">
        <f t="shared" si="82"/>
        <v>0.30606391439290048</v>
      </c>
      <c r="AA34" s="86">
        <f t="shared" si="83"/>
        <v>-8.6433715567927338E-3</v>
      </c>
      <c r="AB34" s="87">
        <f t="shared" si="84"/>
        <v>-1.2745956552138282E-2</v>
      </c>
      <c r="AC34" s="76">
        <v>3076.5419999999999</v>
      </c>
      <c r="AD34" s="77">
        <v>2698.1579999999999</v>
      </c>
      <c r="AE34" s="77">
        <v>2902.27</v>
      </c>
      <c r="AF34" s="77">
        <f t="shared" si="85"/>
        <v>-174.27199999999993</v>
      </c>
      <c r="AG34" s="78">
        <f t="shared" si="86"/>
        <v>204.11200000000008</v>
      </c>
      <c r="AH34" s="76">
        <v>54.5</v>
      </c>
      <c r="AI34" s="77">
        <v>34.953000000000003</v>
      </c>
      <c r="AJ34" s="77">
        <v>0</v>
      </c>
      <c r="AK34" s="77">
        <f t="shared" si="70"/>
        <v>-54.5</v>
      </c>
      <c r="AL34" s="78">
        <f t="shared" si="71"/>
        <v>-34.953000000000003</v>
      </c>
      <c r="AM34" s="85">
        <f t="shared" si="98"/>
        <v>0.1574813361010283</v>
      </c>
      <c r="AN34" s="86">
        <f t="shared" si="87"/>
        <v>-2.936740108537117E-2</v>
      </c>
      <c r="AO34" s="87">
        <f t="shared" si="88"/>
        <v>-3.9068591504650085E-2</v>
      </c>
      <c r="AP34" s="85">
        <f t="shared" si="16"/>
        <v>0</v>
      </c>
      <c r="AQ34" s="86">
        <f t="shared" si="89"/>
        <v>-3.3099681969752963E-3</v>
      </c>
      <c r="AR34" s="87">
        <f t="shared" si="32"/>
        <v>-2.5461850712972618E-3</v>
      </c>
      <c r="AS34" s="86">
        <f t="shared" si="18"/>
        <v>0</v>
      </c>
      <c r="AT34" s="86">
        <f t="shared" si="90"/>
        <v>-3.1502722644480732E-3</v>
      </c>
      <c r="AU34" s="86">
        <f t="shared" si="20"/>
        <v>-2.4763300523654576E-3</v>
      </c>
      <c r="AV34" s="76">
        <v>16842</v>
      </c>
      <c r="AW34" s="77">
        <v>12245</v>
      </c>
      <c r="AX34" s="78">
        <v>16170</v>
      </c>
      <c r="AY34" s="89">
        <v>113.74</v>
      </c>
      <c r="AZ34" s="90">
        <v>120</v>
      </c>
      <c r="BA34" s="91">
        <v>119.54000000000002</v>
      </c>
      <c r="BB34" s="89">
        <v>239.14</v>
      </c>
      <c r="BC34" s="90">
        <v>233</v>
      </c>
      <c r="BD34" s="91">
        <v>232.68999999999994</v>
      </c>
      <c r="BE34" s="92">
        <f t="shared" si="99"/>
        <v>11.272377446879704</v>
      </c>
      <c r="BF34" s="92">
        <f t="shared" si="100"/>
        <v>-1.0671688868639233</v>
      </c>
      <c r="BG34" s="92">
        <f t="shared" si="101"/>
        <v>-6.5585516083260131E-2</v>
      </c>
      <c r="BH34" s="93">
        <f t="shared" si="102"/>
        <v>5.7909665219820381</v>
      </c>
      <c r="BI34" s="92">
        <f t="shared" si="103"/>
        <v>-7.7980538317367731E-2</v>
      </c>
      <c r="BJ34" s="94">
        <f t="shared" si="104"/>
        <v>-4.8327707870131853E-2</v>
      </c>
      <c r="BK34" s="77">
        <v>303</v>
      </c>
      <c r="BL34" s="77">
        <v>303</v>
      </c>
      <c r="BM34" s="77">
        <v>303</v>
      </c>
      <c r="BN34" s="100">
        <v>70979</v>
      </c>
      <c r="BO34" s="77">
        <v>51226</v>
      </c>
      <c r="BP34" s="78">
        <v>68864</v>
      </c>
      <c r="BQ34" s="95">
        <f t="shared" si="91"/>
        <v>278.61630169609663</v>
      </c>
      <c r="BR34" s="95">
        <f t="shared" si="72"/>
        <v>34.88094335067052</v>
      </c>
      <c r="BS34" s="95">
        <f>BQ34-F34*1000/BO34</f>
        <v>3.0757754008559459</v>
      </c>
      <c r="BT34" s="96">
        <f t="shared" si="93"/>
        <v>1186.5573902288188</v>
      </c>
      <c r="BU34" s="95">
        <f t="shared" si="73"/>
        <v>159.35800773267829</v>
      </c>
      <c r="BV34" s="97">
        <f t="shared" si="94"/>
        <v>33.855144414200595</v>
      </c>
      <c r="BW34" s="92">
        <f t="shared" si="95"/>
        <v>4.2587507730364873</v>
      </c>
      <c r="BX34" s="92">
        <f t="shared" si="96"/>
        <v>4.4346308008581303E-2</v>
      </c>
      <c r="BY34" s="92">
        <f t="shared" si="97"/>
        <v>7.5328968218194348E-2</v>
      </c>
      <c r="BZ34" s="85">
        <f t="shared" si="105"/>
        <v>0.62437892140862439</v>
      </c>
      <c r="CA34" s="86">
        <f t="shared" si="106"/>
        <v>-1.917636818626911E-2</v>
      </c>
      <c r="CB34" s="122">
        <f t="shared" si="107"/>
        <v>2.8248542372013574E-3</v>
      </c>
      <c r="CD34" s="124"/>
      <c r="CE34" s="98"/>
      <c r="CF34" s="99"/>
      <c r="CG34" s="98"/>
      <c r="CH34" s="98"/>
    </row>
    <row r="35" spans="1:86" ht="15" customHeight="1" x14ac:dyDescent="0.2">
      <c r="A35" s="75" t="s">
        <v>57</v>
      </c>
      <c r="B35" s="76">
        <v>18492.490000000002</v>
      </c>
      <c r="C35" s="77">
        <v>14797.37</v>
      </c>
      <c r="D35" s="78">
        <v>20104.781999999999</v>
      </c>
      <c r="E35" s="76">
        <v>18440.522000000001</v>
      </c>
      <c r="F35" s="77">
        <v>14550.656000000001</v>
      </c>
      <c r="G35" s="78">
        <v>20045.633999999998</v>
      </c>
      <c r="H35" s="79">
        <f t="shared" si="74"/>
        <v>1.0029506674620519</v>
      </c>
      <c r="I35" s="80">
        <f t="shared" si="2"/>
        <v>1.3252597993984594E-4</v>
      </c>
      <c r="J35" s="81">
        <f t="shared" si="75"/>
        <v>-1.4004856742492633E-2</v>
      </c>
      <c r="K35" s="76">
        <v>9214.1659999999993</v>
      </c>
      <c r="L35" s="77">
        <v>7693.7969999999996</v>
      </c>
      <c r="M35" s="77">
        <v>10831.921</v>
      </c>
      <c r="N35" s="82">
        <f t="shared" si="76"/>
        <v>0.54036310350672878</v>
      </c>
      <c r="O35" s="83">
        <f t="shared" si="77"/>
        <v>4.0693625603662964E-2</v>
      </c>
      <c r="P35" s="84">
        <f t="shared" si="78"/>
        <v>1.1603644139398628E-2</v>
      </c>
      <c r="Q35" s="76">
        <v>3417.4920000000002</v>
      </c>
      <c r="R35" s="77">
        <v>2484.04</v>
      </c>
      <c r="S35" s="78">
        <v>3414.4879999999998</v>
      </c>
      <c r="T35" s="85">
        <f t="shared" si="79"/>
        <v>0.17033574493079143</v>
      </c>
      <c r="U35" s="86">
        <f t="shared" si="80"/>
        <v>-1.4989377644372109E-2</v>
      </c>
      <c r="V35" s="87">
        <f t="shared" si="81"/>
        <v>-3.809567766779598E-4</v>
      </c>
      <c r="W35" s="76">
        <v>5195.5720000000001</v>
      </c>
      <c r="X35" s="77">
        <v>3847.39</v>
      </c>
      <c r="Y35" s="78">
        <v>5126.6790000000001</v>
      </c>
      <c r="Z35" s="85">
        <f t="shared" si="82"/>
        <v>0.25575040430250301</v>
      </c>
      <c r="AA35" s="86">
        <f t="shared" si="83"/>
        <v>-2.5997151433717447E-2</v>
      </c>
      <c r="AB35" s="87">
        <f t="shared" si="84"/>
        <v>-8.6631039269541299E-3</v>
      </c>
      <c r="AC35" s="76">
        <v>1966.4849999999999</v>
      </c>
      <c r="AD35" s="77">
        <v>2103.1970000000001</v>
      </c>
      <c r="AE35" s="77">
        <v>2111.4119999999998</v>
      </c>
      <c r="AF35" s="77">
        <f t="shared" si="85"/>
        <v>144.92699999999991</v>
      </c>
      <c r="AG35" s="78">
        <f t="shared" si="86"/>
        <v>8.2149999999996908</v>
      </c>
      <c r="AH35" s="76">
        <v>0</v>
      </c>
      <c r="AI35" s="77">
        <v>0</v>
      </c>
      <c r="AJ35" s="77">
        <v>0</v>
      </c>
      <c r="AK35" s="77">
        <f t="shared" si="70"/>
        <v>0</v>
      </c>
      <c r="AL35" s="78">
        <f t="shared" si="71"/>
        <v>0</v>
      </c>
      <c r="AM35" s="85">
        <f t="shared" si="98"/>
        <v>0.10502038768686972</v>
      </c>
      <c r="AN35" s="86">
        <f t="shared" si="87"/>
        <v>-1.3192669513104188E-3</v>
      </c>
      <c r="AO35" s="87">
        <f t="shared" si="88"/>
        <v>-3.7112775165718287E-2</v>
      </c>
      <c r="AP35" s="85">
        <f t="shared" si="16"/>
        <v>0</v>
      </c>
      <c r="AQ35" s="86">
        <f t="shared" si="89"/>
        <v>0</v>
      </c>
      <c r="AR35" s="87">
        <f t="shared" si="32"/>
        <v>0</v>
      </c>
      <c r="AS35" s="86">
        <f t="shared" si="18"/>
        <v>0</v>
      </c>
      <c r="AT35" s="86">
        <f t="shared" si="90"/>
        <v>0</v>
      </c>
      <c r="AU35" s="86">
        <f t="shared" si="20"/>
        <v>0</v>
      </c>
      <c r="AV35" s="76">
        <v>17681</v>
      </c>
      <c r="AW35" s="77">
        <v>13137</v>
      </c>
      <c r="AX35" s="78">
        <v>17548</v>
      </c>
      <c r="AY35" s="89">
        <v>113.5</v>
      </c>
      <c r="AZ35" s="90">
        <v>120</v>
      </c>
      <c r="BA35" s="91">
        <v>123</v>
      </c>
      <c r="BB35" s="89">
        <v>222</v>
      </c>
      <c r="BC35" s="90">
        <v>197</v>
      </c>
      <c r="BD35" s="91">
        <v>201</v>
      </c>
      <c r="BE35" s="92">
        <f t="shared" si="99"/>
        <v>11.888888888888888</v>
      </c>
      <c r="BF35" s="92">
        <f t="shared" si="100"/>
        <v>-1.0927557513460613</v>
      </c>
      <c r="BG35" s="92">
        <f t="shared" si="101"/>
        <v>-0.27500000000000036</v>
      </c>
      <c r="BH35" s="93">
        <f t="shared" si="102"/>
        <v>7.2752902155887229</v>
      </c>
      <c r="BI35" s="92">
        <f t="shared" si="103"/>
        <v>0.63827820357671072</v>
      </c>
      <c r="BJ35" s="94">
        <f t="shared" si="104"/>
        <v>-0.13418524972430568</v>
      </c>
      <c r="BK35" s="77">
        <v>336</v>
      </c>
      <c r="BL35" s="77">
        <v>330</v>
      </c>
      <c r="BM35" s="77">
        <v>330</v>
      </c>
      <c r="BN35" s="76">
        <v>85718</v>
      </c>
      <c r="BO35" s="77">
        <v>61891</v>
      </c>
      <c r="BP35" s="78">
        <v>82218</v>
      </c>
      <c r="BQ35" s="95">
        <f t="shared" si="91"/>
        <v>243.81077136393492</v>
      </c>
      <c r="BR35" s="95">
        <f t="shared" si="72"/>
        <v>28.68067033497951</v>
      </c>
      <c r="BS35" s="95">
        <f t="shared" si="92"/>
        <v>8.7094480697564336</v>
      </c>
      <c r="BT35" s="96">
        <f t="shared" si="93"/>
        <v>1142.3315477547299</v>
      </c>
      <c r="BU35" s="95">
        <f t="shared" si="73"/>
        <v>99.374588306734722</v>
      </c>
      <c r="BV35" s="97">
        <f t="shared" si="94"/>
        <v>34.722809077710735</v>
      </c>
      <c r="BW35" s="92">
        <f t="shared" si="95"/>
        <v>4.6853202644175971</v>
      </c>
      <c r="BX35" s="92">
        <f t="shared" si="96"/>
        <v>-0.16270869322054526</v>
      </c>
      <c r="BY35" s="92">
        <f t="shared" si="97"/>
        <v>-2.587711702413209E-2</v>
      </c>
      <c r="BZ35" s="85">
        <f t="shared" si="105"/>
        <v>0.68446553446553449</v>
      </c>
      <c r="CA35" s="86">
        <f t="shared" si="106"/>
        <v>-1.6394617287474378E-2</v>
      </c>
      <c r="CB35" s="122">
        <f t="shared" si="107"/>
        <v>-5.0509539480128041E-3</v>
      </c>
      <c r="CD35" s="124"/>
      <c r="CE35" s="98"/>
      <c r="CF35" s="99"/>
      <c r="CG35" s="98"/>
      <c r="CH35" s="98"/>
    </row>
    <row r="36" spans="1:86" ht="15" customHeight="1" x14ac:dyDescent="0.2">
      <c r="A36" s="75" t="s">
        <v>58</v>
      </c>
      <c r="B36" s="76">
        <v>19141.366999999998</v>
      </c>
      <c r="C36" s="77">
        <v>14895.885839999999</v>
      </c>
      <c r="D36" s="78">
        <v>20253.763569999999</v>
      </c>
      <c r="E36" s="76">
        <v>19083.849999999999</v>
      </c>
      <c r="F36" s="77">
        <v>14951.638070000001</v>
      </c>
      <c r="G36" s="78">
        <v>20294.461569999999</v>
      </c>
      <c r="H36" s="79">
        <f t="shared" si="74"/>
        <v>0.99799462528928773</v>
      </c>
      <c r="I36" s="80">
        <f t="shared" si="2"/>
        <v>-5.0192843777867591E-3</v>
      </c>
      <c r="J36" s="81">
        <f t="shared" si="75"/>
        <v>1.7234628747738734E-3</v>
      </c>
      <c r="K36" s="76">
        <v>9438.5249999999996</v>
      </c>
      <c r="L36" s="77">
        <v>7705.3850700000003</v>
      </c>
      <c r="M36" s="77">
        <v>10429.525569999998</v>
      </c>
      <c r="N36" s="82">
        <f t="shared" si="76"/>
        <v>0.51390994208081364</v>
      </c>
      <c r="O36" s="83">
        <f t="shared" si="77"/>
        <v>1.932813599870753E-2</v>
      </c>
      <c r="P36" s="84">
        <f t="shared" si="78"/>
        <v>-1.4439632187412954E-3</v>
      </c>
      <c r="Q36" s="76">
        <v>2682.837</v>
      </c>
      <c r="R36" s="77">
        <v>1998.15</v>
      </c>
      <c r="S36" s="78">
        <v>2687.62</v>
      </c>
      <c r="T36" s="85">
        <f t="shared" si="79"/>
        <v>0.13243120497332811</v>
      </c>
      <c r="U36" s="86">
        <f t="shared" si="80"/>
        <v>-8.1503338671050363E-3</v>
      </c>
      <c r="V36" s="87">
        <f t="shared" si="81"/>
        <v>-1.2096704040144013E-3</v>
      </c>
      <c r="W36" s="76">
        <v>2735.3090000000002</v>
      </c>
      <c r="X36" s="77">
        <v>1802.04</v>
      </c>
      <c r="Y36" s="78">
        <v>2377.5770000000002</v>
      </c>
      <c r="Z36" s="85">
        <f t="shared" si="82"/>
        <v>0.11715398271588638</v>
      </c>
      <c r="AA36" s="86">
        <f t="shared" si="83"/>
        <v>-2.6177106136729869E-2</v>
      </c>
      <c r="AB36" s="87">
        <f t="shared" si="84"/>
        <v>-3.3706040593738801E-3</v>
      </c>
      <c r="AC36" s="76">
        <v>7972.1629999999996</v>
      </c>
      <c r="AD36" s="77">
        <v>8367.6542300000001</v>
      </c>
      <c r="AE36" s="77">
        <v>8245.6280000000006</v>
      </c>
      <c r="AF36" s="77">
        <f t="shared" si="85"/>
        <v>273.46500000000106</v>
      </c>
      <c r="AG36" s="78">
        <f t="shared" si="86"/>
        <v>-122.02622999999949</v>
      </c>
      <c r="AH36" s="76">
        <v>1157.08</v>
      </c>
      <c r="AI36" s="77">
        <v>1063.809</v>
      </c>
      <c r="AJ36" s="77">
        <v>1202.5550000000001</v>
      </c>
      <c r="AK36" s="77">
        <f t="shared" si="70"/>
        <v>45.475000000000136</v>
      </c>
      <c r="AL36" s="78">
        <f>AJ36-AI36</f>
        <v>138.74600000000009</v>
      </c>
      <c r="AM36" s="85">
        <f t="shared" si="98"/>
        <v>0.4071158415324585</v>
      </c>
      <c r="AN36" s="86">
        <f t="shared" si="87"/>
        <v>-9.3728554346912407E-3</v>
      </c>
      <c r="AO36" s="87">
        <f t="shared" si="88"/>
        <v>-0.15462679800431178</v>
      </c>
      <c r="AP36" s="85">
        <f t="shared" si="16"/>
        <v>5.937439705187593E-2</v>
      </c>
      <c r="AQ36" s="86">
        <f t="shared" si="89"/>
        <v>-1.0747861229725569E-3</v>
      </c>
      <c r="AR36" s="87">
        <f t="shared" si="32"/>
        <v>-1.2041899462920669E-2</v>
      </c>
      <c r="AS36" s="86">
        <f t="shared" si="18"/>
        <v>5.925532913756431E-2</v>
      </c>
      <c r="AT36" s="86">
        <f t="shared" si="90"/>
        <v>-1.3760424148216086E-3</v>
      </c>
      <c r="AU36" s="86">
        <f t="shared" si="20"/>
        <v>-1.1894667606571686E-2</v>
      </c>
      <c r="AV36" s="76">
        <v>17700</v>
      </c>
      <c r="AW36" s="77">
        <v>13534</v>
      </c>
      <c r="AX36" s="78">
        <v>17881</v>
      </c>
      <c r="AY36" s="89">
        <v>125.49</v>
      </c>
      <c r="AZ36" s="90">
        <v>127</v>
      </c>
      <c r="BA36" s="91">
        <v>127.28999999999999</v>
      </c>
      <c r="BB36" s="89">
        <v>244.52</v>
      </c>
      <c r="BC36" s="90">
        <v>246</v>
      </c>
      <c r="BD36" s="91">
        <v>243.37999999999997</v>
      </c>
      <c r="BE36" s="92">
        <f t="shared" si="99"/>
        <v>11.70620891926572</v>
      </c>
      <c r="BF36" s="92">
        <f t="shared" si="100"/>
        <v>-4.7715696241491301E-2</v>
      </c>
      <c r="BG36" s="92">
        <f t="shared" si="101"/>
        <v>-0.13456098449631071</v>
      </c>
      <c r="BH36" s="93">
        <f t="shared" si="102"/>
        <v>6.1224559673487287</v>
      </c>
      <c r="BI36" s="92">
        <f t="shared" si="103"/>
        <v>9.0229564600488033E-2</v>
      </c>
      <c r="BJ36" s="94">
        <f t="shared" si="104"/>
        <v>9.5381715041034099E-3</v>
      </c>
      <c r="BK36" s="77">
        <v>340.1</v>
      </c>
      <c r="BL36" s="77">
        <v>340</v>
      </c>
      <c r="BM36" s="77">
        <v>340.29999999999995</v>
      </c>
      <c r="BN36" s="76">
        <v>92455</v>
      </c>
      <c r="BO36" s="77">
        <v>67190</v>
      </c>
      <c r="BP36" s="78">
        <v>89481</v>
      </c>
      <c r="BQ36" s="95">
        <f t="shared" si="91"/>
        <v>226.80190844983852</v>
      </c>
      <c r="BR36" s="95">
        <f t="shared" si="72"/>
        <v>20.38959975912411</v>
      </c>
      <c r="BS36" s="95">
        <f t="shared" si="92"/>
        <v>4.2741800676387811</v>
      </c>
      <c r="BT36" s="96">
        <f t="shared" si="93"/>
        <v>1134.9735232928808</v>
      </c>
      <c r="BU36" s="95">
        <f t="shared" si="73"/>
        <v>56.789907473671747</v>
      </c>
      <c r="BV36" s="97">
        <f t="shared" si="94"/>
        <v>30.227101688033827</v>
      </c>
      <c r="BW36" s="92">
        <f t="shared" si="95"/>
        <v>5.0042503215703817</v>
      </c>
      <c r="BX36" s="92">
        <f t="shared" si="96"/>
        <v>-0.21919600611323364</v>
      </c>
      <c r="BY36" s="92">
        <f t="shared" si="97"/>
        <v>3.9716554760865108E-2</v>
      </c>
      <c r="BZ36" s="85">
        <f t="shared" si="105"/>
        <v>0.72238296525690004</v>
      </c>
      <c r="CA36" s="86">
        <f t="shared" si="106"/>
        <v>-2.4448121915263243E-2</v>
      </c>
      <c r="CB36" s="122">
        <f t="shared" si="107"/>
        <v>-4.1525018711277006E-3</v>
      </c>
      <c r="CD36" s="124"/>
      <c r="CE36" s="98"/>
      <c r="CF36" s="99"/>
      <c r="CG36" s="98"/>
      <c r="CH36" s="98"/>
    </row>
    <row r="37" spans="1:86" ht="15" customHeight="1" x14ac:dyDescent="0.2">
      <c r="A37" s="75" t="s">
        <v>59</v>
      </c>
      <c r="B37" s="76">
        <v>9211.3272400000005</v>
      </c>
      <c r="C37" s="77">
        <v>7511.7719999999999</v>
      </c>
      <c r="D37" s="78">
        <v>10419.130999999999</v>
      </c>
      <c r="E37" s="76">
        <v>9464.0067100000015</v>
      </c>
      <c r="F37" s="77">
        <v>7263.8059999999996</v>
      </c>
      <c r="G37" s="78">
        <v>10053.412</v>
      </c>
      <c r="H37" s="79">
        <f t="shared" si="74"/>
        <v>1.0363775999630771</v>
      </c>
      <c r="I37" s="80">
        <f t="shared" si="2"/>
        <v>6.3076595192339879E-2</v>
      </c>
      <c r="J37" s="81">
        <f t="shared" si="75"/>
        <v>2.2403997129603059E-3</v>
      </c>
      <c r="K37" s="76">
        <v>5509.8389999999999</v>
      </c>
      <c r="L37" s="77">
        <v>4275.5169999999998</v>
      </c>
      <c r="M37" s="77">
        <v>6090.7969999999996</v>
      </c>
      <c r="N37" s="82">
        <f t="shared" si="76"/>
        <v>0.60584376727025602</v>
      </c>
      <c r="O37" s="83">
        <f t="shared" si="77"/>
        <v>2.3654936594754594E-2</v>
      </c>
      <c r="P37" s="84">
        <f t="shared" si="78"/>
        <v>1.7238151977116312E-2</v>
      </c>
      <c r="Q37" s="76">
        <v>1203.7280000000001</v>
      </c>
      <c r="R37" s="77">
        <v>914.71299999999997</v>
      </c>
      <c r="S37" s="78">
        <v>1250.748</v>
      </c>
      <c r="T37" s="85">
        <f t="shared" si="79"/>
        <v>0.12441029970720388</v>
      </c>
      <c r="U37" s="86">
        <f t="shared" si="80"/>
        <v>-2.7798045356532963E-3</v>
      </c>
      <c r="V37" s="87">
        <f t="shared" si="81"/>
        <v>-1.5172099206688938E-3</v>
      </c>
      <c r="W37" s="76">
        <v>1384.48179</v>
      </c>
      <c r="X37" s="77">
        <v>1030.5</v>
      </c>
      <c r="Y37" s="78">
        <v>1363.174</v>
      </c>
      <c r="Z37" s="85">
        <f t="shared" si="82"/>
        <v>0.13559316976166896</v>
      </c>
      <c r="AA37" s="86">
        <f t="shared" si="83"/>
        <v>-1.0696011176580811E-2</v>
      </c>
      <c r="AB37" s="87">
        <f t="shared" si="84"/>
        <v>-6.2746058920310488E-3</v>
      </c>
      <c r="AC37" s="76">
        <v>1117.663</v>
      </c>
      <c r="AD37" s="77">
        <v>1255.88195</v>
      </c>
      <c r="AE37" s="77">
        <v>1149.537</v>
      </c>
      <c r="AF37" s="77">
        <f t="shared" si="85"/>
        <v>31.874000000000024</v>
      </c>
      <c r="AG37" s="78">
        <f t="shared" si="86"/>
        <v>-106.34494999999993</v>
      </c>
      <c r="AH37" s="76">
        <v>0</v>
      </c>
      <c r="AI37" s="77">
        <v>0</v>
      </c>
      <c r="AJ37" s="77">
        <v>0</v>
      </c>
      <c r="AK37" s="77">
        <f t="shared" si="70"/>
        <v>0</v>
      </c>
      <c r="AL37" s="78">
        <f t="shared" si="71"/>
        <v>0</v>
      </c>
      <c r="AM37" s="85">
        <f t="shared" si="98"/>
        <v>0.11032945069987124</v>
      </c>
      <c r="AN37" s="86">
        <f t="shared" si="87"/>
        <v>-1.1006266822634225E-2</v>
      </c>
      <c r="AO37" s="87">
        <f t="shared" si="88"/>
        <v>-5.6859056885289749E-2</v>
      </c>
      <c r="AP37" s="85">
        <f t="shared" si="16"/>
        <v>0</v>
      </c>
      <c r="AQ37" s="86">
        <f t="shared" si="89"/>
        <v>0</v>
      </c>
      <c r="AR37" s="87">
        <f t="shared" si="32"/>
        <v>0</v>
      </c>
      <c r="AS37" s="86">
        <f t="shared" si="18"/>
        <v>0</v>
      </c>
      <c r="AT37" s="86">
        <f t="shared" si="90"/>
        <v>0</v>
      </c>
      <c r="AU37" s="86">
        <f t="shared" si="20"/>
        <v>0</v>
      </c>
      <c r="AV37" s="76">
        <v>11478</v>
      </c>
      <c r="AW37" s="77">
        <v>8992</v>
      </c>
      <c r="AX37" s="78">
        <v>11847</v>
      </c>
      <c r="AY37" s="89">
        <v>97.75</v>
      </c>
      <c r="AZ37" s="90">
        <v>92</v>
      </c>
      <c r="BA37" s="91">
        <v>92</v>
      </c>
      <c r="BB37" s="89">
        <v>167</v>
      </c>
      <c r="BC37" s="90">
        <v>162</v>
      </c>
      <c r="BD37" s="91">
        <v>162</v>
      </c>
      <c r="BE37" s="92">
        <f t="shared" si="99"/>
        <v>10.730978260869565</v>
      </c>
      <c r="BF37" s="92">
        <f t="shared" si="100"/>
        <v>0.94581202046035706</v>
      </c>
      <c r="BG37" s="92">
        <f t="shared" si="101"/>
        <v>-0.12892512077294782</v>
      </c>
      <c r="BH37" s="93">
        <f t="shared" si="102"/>
        <v>6.0941358024691361</v>
      </c>
      <c r="BI37" s="92">
        <f t="shared" si="103"/>
        <v>0.36659089228949515</v>
      </c>
      <c r="BJ37" s="94">
        <f t="shared" si="104"/>
        <v>-7.3216735253772036E-2</v>
      </c>
      <c r="BK37" s="77">
        <v>262</v>
      </c>
      <c r="BL37" s="77">
        <v>307</v>
      </c>
      <c r="BM37" s="77">
        <v>305</v>
      </c>
      <c r="BN37" s="76">
        <v>61528</v>
      </c>
      <c r="BO37" s="77">
        <v>47198</v>
      </c>
      <c r="BP37" s="78">
        <v>61733</v>
      </c>
      <c r="BQ37" s="95">
        <f t="shared" si="91"/>
        <v>162.85312555683345</v>
      </c>
      <c r="BR37" s="95">
        <f t="shared" si="72"/>
        <v>9.0368677555072168</v>
      </c>
      <c r="BS37" s="95">
        <f t="shared" si="92"/>
        <v>8.9524094247939558</v>
      </c>
      <c r="BT37" s="96">
        <f t="shared" si="93"/>
        <v>848.60403477673674</v>
      </c>
      <c r="BU37" s="95">
        <f t="shared" si="73"/>
        <v>24.069559258353706</v>
      </c>
      <c r="BV37" s="97">
        <f t="shared" si="94"/>
        <v>40.796428015170932</v>
      </c>
      <c r="BW37" s="92">
        <f t="shared" si="95"/>
        <v>5.2108550687937871</v>
      </c>
      <c r="BX37" s="92">
        <f t="shared" si="96"/>
        <v>-0.1496607005039996</v>
      </c>
      <c r="BY37" s="92">
        <f t="shared" si="97"/>
        <v>-3.8032831562084368E-2</v>
      </c>
      <c r="BZ37" s="85">
        <f t="shared" si="105"/>
        <v>0.55605296343001254</v>
      </c>
      <c r="CA37" s="86">
        <f t="shared" si="106"/>
        <v>-8.911103287902189E-2</v>
      </c>
      <c r="CB37" s="122">
        <f t="shared" si="107"/>
        <v>-9.1654692199203414E-3</v>
      </c>
      <c r="CD37" s="124"/>
      <c r="CE37" s="98"/>
      <c r="CF37" s="99"/>
      <c r="CG37" s="98"/>
      <c r="CH37" s="98"/>
    </row>
    <row r="38" spans="1:86" ht="15" customHeight="1" x14ac:dyDescent="0.2">
      <c r="A38" s="75" t="s">
        <v>60</v>
      </c>
      <c r="B38" s="76">
        <v>6207.165</v>
      </c>
      <c r="C38" s="77">
        <v>4768.7039999999997</v>
      </c>
      <c r="D38" s="78">
        <v>6866.8829999999998</v>
      </c>
      <c r="E38" s="76">
        <v>7303.8919999999998</v>
      </c>
      <c r="F38" s="77">
        <v>5501.7489999999998</v>
      </c>
      <c r="G38" s="78">
        <v>7716.11</v>
      </c>
      <c r="H38" s="79">
        <f t="shared" si="74"/>
        <v>0.88994104542314711</v>
      </c>
      <c r="I38" s="80">
        <f t="shared" si="2"/>
        <v>4.0097564714505762E-2</v>
      </c>
      <c r="J38" s="81">
        <f t="shared" si="75"/>
        <v>2.3179584658579389E-2</v>
      </c>
      <c r="K38" s="76">
        <v>4406.5119999999997</v>
      </c>
      <c r="L38" s="77">
        <v>3733.6550000000002</v>
      </c>
      <c r="M38" s="77">
        <v>5051.7529999999997</v>
      </c>
      <c r="N38" s="82">
        <f t="shared" si="76"/>
        <v>0.65470204546073085</v>
      </c>
      <c r="O38" s="83">
        <f t="shared" si="77"/>
        <v>5.1391919845510947E-2</v>
      </c>
      <c r="P38" s="84">
        <f t="shared" si="78"/>
        <v>-2.3928513657833106E-2</v>
      </c>
      <c r="Q38" s="76">
        <v>1011.194</v>
      </c>
      <c r="R38" s="77">
        <v>649.47</v>
      </c>
      <c r="S38" s="78">
        <v>894.66600000000005</v>
      </c>
      <c r="T38" s="85">
        <f t="shared" si="79"/>
        <v>0.1159478027140619</v>
      </c>
      <c r="U38" s="86">
        <f t="shared" si="80"/>
        <v>-2.2498110779730171E-2</v>
      </c>
      <c r="V38" s="87">
        <f t="shared" si="81"/>
        <v>-2.1001125943245907E-3</v>
      </c>
      <c r="W38" s="76">
        <v>732.21100000000001</v>
      </c>
      <c r="X38" s="77">
        <v>564.9</v>
      </c>
      <c r="Y38" s="78">
        <v>777.54100000000005</v>
      </c>
      <c r="Z38" s="85">
        <f t="shared" si="82"/>
        <v>0.10076852196249148</v>
      </c>
      <c r="AA38" s="86">
        <f t="shared" si="83"/>
        <v>5.1909330171719115E-4</v>
      </c>
      <c r="AB38" s="87">
        <f t="shared" si="84"/>
        <v>-1.9079178387426399E-3</v>
      </c>
      <c r="AC38" s="76">
        <v>6814.6109999999999</v>
      </c>
      <c r="AD38" s="77">
        <v>7528.9889999999996</v>
      </c>
      <c r="AE38" s="77">
        <v>7774.8019999999997</v>
      </c>
      <c r="AF38" s="77">
        <f t="shared" si="85"/>
        <v>960.1909999999998</v>
      </c>
      <c r="AG38" s="78">
        <f t="shared" si="86"/>
        <v>245.8130000000001</v>
      </c>
      <c r="AH38" s="76">
        <v>2889.1570000000002</v>
      </c>
      <c r="AI38" s="77">
        <v>2994.47</v>
      </c>
      <c r="AJ38" s="77">
        <v>4435.1779999999999</v>
      </c>
      <c r="AK38" s="77">
        <f t="shared" si="70"/>
        <v>1546.0209999999997</v>
      </c>
      <c r="AL38" s="78">
        <f t="shared" si="71"/>
        <v>1440.7080000000001</v>
      </c>
      <c r="AM38" s="85">
        <f t="shared" si="98"/>
        <v>1.1322170481133871</v>
      </c>
      <c r="AN38" s="86">
        <f t="shared" si="87"/>
        <v>3.4354980647804956E-2</v>
      </c>
      <c r="AO38" s="87">
        <f t="shared" si="88"/>
        <v>-0.44661632044964383</v>
      </c>
      <c r="AP38" s="85">
        <f t="shared" si="16"/>
        <v>0.64587936040267468</v>
      </c>
      <c r="AQ38" s="86">
        <f t="shared" si="89"/>
        <v>0.18042419689405198</v>
      </c>
      <c r="AR38" s="87">
        <f t="shared" si="32"/>
        <v>1.7937261249529546E-2</v>
      </c>
      <c r="AS38" s="86">
        <f t="shared" si="18"/>
        <v>0.57479455321398998</v>
      </c>
      <c r="AT38" s="86">
        <f t="shared" si="90"/>
        <v>0.17923051694401226</v>
      </c>
      <c r="AU38" s="86">
        <f t="shared" si="20"/>
        <v>3.051854207644078E-2</v>
      </c>
      <c r="AV38" s="76">
        <v>7973</v>
      </c>
      <c r="AW38" s="77">
        <v>6358</v>
      </c>
      <c r="AX38" s="102">
        <v>8484</v>
      </c>
      <c r="AY38" s="89">
        <v>74</v>
      </c>
      <c r="AZ38" s="90">
        <v>72</v>
      </c>
      <c r="BA38" s="91">
        <v>78</v>
      </c>
      <c r="BB38" s="89">
        <v>139</v>
      </c>
      <c r="BC38" s="90">
        <v>131</v>
      </c>
      <c r="BD38" s="91">
        <v>135</v>
      </c>
      <c r="BE38" s="92">
        <f t="shared" si="99"/>
        <v>9.0641025641025639</v>
      </c>
      <c r="BF38" s="92">
        <f t="shared" si="100"/>
        <v>8.5498960498959775E-2</v>
      </c>
      <c r="BG38" s="92">
        <f t="shared" si="101"/>
        <v>-0.74762583095916391</v>
      </c>
      <c r="BH38" s="93">
        <f t="shared" si="102"/>
        <v>5.2370370370370365</v>
      </c>
      <c r="BI38" s="92">
        <f t="shared" si="103"/>
        <v>0.45706101785238396</v>
      </c>
      <c r="BJ38" s="94">
        <f t="shared" si="104"/>
        <v>-0.15566864574498229</v>
      </c>
      <c r="BK38" s="77">
        <v>213</v>
      </c>
      <c r="BL38" s="77">
        <v>237</v>
      </c>
      <c r="BM38" s="77">
        <v>238</v>
      </c>
      <c r="BN38" s="76">
        <v>35650</v>
      </c>
      <c r="BO38" s="77">
        <v>29461</v>
      </c>
      <c r="BP38" s="78">
        <v>38516</v>
      </c>
      <c r="BQ38" s="95">
        <f t="shared" si="91"/>
        <v>200.33518537750544</v>
      </c>
      <c r="BR38" s="95">
        <f t="shared" si="72"/>
        <v>-4.5425705832238634</v>
      </c>
      <c r="BS38" s="95">
        <f t="shared" si="92"/>
        <v>13.588333607368639</v>
      </c>
      <c r="BT38" s="96">
        <f t="shared" si="93"/>
        <v>909.48962753418198</v>
      </c>
      <c r="BU38" s="95">
        <f t="shared" si="73"/>
        <v>-6.5886366072954843</v>
      </c>
      <c r="BV38" s="97">
        <f t="shared" si="94"/>
        <v>44.162637914804804</v>
      </c>
      <c r="BW38" s="92">
        <f t="shared" si="95"/>
        <v>4.5398396982555402</v>
      </c>
      <c r="BX38" s="92">
        <f t="shared" si="96"/>
        <v>6.8498923139523882E-2</v>
      </c>
      <c r="BY38" s="92">
        <f t="shared" si="97"/>
        <v>-9.3850141316652369E-2</v>
      </c>
      <c r="BZ38" s="85">
        <f t="shared" si="105"/>
        <v>0.44459322190414624</v>
      </c>
      <c r="CA38" s="86">
        <f t="shared" si="106"/>
        <v>-1.5216921004588158E-2</v>
      </c>
      <c r="CB38" s="122">
        <f t="shared" si="107"/>
        <v>-1.2421546028343222E-2</v>
      </c>
      <c r="CD38" s="124"/>
      <c r="CE38" s="98"/>
      <c r="CF38" s="99"/>
      <c r="CG38" s="98"/>
      <c r="CH38" s="98"/>
    </row>
    <row r="39" spans="1:86" ht="15" customHeight="1" x14ac:dyDescent="0.2">
      <c r="A39" s="75" t="s">
        <v>61</v>
      </c>
      <c r="B39" s="76">
        <v>14057.43</v>
      </c>
      <c r="C39" s="77">
        <v>11695.549998348701</v>
      </c>
      <c r="D39" s="78">
        <v>15882.54399834873</v>
      </c>
      <c r="E39" s="76">
        <v>14047.931</v>
      </c>
      <c r="F39" s="77">
        <v>11510.450999999999</v>
      </c>
      <c r="G39" s="78">
        <v>15875.482</v>
      </c>
      <c r="H39" s="79">
        <f t="shared" si="74"/>
        <v>1.0004448367834584</v>
      </c>
      <c r="I39" s="80">
        <f t="shared" si="2"/>
        <v>-2.3134820065062733E-4</v>
      </c>
      <c r="J39" s="81">
        <f t="shared" si="75"/>
        <v>-1.5636114201755147E-2</v>
      </c>
      <c r="K39" s="76">
        <v>9123.3649999999998</v>
      </c>
      <c r="L39" s="77">
        <v>7351.5919999999996</v>
      </c>
      <c r="M39" s="77">
        <v>10259.56</v>
      </c>
      <c r="N39" s="82">
        <f t="shared" si="76"/>
        <v>0.64625187443127707</v>
      </c>
      <c r="O39" s="83">
        <f t="shared" si="77"/>
        <v>-3.1935848324393667E-3</v>
      </c>
      <c r="P39" s="84">
        <f t="shared" si="78"/>
        <v>7.5634338132682943E-3</v>
      </c>
      <c r="Q39" s="76">
        <v>1901.2439999999999</v>
      </c>
      <c r="R39" s="77">
        <v>1665.1969999999999</v>
      </c>
      <c r="S39" s="78">
        <v>2252.846</v>
      </c>
      <c r="T39" s="85">
        <f t="shared" si="79"/>
        <v>0.14190725043812843</v>
      </c>
      <c r="U39" s="86">
        <f t="shared" si="80"/>
        <v>6.5674626786356161E-3</v>
      </c>
      <c r="V39" s="87">
        <f t="shared" si="81"/>
        <v>-2.7610166871127884E-3</v>
      </c>
      <c r="W39" s="76">
        <v>2446.567</v>
      </c>
      <c r="X39" s="77">
        <v>2189.56</v>
      </c>
      <c r="Y39" s="78">
        <v>2971.8040000000001</v>
      </c>
      <c r="Z39" s="85">
        <f t="shared" si="82"/>
        <v>0.18719456832869705</v>
      </c>
      <c r="AA39" s="86">
        <f t="shared" si="83"/>
        <v>1.3036039218609602E-2</v>
      </c>
      <c r="AB39" s="87">
        <f t="shared" si="84"/>
        <v>-3.0290814657376042E-3</v>
      </c>
      <c r="AC39" s="76">
        <v>1509.377</v>
      </c>
      <c r="AD39" s="77">
        <v>1470.8879999999999</v>
      </c>
      <c r="AE39" s="77">
        <v>2079.1</v>
      </c>
      <c r="AF39" s="77">
        <f t="shared" si="85"/>
        <v>569.72299999999996</v>
      </c>
      <c r="AG39" s="78">
        <f t="shared" si="86"/>
        <v>608.21199999999999</v>
      </c>
      <c r="AH39" s="76">
        <v>0</v>
      </c>
      <c r="AI39" s="77">
        <v>0</v>
      </c>
      <c r="AJ39" s="77">
        <v>0</v>
      </c>
      <c r="AK39" s="77">
        <f t="shared" si="70"/>
        <v>0</v>
      </c>
      <c r="AL39" s="78">
        <f t="shared" si="71"/>
        <v>0</v>
      </c>
      <c r="AM39" s="85">
        <f t="shared" si="98"/>
        <v>0.13090472157458899</v>
      </c>
      <c r="AN39" s="86">
        <f t="shared" si="87"/>
        <v>2.3532534766616278E-2</v>
      </c>
      <c r="AO39" s="87">
        <f t="shared" si="88"/>
        <v>5.1399648758723715E-3</v>
      </c>
      <c r="AP39" s="85">
        <f t="shared" si="16"/>
        <v>0</v>
      </c>
      <c r="AQ39" s="86">
        <f t="shared" si="89"/>
        <v>0</v>
      </c>
      <c r="AR39" s="87">
        <f t="shared" si="32"/>
        <v>0</v>
      </c>
      <c r="AS39" s="86">
        <f t="shared" si="18"/>
        <v>0</v>
      </c>
      <c r="AT39" s="86">
        <f t="shared" si="90"/>
        <v>0</v>
      </c>
      <c r="AU39" s="86">
        <f t="shared" si="20"/>
        <v>0</v>
      </c>
      <c r="AV39" s="76">
        <v>18433</v>
      </c>
      <c r="AW39" s="77">
        <v>13975</v>
      </c>
      <c r="AX39" s="78">
        <v>18458</v>
      </c>
      <c r="AY39" s="89">
        <v>108</v>
      </c>
      <c r="AZ39" s="90">
        <v>101</v>
      </c>
      <c r="BA39" s="91">
        <v>102</v>
      </c>
      <c r="BB39" s="89">
        <v>248</v>
      </c>
      <c r="BC39" s="90">
        <v>244</v>
      </c>
      <c r="BD39" s="91">
        <v>246</v>
      </c>
      <c r="BE39" s="92">
        <f t="shared" si="99"/>
        <v>15.080065359477125</v>
      </c>
      <c r="BF39" s="92">
        <f t="shared" si="100"/>
        <v>0.85707153231663114</v>
      </c>
      <c r="BG39" s="92">
        <f t="shared" si="101"/>
        <v>-0.29397204426324919</v>
      </c>
      <c r="BH39" s="93">
        <f t="shared" si="102"/>
        <v>6.2527100271002709</v>
      </c>
      <c r="BI39" s="92">
        <f t="shared" si="103"/>
        <v>5.8825618498119958E-2</v>
      </c>
      <c r="BJ39" s="94">
        <f t="shared" si="104"/>
        <v>-0.11113332444799884</v>
      </c>
      <c r="BK39" s="77">
        <v>381</v>
      </c>
      <c r="BL39" s="77">
        <v>399</v>
      </c>
      <c r="BM39" s="77">
        <v>399</v>
      </c>
      <c r="BN39" s="76">
        <v>96198</v>
      </c>
      <c r="BO39" s="77">
        <v>70366</v>
      </c>
      <c r="BP39" s="78">
        <v>93497</v>
      </c>
      <c r="BQ39" s="95">
        <f t="shared" si="91"/>
        <v>169.79669935933774</v>
      </c>
      <c r="BR39" s="95">
        <f t="shared" si="72"/>
        <v>23.765274589591996</v>
      </c>
      <c r="BS39" s="95">
        <f t="shared" si="92"/>
        <v>6.2169733553016897</v>
      </c>
      <c r="BT39" s="96">
        <f t="shared" si="93"/>
        <v>860.08679163506338</v>
      </c>
      <c r="BU39" s="95">
        <f t="shared" si="73"/>
        <v>97.979104335112197</v>
      </c>
      <c r="BV39" s="97">
        <f t="shared" si="94"/>
        <v>36.440924014312031</v>
      </c>
      <c r="BW39" s="92">
        <f t="shared" si="95"/>
        <v>5.0653917000758479</v>
      </c>
      <c r="BX39" s="92">
        <f t="shared" si="96"/>
        <v>-0.1534006831498882</v>
      </c>
      <c r="BY39" s="92">
        <f t="shared" si="97"/>
        <v>3.025753191842373E-2</v>
      </c>
      <c r="BZ39" s="85">
        <f t="shared" si="105"/>
        <v>0.64375912308243133</v>
      </c>
      <c r="CA39" s="86">
        <f t="shared" si="106"/>
        <v>-4.9889747731793777E-2</v>
      </c>
      <c r="CB39" s="122">
        <f t="shared" si="107"/>
        <v>-4.6081185510641332E-3</v>
      </c>
      <c r="CD39" s="124"/>
      <c r="CE39" s="98"/>
      <c r="CF39" s="99"/>
      <c r="CG39" s="98"/>
      <c r="CH39" s="98"/>
    </row>
    <row r="40" spans="1:86" ht="15" customHeight="1" x14ac:dyDescent="0.2">
      <c r="A40" s="75" t="s">
        <v>62</v>
      </c>
      <c r="B40" s="76">
        <v>23842.606</v>
      </c>
      <c r="C40" s="77">
        <v>18322.371999999999</v>
      </c>
      <c r="D40" s="78">
        <v>24877.21</v>
      </c>
      <c r="E40" s="76">
        <v>23683.662</v>
      </c>
      <c r="F40" s="77">
        <v>17922.649000000001</v>
      </c>
      <c r="G40" s="78">
        <v>24146.713</v>
      </c>
      <c r="H40" s="79">
        <f t="shared" si="74"/>
        <v>1.0302524405702755</v>
      </c>
      <c r="I40" s="80">
        <f t="shared" si="2"/>
        <v>2.3541316251747491E-2</v>
      </c>
      <c r="J40" s="81">
        <f t="shared" si="75"/>
        <v>7.9497664510648214E-3</v>
      </c>
      <c r="K40" s="76">
        <v>13553.696</v>
      </c>
      <c r="L40" s="77">
        <v>10734.121999999999</v>
      </c>
      <c r="M40" s="77">
        <v>14593.72</v>
      </c>
      <c r="N40" s="82">
        <f t="shared" si="76"/>
        <v>0.60437708436754933</v>
      </c>
      <c r="O40" s="83">
        <f t="shared" si="77"/>
        <v>3.2096665908613375E-2</v>
      </c>
      <c r="P40" s="84">
        <f t="shared" si="78"/>
        <v>5.4632742494133968E-3</v>
      </c>
      <c r="Q40" s="76">
        <v>4814.5469999999996</v>
      </c>
      <c r="R40" s="77">
        <v>3533.7139999999999</v>
      </c>
      <c r="S40" s="78">
        <v>4791.1610000000001</v>
      </c>
      <c r="T40" s="85">
        <f t="shared" si="79"/>
        <v>0.19841876614841947</v>
      </c>
      <c r="U40" s="86">
        <f t="shared" si="80"/>
        <v>-4.866815278979697E-3</v>
      </c>
      <c r="V40" s="87">
        <f t="shared" si="81"/>
        <v>1.2540501513590152E-3</v>
      </c>
      <c r="W40" s="76">
        <v>3965.6</v>
      </c>
      <c r="X40" s="77">
        <v>2685.77</v>
      </c>
      <c r="Y40" s="78">
        <v>3453.1909999999998</v>
      </c>
      <c r="Z40" s="85">
        <f t="shared" si="82"/>
        <v>0.14300873994733776</v>
      </c>
      <c r="AA40" s="86">
        <f t="shared" si="83"/>
        <v>-2.4431582414972591E-2</v>
      </c>
      <c r="AB40" s="87">
        <f t="shared" si="84"/>
        <v>-6.8446662093079313E-3</v>
      </c>
      <c r="AC40" s="76">
        <v>6918.9750000000004</v>
      </c>
      <c r="AD40" s="77">
        <v>6028.5800099999997</v>
      </c>
      <c r="AE40" s="77">
        <v>6583.9750000000004</v>
      </c>
      <c r="AF40" s="77">
        <f t="shared" si="85"/>
        <v>-335</v>
      </c>
      <c r="AG40" s="78">
        <f t="shared" si="86"/>
        <v>555.39499000000069</v>
      </c>
      <c r="AH40" s="76">
        <v>0</v>
      </c>
      <c r="AI40" s="77">
        <v>0</v>
      </c>
      <c r="AJ40" s="77">
        <v>0</v>
      </c>
      <c r="AK40" s="77">
        <f t="shared" si="70"/>
        <v>0</v>
      </c>
      <c r="AL40" s="78">
        <f t="shared" si="71"/>
        <v>0</v>
      </c>
      <c r="AM40" s="85">
        <f t="shared" si="98"/>
        <v>0.26465889864659264</v>
      </c>
      <c r="AN40" s="86">
        <f t="shared" si="87"/>
        <v>-2.5534841081354898E-2</v>
      </c>
      <c r="AO40" s="87">
        <f t="shared" si="88"/>
        <v>-6.4369461327760003E-2</v>
      </c>
      <c r="AP40" s="85">
        <f t="shared" si="16"/>
        <v>0</v>
      </c>
      <c r="AQ40" s="86">
        <f t="shared" si="89"/>
        <v>0</v>
      </c>
      <c r="AR40" s="87">
        <f t="shared" si="32"/>
        <v>0</v>
      </c>
      <c r="AS40" s="86">
        <f t="shared" si="18"/>
        <v>0</v>
      </c>
      <c r="AT40" s="86">
        <f t="shared" si="90"/>
        <v>0</v>
      </c>
      <c r="AU40" s="86">
        <f t="shared" si="20"/>
        <v>0</v>
      </c>
      <c r="AV40" s="76">
        <v>20631</v>
      </c>
      <c r="AW40" s="77">
        <v>15921</v>
      </c>
      <c r="AX40" s="102">
        <v>20998</v>
      </c>
      <c r="AY40" s="89">
        <v>156.5</v>
      </c>
      <c r="AZ40" s="90">
        <v>154</v>
      </c>
      <c r="BA40" s="91">
        <v>155.5</v>
      </c>
      <c r="BB40" s="89">
        <v>288.75</v>
      </c>
      <c r="BC40" s="90">
        <v>285</v>
      </c>
      <c r="BD40" s="91">
        <v>279.5</v>
      </c>
      <c r="BE40" s="92">
        <f t="shared" si="99"/>
        <v>11.252947481243302</v>
      </c>
      <c r="BF40" s="92">
        <f t="shared" si="100"/>
        <v>0.26732447804841364</v>
      </c>
      <c r="BG40" s="92">
        <f t="shared" si="101"/>
        <v>-0.23406550576968499</v>
      </c>
      <c r="BH40" s="93">
        <f t="shared" si="102"/>
        <v>6.2605843768634459</v>
      </c>
      <c r="BI40" s="92">
        <f t="shared" si="103"/>
        <v>0.30647182275089158</v>
      </c>
      <c r="BJ40" s="94">
        <f t="shared" si="104"/>
        <v>5.356683300379661E-2</v>
      </c>
      <c r="BK40" s="77">
        <v>410</v>
      </c>
      <c r="BL40" s="77">
        <v>422</v>
      </c>
      <c r="BM40" s="77">
        <v>420</v>
      </c>
      <c r="BN40" s="76">
        <v>106549</v>
      </c>
      <c r="BO40" s="77">
        <v>78193</v>
      </c>
      <c r="BP40" s="78">
        <v>103164</v>
      </c>
      <c r="BQ40" s="95">
        <f t="shared" si="91"/>
        <v>234.06142646659688</v>
      </c>
      <c r="BR40" s="95">
        <f t="shared" si="72"/>
        <v>11.781893106358865</v>
      </c>
      <c r="BS40" s="95">
        <f t="shared" si="92"/>
        <v>4.8510240009030383</v>
      </c>
      <c r="BT40" s="96">
        <f t="shared" si="93"/>
        <v>1149.9529955233832</v>
      </c>
      <c r="BU40" s="95">
        <f t="shared" si="73"/>
        <v>1.9881852863611584</v>
      </c>
      <c r="BV40" s="97">
        <f t="shared" si="94"/>
        <v>24.229171642973597</v>
      </c>
      <c r="BW40" s="92">
        <f t="shared" si="95"/>
        <v>4.9130393370797218</v>
      </c>
      <c r="BX40" s="92">
        <f t="shared" si="96"/>
        <v>-0.25147038130523303</v>
      </c>
      <c r="BY40" s="92">
        <f t="shared" si="97"/>
        <v>1.7272335686362439E-3</v>
      </c>
      <c r="BZ40" s="85">
        <f t="shared" si="105"/>
        <v>0.67480376766091055</v>
      </c>
      <c r="CA40" s="86">
        <f t="shared" si="106"/>
        <v>-3.9140215185511362E-2</v>
      </c>
      <c r="CB40" s="122">
        <f t="shared" si="107"/>
        <v>-6.4148690828864652E-3</v>
      </c>
      <c r="CD40" s="124"/>
      <c r="CE40" s="98"/>
      <c r="CF40" s="99"/>
      <c r="CG40" s="98"/>
      <c r="CH40" s="98"/>
    </row>
    <row r="41" spans="1:86" ht="15" customHeight="1" x14ac:dyDescent="0.2">
      <c r="A41" s="75" t="s">
        <v>63</v>
      </c>
      <c r="B41" s="76">
        <v>10821.864</v>
      </c>
      <c r="C41" s="77">
        <v>8869.0930000000008</v>
      </c>
      <c r="D41" s="78">
        <v>12044.78154</v>
      </c>
      <c r="E41" s="76">
        <v>10773.022000000001</v>
      </c>
      <c r="F41" s="77">
        <v>8505.6209999999992</v>
      </c>
      <c r="G41" s="78">
        <v>11896.67765</v>
      </c>
      <c r="H41" s="79">
        <f t="shared" si="74"/>
        <v>1.0124491807172737</v>
      </c>
      <c r="I41" s="80">
        <f t="shared" si="2"/>
        <v>7.9154482139893734E-3</v>
      </c>
      <c r="J41" s="81">
        <f t="shared" si="75"/>
        <v>-3.0283971865001202E-2</v>
      </c>
      <c r="K41" s="76">
        <v>7351.5590000000002</v>
      </c>
      <c r="L41" s="77">
        <v>5995.1540000000005</v>
      </c>
      <c r="M41" s="77">
        <v>8427.2999999999993</v>
      </c>
      <c r="N41" s="82">
        <f t="shared" si="76"/>
        <v>0.70837424093776291</v>
      </c>
      <c r="O41" s="83">
        <f t="shared" si="77"/>
        <v>2.596971229204037E-2</v>
      </c>
      <c r="P41" s="84">
        <f t="shared" si="78"/>
        <v>3.528116239754242E-3</v>
      </c>
      <c r="Q41" s="76">
        <v>1124.72</v>
      </c>
      <c r="R41" s="77">
        <v>940.12800000000004</v>
      </c>
      <c r="S41" s="78">
        <v>1264.1559999999999</v>
      </c>
      <c r="T41" s="85">
        <f t="shared" si="79"/>
        <v>0.10626126362262156</v>
      </c>
      <c r="U41" s="86">
        <f t="shared" si="80"/>
        <v>1.8597317219162662E-3</v>
      </c>
      <c r="V41" s="87">
        <f t="shared" si="81"/>
        <v>-4.2689375231854398E-3</v>
      </c>
      <c r="W41" s="76">
        <v>1289.845</v>
      </c>
      <c r="X41" s="77">
        <v>1075.58</v>
      </c>
      <c r="Y41" s="78">
        <v>1444.874</v>
      </c>
      <c r="Z41" s="85">
        <f t="shared" si="82"/>
        <v>0.12145189123452463</v>
      </c>
      <c r="AA41" s="86">
        <f t="shared" si="83"/>
        <v>1.7227196056167904E-3</v>
      </c>
      <c r="AB41" s="87">
        <f t="shared" si="84"/>
        <v>-5.0033082153450592E-3</v>
      </c>
      <c r="AC41" s="76">
        <v>4027.5059999999999</v>
      </c>
      <c r="AD41" s="77">
        <v>3489.3560000000002</v>
      </c>
      <c r="AE41" s="77">
        <v>3739.0590000000002</v>
      </c>
      <c r="AF41" s="77">
        <f t="shared" si="85"/>
        <v>-288.44699999999966</v>
      </c>
      <c r="AG41" s="78">
        <f t="shared" si="86"/>
        <v>249.70299999999997</v>
      </c>
      <c r="AH41" s="76">
        <v>1050.548</v>
      </c>
      <c r="AI41" s="77">
        <v>531.04423999999995</v>
      </c>
      <c r="AJ41" s="77">
        <v>644.44709999999998</v>
      </c>
      <c r="AK41" s="77">
        <f t="shared" si="70"/>
        <v>-406.10090000000002</v>
      </c>
      <c r="AL41" s="78">
        <f t="shared" si="71"/>
        <v>113.40286000000003</v>
      </c>
      <c r="AM41" s="85">
        <f t="shared" si="98"/>
        <v>0.31042978966308427</v>
      </c>
      <c r="AN41" s="86">
        <f t="shared" si="87"/>
        <v>-6.1734007627290088E-2</v>
      </c>
      <c r="AO41" s="87">
        <f t="shared" si="88"/>
        <v>-8.2998940873397875E-2</v>
      </c>
      <c r="AP41" s="85">
        <f t="shared" si="16"/>
        <v>5.3504258077228688E-2</v>
      </c>
      <c r="AQ41" s="86">
        <f t="shared" si="89"/>
        <v>-4.3572179031942153E-2</v>
      </c>
      <c r="AR41" s="87">
        <f t="shared" si="32"/>
        <v>-6.3715646252731212E-3</v>
      </c>
      <c r="AS41" s="86">
        <f t="shared" si="18"/>
        <v>5.4170342255175752E-2</v>
      </c>
      <c r="AT41" s="86">
        <f t="shared" si="90"/>
        <v>-4.3346213452219992E-2</v>
      </c>
      <c r="AU41" s="86">
        <f t="shared" si="20"/>
        <v>-8.2641631148613059E-3</v>
      </c>
      <c r="AV41" s="76">
        <v>13375</v>
      </c>
      <c r="AW41" s="77">
        <v>9629</v>
      </c>
      <c r="AX41" s="78">
        <v>12970</v>
      </c>
      <c r="AY41" s="89">
        <v>113</v>
      </c>
      <c r="AZ41" s="90">
        <v>115</v>
      </c>
      <c r="BA41" s="91">
        <v>113</v>
      </c>
      <c r="BB41" s="89">
        <v>192.5</v>
      </c>
      <c r="BC41" s="90">
        <v>192</v>
      </c>
      <c r="BD41" s="91">
        <v>194</v>
      </c>
      <c r="BE41" s="92">
        <f t="shared" si="99"/>
        <v>9.564896755162243</v>
      </c>
      <c r="BF41" s="92">
        <f t="shared" si="100"/>
        <v>-0.29867256637168005</v>
      </c>
      <c r="BG41" s="92">
        <f t="shared" si="101"/>
        <v>0.2615151126501658</v>
      </c>
      <c r="BH41" s="93">
        <f t="shared" si="102"/>
        <v>5.5713058419243984</v>
      </c>
      <c r="BI41" s="92">
        <f t="shared" si="103"/>
        <v>-0.21873744811889129</v>
      </c>
      <c r="BJ41" s="94">
        <f t="shared" si="104"/>
        <v>-1.0321210385644264E-3</v>
      </c>
      <c r="BK41" s="77">
        <v>294</v>
      </c>
      <c r="BL41" s="77">
        <v>294</v>
      </c>
      <c r="BM41" s="77">
        <v>294</v>
      </c>
      <c r="BN41" s="76">
        <v>67487</v>
      </c>
      <c r="BO41" s="77">
        <v>48660</v>
      </c>
      <c r="BP41" s="78">
        <v>64913</v>
      </c>
      <c r="BQ41" s="95">
        <f t="shared" si="91"/>
        <v>183.27111133363118</v>
      </c>
      <c r="BR41" s="95">
        <f t="shared" si="72"/>
        <v>23.640041646135813</v>
      </c>
      <c r="BS41" s="95">
        <f t="shared" si="92"/>
        <v>8.4741322954067755</v>
      </c>
      <c r="BT41" s="96">
        <f t="shared" si="93"/>
        <v>917.24577101002319</v>
      </c>
      <c r="BU41" s="95">
        <f t="shared" si="73"/>
        <v>111.78618222497641</v>
      </c>
      <c r="BV41" s="97">
        <f t="shared" si="94"/>
        <v>33.911987647264823</v>
      </c>
      <c r="BW41" s="92">
        <f t="shared" si="95"/>
        <v>5.0048573631457209</v>
      </c>
      <c r="BX41" s="92">
        <f t="shared" si="96"/>
        <v>-4.089964620007347E-2</v>
      </c>
      <c r="BY41" s="92">
        <f t="shared" si="97"/>
        <v>-4.8626903133228261E-2</v>
      </c>
      <c r="BZ41" s="85">
        <f t="shared" si="105"/>
        <v>0.60657284891978769</v>
      </c>
      <c r="CA41" s="86">
        <f t="shared" si="106"/>
        <v>-2.4052478134110711E-2</v>
      </c>
      <c r="CB41" s="122">
        <f t="shared" si="107"/>
        <v>-1.9205484391559002E-3</v>
      </c>
      <c r="CD41" s="124"/>
      <c r="CE41" s="98"/>
      <c r="CF41" s="99"/>
      <c r="CG41" s="98"/>
      <c r="CH41" s="98"/>
    </row>
    <row r="42" spans="1:86" ht="15" customHeight="1" x14ac:dyDescent="0.2">
      <c r="A42" s="75" t="s">
        <v>64</v>
      </c>
      <c r="B42" s="76">
        <v>27684.811000000002</v>
      </c>
      <c r="C42" s="77">
        <v>23903.794999999998</v>
      </c>
      <c r="D42" s="78">
        <v>32299.201000000001</v>
      </c>
      <c r="E42" s="76">
        <v>26940.848999999998</v>
      </c>
      <c r="F42" s="77">
        <v>20552.401999999998</v>
      </c>
      <c r="G42" s="78">
        <v>29172.006000999998</v>
      </c>
      <c r="H42" s="79">
        <f t="shared" si="74"/>
        <v>1.1071984901858585</v>
      </c>
      <c r="I42" s="80">
        <f t="shared" si="2"/>
        <v>7.9583844485568767E-2</v>
      </c>
      <c r="J42" s="81">
        <f t="shared" si="75"/>
        <v>-5.586726728618796E-2</v>
      </c>
      <c r="K42" s="76">
        <v>13743.152</v>
      </c>
      <c r="L42" s="77">
        <v>11476.843000000001</v>
      </c>
      <c r="M42" s="77">
        <v>15955.183000999998</v>
      </c>
      <c r="N42" s="82">
        <f t="shared" si="76"/>
        <v>0.546934722296885</v>
      </c>
      <c r="O42" s="83">
        <f t="shared" si="77"/>
        <v>3.6811526105109404E-2</v>
      </c>
      <c r="P42" s="84">
        <f t="shared" si="78"/>
        <v>-1.1483850870377954E-2</v>
      </c>
      <c r="Q42" s="76">
        <v>5083.616</v>
      </c>
      <c r="R42" s="77">
        <v>3598.1010000000001</v>
      </c>
      <c r="S42" s="78">
        <v>5540.4</v>
      </c>
      <c r="T42" s="85">
        <f t="shared" si="79"/>
        <v>0.18992180379402357</v>
      </c>
      <c r="U42" s="86">
        <f t="shared" si="80"/>
        <v>1.2263398908629597E-3</v>
      </c>
      <c r="V42" s="87">
        <f t="shared" si="81"/>
        <v>1.4852193925551732E-2</v>
      </c>
      <c r="W42" s="76">
        <v>5231.1940000000004</v>
      </c>
      <c r="X42" s="77">
        <v>3705.3</v>
      </c>
      <c r="Y42" s="78">
        <v>4799.9459999999999</v>
      </c>
      <c r="Z42" s="85">
        <f t="shared" si="82"/>
        <v>0.16453945607427412</v>
      </c>
      <c r="AA42" s="86">
        <f t="shared" si="83"/>
        <v>-2.9633860438505438E-2</v>
      </c>
      <c r="AB42" s="87">
        <f t="shared" si="84"/>
        <v>-1.5746040482284118E-2</v>
      </c>
      <c r="AC42" s="76">
        <v>20854.145</v>
      </c>
      <c r="AD42" s="77">
        <v>16528.665000000001</v>
      </c>
      <c r="AE42" s="77">
        <v>17565.945</v>
      </c>
      <c r="AF42" s="77">
        <f t="shared" si="85"/>
        <v>-3288.2000000000007</v>
      </c>
      <c r="AG42" s="78">
        <f t="shared" si="86"/>
        <v>1037.2799999999988</v>
      </c>
      <c r="AH42" s="76">
        <v>8872.2479999999996</v>
      </c>
      <c r="AI42" s="77">
        <v>9396.6450000000004</v>
      </c>
      <c r="AJ42" s="77">
        <v>1726.944</v>
      </c>
      <c r="AK42" s="77">
        <f t="shared" si="70"/>
        <v>-7145.3040000000001</v>
      </c>
      <c r="AL42" s="78">
        <f t="shared" si="71"/>
        <v>-7669.7010000000009</v>
      </c>
      <c r="AM42" s="85">
        <f t="shared" si="98"/>
        <v>0.54385075965191831</v>
      </c>
      <c r="AN42" s="86">
        <f t="shared" si="87"/>
        <v>-0.20941950829392386</v>
      </c>
      <c r="AO42" s="87">
        <f t="shared" si="88"/>
        <v>-0.14761538620483794</v>
      </c>
      <c r="AP42" s="85">
        <f t="shared" si="16"/>
        <v>5.34670811206754E-2</v>
      </c>
      <c r="AQ42" s="86">
        <f t="shared" si="89"/>
        <v>-0.26700640883741028</v>
      </c>
      <c r="AR42" s="87">
        <f t="shared" si="32"/>
        <v>-0.33963556220436991</v>
      </c>
      <c r="AS42" s="86">
        <f t="shared" si="18"/>
        <v>5.919867149145662E-2</v>
      </c>
      <c r="AT42" s="86">
        <f t="shared" si="90"/>
        <v>-0.2701245803481569</v>
      </c>
      <c r="AU42" s="86">
        <f t="shared" si="20"/>
        <v>-0.39800555213165084</v>
      </c>
      <c r="AV42" s="76">
        <v>28267</v>
      </c>
      <c r="AW42" s="77">
        <v>22968</v>
      </c>
      <c r="AX42" s="102">
        <v>30631</v>
      </c>
      <c r="AY42" s="89">
        <v>189.79</v>
      </c>
      <c r="AZ42" s="90">
        <v>201</v>
      </c>
      <c r="BA42" s="91">
        <v>201.43</v>
      </c>
      <c r="BB42" s="89">
        <v>259.89</v>
      </c>
      <c r="BC42" s="90">
        <v>277</v>
      </c>
      <c r="BD42" s="91">
        <v>248.87999999999997</v>
      </c>
      <c r="BE42" s="92">
        <f t="shared" si="99"/>
        <v>12.672309652650219</v>
      </c>
      <c r="BF42" s="92">
        <f t="shared" si="100"/>
        <v>0.26078463376970085</v>
      </c>
      <c r="BG42" s="92">
        <f t="shared" si="101"/>
        <v>-2.420776028510474E-2</v>
      </c>
      <c r="BH42" s="93">
        <f t="shared" si="102"/>
        <v>10.256281474338371</v>
      </c>
      <c r="BI42" s="92">
        <f t="shared" si="103"/>
        <v>1.1925109047384108</v>
      </c>
      <c r="BJ42" s="94">
        <f t="shared" si="104"/>
        <v>1.0432850844466746</v>
      </c>
      <c r="BK42" s="77">
        <v>589</v>
      </c>
      <c r="BL42" s="77">
        <v>592</v>
      </c>
      <c r="BM42" s="77">
        <v>589</v>
      </c>
      <c r="BN42" s="76">
        <v>117371</v>
      </c>
      <c r="BO42" s="77">
        <v>89592</v>
      </c>
      <c r="BP42" s="78">
        <v>119297</v>
      </c>
      <c r="BQ42" s="95">
        <f t="shared" si="91"/>
        <v>244.53260351056605</v>
      </c>
      <c r="BR42" s="95">
        <f t="shared" si="72"/>
        <v>14.996781203522573</v>
      </c>
      <c r="BS42" s="95">
        <f t="shared" si="92"/>
        <v>15.132634763356464</v>
      </c>
      <c r="BT42" s="96">
        <f t="shared" si="93"/>
        <v>952.36871146877343</v>
      </c>
      <c r="BU42" s="95">
        <f t="shared" si="73"/>
        <v>-0.71612243648712592</v>
      </c>
      <c r="BV42" s="97">
        <f t="shared" si="94"/>
        <v>57.541038184203558</v>
      </c>
      <c r="BW42" s="92">
        <f t="shared" si="95"/>
        <v>3.8946492115830367</v>
      </c>
      <c r="BX42" s="92">
        <f t="shared" si="96"/>
        <v>-0.25757776687240597</v>
      </c>
      <c r="BY42" s="92">
        <f t="shared" si="97"/>
        <v>-6.0822408725536015E-3</v>
      </c>
      <c r="BZ42" s="85">
        <f t="shared" si="105"/>
        <v>0.55643295583872832</v>
      </c>
      <c r="CA42" s="86">
        <f t="shared" si="106"/>
        <v>8.9833765555327183E-3</v>
      </c>
      <c r="CB42" s="122">
        <f t="shared" si="107"/>
        <v>4.3846140795111843E-5</v>
      </c>
      <c r="CD42" s="124"/>
      <c r="CE42" s="98"/>
      <c r="CF42" s="99"/>
      <c r="CG42" s="98"/>
      <c r="CH42" s="98"/>
    </row>
    <row r="43" spans="1:86" ht="15" customHeight="1" x14ac:dyDescent="0.2">
      <c r="A43" s="75" t="s">
        <v>65</v>
      </c>
      <c r="B43" s="76">
        <v>11867.86548</v>
      </c>
      <c r="C43" s="77">
        <v>9427.9875900000006</v>
      </c>
      <c r="D43" s="78">
        <v>12760.804480000001</v>
      </c>
      <c r="E43" s="76">
        <v>11775.57539</v>
      </c>
      <c r="F43" s="77">
        <v>9451.2649000000001</v>
      </c>
      <c r="G43" s="78">
        <v>12955.8861</v>
      </c>
      <c r="H43" s="79">
        <f t="shared" si="74"/>
        <v>0.98494262619366502</v>
      </c>
      <c r="I43" s="80">
        <f t="shared" si="2"/>
        <v>-2.2894790403266252E-2</v>
      </c>
      <c r="J43" s="81">
        <f t="shared" si="75"/>
        <v>-1.2594496059674887E-2</v>
      </c>
      <c r="K43" s="76">
        <v>7539.0841600000003</v>
      </c>
      <c r="L43" s="77">
        <v>6365.8692899999996</v>
      </c>
      <c r="M43" s="77">
        <v>8682.0482800000009</v>
      </c>
      <c r="N43" s="82">
        <f>IF(G43=0,"0",(M43/G43))</f>
        <v>0.67012385050220535</v>
      </c>
      <c r="O43" s="83">
        <f t="shared" si="77"/>
        <v>2.9893211207729253E-2</v>
      </c>
      <c r="P43" s="84">
        <f t="shared" si="78"/>
        <v>-3.4229559152085809E-3</v>
      </c>
      <c r="Q43" s="76">
        <v>1297.9341000000002</v>
      </c>
      <c r="R43" s="77">
        <v>1094.0262600000001</v>
      </c>
      <c r="S43" s="78">
        <v>1475.30026</v>
      </c>
      <c r="T43" s="85">
        <f t="shared" si="79"/>
        <v>0.11387104275330115</v>
      </c>
      <c r="U43" s="86">
        <f t="shared" si="80"/>
        <v>3.6484797775483274E-3</v>
      </c>
      <c r="V43" s="87">
        <f t="shared" si="81"/>
        <v>-1.8834378982780925E-3</v>
      </c>
      <c r="W43" s="76">
        <v>1981.9826</v>
      </c>
      <c r="X43" s="77">
        <v>1381.02</v>
      </c>
      <c r="Y43" s="78">
        <v>1870.2068700000002</v>
      </c>
      <c r="Z43" s="85">
        <f t="shared" si="82"/>
        <v>0.14435190735429515</v>
      </c>
      <c r="AA43" s="86">
        <f t="shared" si="83"/>
        <v>-2.3961107879179572E-2</v>
      </c>
      <c r="AB43" s="87">
        <f t="shared" si="84"/>
        <v>-1.7682167361850465E-3</v>
      </c>
      <c r="AC43" s="76">
        <v>3640.5210000000002</v>
      </c>
      <c r="AD43" s="77">
        <v>3272.1946800000001</v>
      </c>
      <c r="AE43" s="77">
        <v>3466.136</v>
      </c>
      <c r="AF43" s="77">
        <f t="shared" si="85"/>
        <v>-174.38500000000022</v>
      </c>
      <c r="AG43" s="78">
        <f t="shared" si="86"/>
        <v>193.94131999999991</v>
      </c>
      <c r="AH43" s="76">
        <v>973.66099999999994</v>
      </c>
      <c r="AI43" s="77">
        <v>1029.4445700000001</v>
      </c>
      <c r="AJ43" s="77">
        <v>0</v>
      </c>
      <c r="AK43" s="77">
        <f t="shared" si="70"/>
        <v>-973.66099999999994</v>
      </c>
      <c r="AL43" s="78">
        <f t="shared" si="71"/>
        <v>-1029.4445700000001</v>
      </c>
      <c r="AM43" s="85">
        <f t="shared" si="98"/>
        <v>0.27162362729030698</v>
      </c>
      <c r="AN43" s="86">
        <f t="shared" si="87"/>
        <v>-3.5130860796458885E-2</v>
      </c>
      <c r="AO43" s="87">
        <f t="shared" si="88"/>
        <v>-7.5448815133219771E-2</v>
      </c>
      <c r="AP43" s="85">
        <f t="shared" si="16"/>
        <v>0</v>
      </c>
      <c r="AQ43" s="86">
        <f t="shared" si="89"/>
        <v>-8.2041796112437892E-2</v>
      </c>
      <c r="AR43" s="87">
        <f t="shared" si="32"/>
        <v>-0.10919027631006885</v>
      </c>
      <c r="AS43" s="86">
        <f t="shared" si="18"/>
        <v>0</v>
      </c>
      <c r="AT43" s="86">
        <f t="shared" si="90"/>
        <v>-8.268479184693156E-2</v>
      </c>
      <c r="AU43" s="86">
        <f t="shared" si="20"/>
        <v>-0.1089213540083931</v>
      </c>
      <c r="AV43" s="76">
        <v>16338</v>
      </c>
      <c r="AW43" s="77">
        <v>12093</v>
      </c>
      <c r="AX43" s="102">
        <v>15804</v>
      </c>
      <c r="AY43" s="89">
        <v>97</v>
      </c>
      <c r="AZ43" s="90">
        <v>95</v>
      </c>
      <c r="BA43" s="91">
        <v>99</v>
      </c>
      <c r="BB43" s="89">
        <v>183</v>
      </c>
      <c r="BC43" s="90">
        <v>185</v>
      </c>
      <c r="BD43" s="91">
        <v>191</v>
      </c>
      <c r="BE43" s="92">
        <f t="shared" si="99"/>
        <v>13.303030303030303</v>
      </c>
      <c r="BF43" s="92">
        <f t="shared" si="100"/>
        <v>-0.73305217119650123</v>
      </c>
      <c r="BG43" s="92">
        <f t="shared" si="101"/>
        <v>-0.84082934609250515</v>
      </c>
      <c r="BH43" s="93">
        <f t="shared" si="102"/>
        <v>6.8952879581151834</v>
      </c>
      <c r="BI43" s="92">
        <f t="shared" si="103"/>
        <v>-0.54460275226733046</v>
      </c>
      <c r="BJ43" s="94">
        <f t="shared" si="104"/>
        <v>-0.36777510494787879</v>
      </c>
      <c r="BK43" s="77">
        <v>339</v>
      </c>
      <c r="BL43" s="77">
        <v>339</v>
      </c>
      <c r="BM43" s="77">
        <v>339</v>
      </c>
      <c r="BN43" s="76">
        <v>75251</v>
      </c>
      <c r="BO43" s="77">
        <v>55553</v>
      </c>
      <c r="BP43" s="78">
        <v>79940</v>
      </c>
      <c r="BQ43" s="95">
        <f t="shared" si="91"/>
        <v>162.07012884663496</v>
      </c>
      <c r="BR43" s="95">
        <f t="shared" si="72"/>
        <v>5.5861566735076735</v>
      </c>
      <c r="BS43" s="95">
        <f t="shared" si="92"/>
        <v>-8.0604653606985721</v>
      </c>
      <c r="BT43" s="96">
        <f t="shared" si="93"/>
        <v>819.78525056947603</v>
      </c>
      <c r="BU43" s="95">
        <f t="shared" si="73"/>
        <v>99.037583168325341</v>
      </c>
      <c r="BV43" s="97">
        <f t="shared" si="94"/>
        <v>38.236842399460329</v>
      </c>
      <c r="BW43" s="92">
        <f t="shared" si="95"/>
        <v>5.0582131106049104</v>
      </c>
      <c r="BX43" s="92">
        <f t="shared" si="96"/>
        <v>0.45232499700471429</v>
      </c>
      <c r="BY43" s="92">
        <f t="shared" si="97"/>
        <v>0.46439850711528852</v>
      </c>
      <c r="BZ43" s="85">
        <f t="shared" si="105"/>
        <v>0.64783299296573638</v>
      </c>
      <c r="CA43" s="86">
        <f t="shared" si="106"/>
        <v>3.799961100846061E-2</v>
      </c>
      <c r="CB43" s="122">
        <f t="shared" si="107"/>
        <v>4.5358153472417007E-2</v>
      </c>
      <c r="CD43" s="124"/>
      <c r="CE43" s="98"/>
      <c r="CF43" s="99"/>
      <c r="CG43" s="98"/>
      <c r="CH43" s="98"/>
    </row>
    <row r="44" spans="1:86" ht="15" customHeight="1" x14ac:dyDescent="0.2">
      <c r="A44" s="75" t="s">
        <v>66</v>
      </c>
      <c r="B44" s="76">
        <v>29651.31668</v>
      </c>
      <c r="C44" s="77">
        <v>23137.967530000002</v>
      </c>
      <c r="D44" s="78">
        <v>31822.789489999999</v>
      </c>
      <c r="E44" s="76">
        <v>31227.74756</v>
      </c>
      <c r="F44" s="77">
        <v>22403.261640000001</v>
      </c>
      <c r="G44" s="78">
        <v>30903.813880000002</v>
      </c>
      <c r="H44" s="79">
        <f t="shared" si="74"/>
        <v>1.0297366407126445</v>
      </c>
      <c r="I44" s="80">
        <f t="shared" si="2"/>
        <v>8.0218375809647413E-2</v>
      </c>
      <c r="J44" s="81">
        <f t="shared" si="75"/>
        <v>-3.0579541908144492E-3</v>
      </c>
      <c r="K44" s="76">
        <v>16503.4637</v>
      </c>
      <c r="L44" s="77">
        <v>12969.408519999999</v>
      </c>
      <c r="M44" s="77">
        <v>17738.41546</v>
      </c>
      <c r="N44" s="82">
        <f t="shared" si="76"/>
        <v>0.57398790741099293</v>
      </c>
      <c r="O44" s="83">
        <f t="shared" si="77"/>
        <v>4.5500744886998179E-2</v>
      </c>
      <c r="P44" s="84">
        <f t="shared" si="78"/>
        <v>-4.9192503237411866E-3</v>
      </c>
      <c r="Q44" s="76">
        <v>3456.9121800000003</v>
      </c>
      <c r="R44" s="77">
        <v>2602.99476</v>
      </c>
      <c r="S44" s="78">
        <v>4015.9003700000003</v>
      </c>
      <c r="T44" s="85">
        <f t="shared" si="79"/>
        <v>0.1299483741907651</v>
      </c>
      <c r="U44" s="86">
        <f t="shared" si="80"/>
        <v>1.9248357375335201E-2</v>
      </c>
      <c r="V44" s="87">
        <f t="shared" si="81"/>
        <v>1.3760169016547447E-2</v>
      </c>
      <c r="W44" s="76">
        <v>7195.4407300000003</v>
      </c>
      <c r="X44" s="77">
        <v>4938.3999999999996</v>
      </c>
      <c r="Y44" s="78">
        <v>6509.3311599999997</v>
      </c>
      <c r="Z44" s="85">
        <f t="shared" si="82"/>
        <v>0.21063196876850979</v>
      </c>
      <c r="AA44" s="86">
        <f t="shared" si="83"/>
        <v>-1.9786210326056985E-2</v>
      </c>
      <c r="AB44" s="87">
        <f t="shared" si="84"/>
        <v>-9.8002200509392512E-3</v>
      </c>
      <c r="AC44" s="76">
        <v>4391.1239999999998</v>
      </c>
      <c r="AD44" s="77">
        <v>3305.9159299999997</v>
      </c>
      <c r="AE44" s="77">
        <v>3395.9209999999998</v>
      </c>
      <c r="AF44" s="77">
        <f t="shared" si="85"/>
        <v>-995.20299999999997</v>
      </c>
      <c r="AG44" s="78">
        <f t="shared" si="86"/>
        <v>90.00507000000016</v>
      </c>
      <c r="AH44" s="76">
        <v>575.40099999999995</v>
      </c>
      <c r="AI44" s="77">
        <v>291.36374000000006</v>
      </c>
      <c r="AJ44" s="77">
        <v>0</v>
      </c>
      <c r="AK44" s="77">
        <f t="shared" si="70"/>
        <v>-575.40099999999995</v>
      </c>
      <c r="AL44" s="78">
        <f t="shared" si="71"/>
        <v>-291.36374000000006</v>
      </c>
      <c r="AM44" s="85">
        <f t="shared" si="98"/>
        <v>0.10671349226211407</v>
      </c>
      <c r="AN44" s="86">
        <f t="shared" si="87"/>
        <v>-4.1378548553120315E-2</v>
      </c>
      <c r="AO44" s="87">
        <f t="shared" si="88"/>
        <v>-3.6164914223401429E-2</v>
      </c>
      <c r="AP44" s="85">
        <f t="shared" si="16"/>
        <v>0</v>
      </c>
      <c r="AQ44" s="86">
        <f t="shared" si="89"/>
        <v>-1.9405580069505365E-2</v>
      </c>
      <c r="AR44" s="87">
        <f t="shared" si="32"/>
        <v>-1.2592451762335066E-2</v>
      </c>
      <c r="AS44" s="86">
        <f t="shared" si="18"/>
        <v>0</v>
      </c>
      <c r="AT44" s="86">
        <f t="shared" si="90"/>
        <v>-1.8425952717032915E-2</v>
      </c>
      <c r="AU44" s="86">
        <f t="shared" si="20"/>
        <v>-1.3005416116722193E-2</v>
      </c>
      <c r="AV44" s="76">
        <v>28530</v>
      </c>
      <c r="AW44" s="77">
        <v>21131</v>
      </c>
      <c r="AX44" s="78">
        <v>28070</v>
      </c>
      <c r="AY44" s="89">
        <v>201.37</v>
      </c>
      <c r="AZ44" s="90">
        <v>196</v>
      </c>
      <c r="BA44" s="91">
        <v>194.53999999999996</v>
      </c>
      <c r="BB44" s="89">
        <v>419.34</v>
      </c>
      <c r="BC44" s="90">
        <v>403</v>
      </c>
      <c r="BD44" s="91">
        <v>401.78999999999991</v>
      </c>
      <c r="BE44" s="92">
        <f t="shared" si="99"/>
        <v>12.024091018128237</v>
      </c>
      <c r="BF44" s="92">
        <f t="shared" si="100"/>
        <v>0.21746639678444168</v>
      </c>
      <c r="BG44" s="92">
        <f t="shared" si="101"/>
        <v>4.506607481757996E-2</v>
      </c>
      <c r="BH44" s="93">
        <f t="shared" si="102"/>
        <v>5.8218638260451163</v>
      </c>
      <c r="BI44" s="92">
        <f t="shared" si="103"/>
        <v>0.15224013166823802</v>
      </c>
      <c r="BJ44" s="94">
        <f t="shared" si="104"/>
        <v>-4.1631935302905987E-3</v>
      </c>
      <c r="BK44" s="77">
        <v>526</v>
      </c>
      <c r="BL44" s="77">
        <v>515</v>
      </c>
      <c r="BM44" s="77">
        <v>515</v>
      </c>
      <c r="BN44" s="76">
        <v>143196</v>
      </c>
      <c r="BO44" s="77">
        <v>96751</v>
      </c>
      <c r="BP44" s="78">
        <v>128100</v>
      </c>
      <c r="BQ44" s="95">
        <f t="shared" si="91"/>
        <v>241.24757127244342</v>
      </c>
      <c r="BR44" s="95">
        <f t="shared" si="72"/>
        <v>23.170616888242762</v>
      </c>
      <c r="BS44" s="95">
        <f t="shared" si="92"/>
        <v>9.6917047697716043</v>
      </c>
      <c r="BT44" s="96">
        <f t="shared" si="93"/>
        <v>1100.9552504453154</v>
      </c>
      <c r="BU44" s="95">
        <f t="shared" si="73"/>
        <v>6.3969763478742152</v>
      </c>
      <c r="BV44" s="97">
        <f t="shared" si="94"/>
        <v>40.746947951349284</v>
      </c>
      <c r="BW44" s="92">
        <f t="shared" si="95"/>
        <v>4.56359102244389</v>
      </c>
      <c r="BX44" s="92">
        <f t="shared" si="96"/>
        <v>-0.4555467272932292</v>
      </c>
      <c r="BY44" s="92">
        <f t="shared" si="97"/>
        <v>-1.5037532759365924E-2</v>
      </c>
      <c r="BZ44" s="85">
        <f t="shared" si="105"/>
        <v>0.68334578043315908</v>
      </c>
      <c r="CA44" s="86">
        <f t="shared" si="106"/>
        <v>-6.4554608151640158E-2</v>
      </c>
      <c r="CB44" s="122">
        <f t="shared" si="107"/>
        <v>-7.3381144840310997E-3</v>
      </c>
      <c r="CD44" s="124"/>
      <c r="CE44" s="98"/>
      <c r="CF44" s="99"/>
      <c r="CG44" s="98"/>
      <c r="CH44" s="98"/>
    </row>
    <row r="45" spans="1:86" ht="15" customHeight="1" x14ac:dyDescent="0.2">
      <c r="A45" s="75" t="s">
        <v>67</v>
      </c>
      <c r="B45" s="76">
        <v>12118.79896</v>
      </c>
      <c r="C45" s="77">
        <v>9515.0441599999995</v>
      </c>
      <c r="D45" s="78">
        <v>12911.9195</v>
      </c>
      <c r="E45" s="76">
        <v>12482.182199999999</v>
      </c>
      <c r="F45" s="77">
        <v>9946.3678199999995</v>
      </c>
      <c r="G45" s="78">
        <v>13269.478780000001</v>
      </c>
      <c r="H45" s="79">
        <f t="shared" si="74"/>
        <v>0.97305400717480173</v>
      </c>
      <c r="I45" s="80">
        <f t="shared" si="2"/>
        <v>2.1661635411780455E-3</v>
      </c>
      <c r="J45" s="81">
        <f t="shared" si="75"/>
        <v>1.6418948810350442E-2</v>
      </c>
      <c r="K45" s="76">
        <v>7825.2663000000002</v>
      </c>
      <c r="L45" s="77">
        <v>6588.4627499999997</v>
      </c>
      <c r="M45" s="77">
        <v>8720.8373100000008</v>
      </c>
      <c r="N45" s="82">
        <f t="shared" si="76"/>
        <v>0.65721023821555102</v>
      </c>
      <c r="O45" s="83">
        <f t="shared" si="77"/>
        <v>3.0295314637524662E-2</v>
      </c>
      <c r="P45" s="84">
        <f t="shared" si="78"/>
        <v>-5.1886262977864916E-3</v>
      </c>
      <c r="Q45" s="76">
        <v>1431.04258</v>
      </c>
      <c r="R45" s="77">
        <v>1089.21747</v>
      </c>
      <c r="S45" s="78">
        <v>1475.2270899999999</v>
      </c>
      <c r="T45" s="85">
        <f t="shared" si="79"/>
        <v>0.11117445639413424</v>
      </c>
      <c r="U45" s="86">
        <f t="shared" si="80"/>
        <v>-3.4723703442224585E-3</v>
      </c>
      <c r="V45" s="87">
        <f t="shared" si="81"/>
        <v>1.6653883894482829E-3</v>
      </c>
      <c r="W45" s="76">
        <v>2452.3344500000003</v>
      </c>
      <c r="X45" s="77">
        <v>1735.11</v>
      </c>
      <c r="Y45" s="78">
        <v>2316.7176699999995</v>
      </c>
      <c r="Z45" s="85">
        <f t="shared" si="82"/>
        <v>0.1745899525075392</v>
      </c>
      <c r="AA45" s="86">
        <f t="shared" si="83"/>
        <v>-2.1876851990796059E-2</v>
      </c>
      <c r="AB45" s="87">
        <f t="shared" si="84"/>
        <v>1.4335738855836277E-4</v>
      </c>
      <c r="AC45" s="76">
        <v>2910.8850000000002</v>
      </c>
      <c r="AD45" s="77">
        <v>3518.5134500000004</v>
      </c>
      <c r="AE45" s="77">
        <v>3324.3330000000001</v>
      </c>
      <c r="AF45" s="77">
        <f t="shared" si="85"/>
        <v>413.44799999999987</v>
      </c>
      <c r="AG45" s="78">
        <f t="shared" si="86"/>
        <v>-194.18045000000029</v>
      </c>
      <c r="AH45" s="76">
        <v>948.15599999999995</v>
      </c>
      <c r="AI45" s="77">
        <v>1191.3545999999997</v>
      </c>
      <c r="AJ45" s="77">
        <v>913.57869999999991</v>
      </c>
      <c r="AK45" s="77">
        <f t="shared" si="70"/>
        <v>-34.577300000000037</v>
      </c>
      <c r="AL45" s="78">
        <f t="shared" si="71"/>
        <v>-277.77589999999975</v>
      </c>
      <c r="AM45" s="85">
        <f t="shared" si="98"/>
        <v>0.25746233935241003</v>
      </c>
      <c r="AN45" s="86">
        <f t="shared" si="87"/>
        <v>1.7266507273023812E-2</v>
      </c>
      <c r="AO45" s="87">
        <f t="shared" si="88"/>
        <v>-0.11232190871144765</v>
      </c>
      <c r="AP45" s="85">
        <f t="shared" si="16"/>
        <v>7.0754677490050946E-2</v>
      </c>
      <c r="AQ45" s="86">
        <f t="shared" si="89"/>
        <v>-7.4837686735942932E-3</v>
      </c>
      <c r="AR45" s="87">
        <f t="shared" si="32"/>
        <v>-5.4452791857101265E-2</v>
      </c>
      <c r="AS45" s="86">
        <f t="shared" si="18"/>
        <v>6.8848122458054814E-2</v>
      </c>
      <c r="AT45" s="86">
        <f t="shared" si="90"/>
        <v>-7.112633827012077E-3</v>
      </c>
      <c r="AU45" s="86">
        <f t="shared" si="20"/>
        <v>-5.0929732288523391E-2</v>
      </c>
      <c r="AV45" s="76">
        <v>13976</v>
      </c>
      <c r="AW45" s="77">
        <v>10261</v>
      </c>
      <c r="AX45" s="78">
        <v>13591</v>
      </c>
      <c r="AY45" s="89">
        <v>101</v>
      </c>
      <c r="AZ45" s="90">
        <v>95</v>
      </c>
      <c r="BA45" s="91">
        <v>93.75</v>
      </c>
      <c r="BB45" s="89">
        <v>234</v>
      </c>
      <c r="BC45" s="90">
        <v>229</v>
      </c>
      <c r="BD45" s="91">
        <v>228</v>
      </c>
      <c r="BE45" s="92">
        <f t="shared" si="99"/>
        <v>12.080888888888888</v>
      </c>
      <c r="BF45" s="92">
        <f t="shared" si="100"/>
        <v>0.54953575357535733</v>
      </c>
      <c r="BG45" s="92">
        <f t="shared" si="101"/>
        <v>7.971929824561208E-2</v>
      </c>
      <c r="BH45" s="93">
        <f t="shared" si="102"/>
        <v>4.9674707602339181</v>
      </c>
      <c r="BI45" s="92">
        <f t="shared" si="103"/>
        <v>-9.7372169740594927E-3</v>
      </c>
      <c r="BJ45" s="94">
        <f t="shared" si="104"/>
        <v>-1.1180379989274236E-2</v>
      </c>
      <c r="BK45" s="77">
        <v>304</v>
      </c>
      <c r="BL45" s="77">
        <v>304</v>
      </c>
      <c r="BM45" s="77">
        <v>304</v>
      </c>
      <c r="BN45" s="76">
        <v>74308</v>
      </c>
      <c r="BO45" s="77">
        <v>53421</v>
      </c>
      <c r="BP45" s="78">
        <v>70585</v>
      </c>
      <c r="BQ45" s="95">
        <f t="shared" si="91"/>
        <v>187.9928990578735</v>
      </c>
      <c r="BR45" s="95">
        <f t="shared" si="72"/>
        <v>20.013916983265119</v>
      </c>
      <c r="BS45" s="95">
        <f t="shared" si="92"/>
        <v>1.8045495324059857</v>
      </c>
      <c r="BT45" s="96">
        <f t="shared" si="93"/>
        <v>976.34307850783614</v>
      </c>
      <c r="BU45" s="95">
        <f t="shared" si="73"/>
        <v>83.227580511270617</v>
      </c>
      <c r="BV45" s="97">
        <f t="shared" si="94"/>
        <v>7.0059944029729877</v>
      </c>
      <c r="BW45" s="92">
        <f t="shared" si="95"/>
        <v>5.1935104113015971</v>
      </c>
      <c r="BX45" s="92">
        <f t="shared" si="96"/>
        <v>-0.1233184381546133</v>
      </c>
      <c r="BY45" s="92">
        <f t="shared" si="97"/>
        <v>-1.2707306269789775E-2</v>
      </c>
      <c r="BZ45" s="85">
        <f t="shared" si="105"/>
        <v>0.63787774725274726</v>
      </c>
      <c r="CA45" s="86">
        <f t="shared" si="106"/>
        <v>-3.3644809138230203E-2</v>
      </c>
      <c r="CB45" s="122">
        <f t="shared" si="107"/>
        <v>-8.1773030568502714E-3</v>
      </c>
      <c r="CD45" s="124"/>
      <c r="CE45" s="98"/>
      <c r="CF45" s="99"/>
      <c r="CG45" s="98"/>
      <c r="CH45" s="98"/>
    </row>
    <row r="46" spans="1:86" ht="15" customHeight="1" x14ac:dyDescent="0.2">
      <c r="A46" s="75" t="s">
        <v>68</v>
      </c>
      <c r="B46" s="76">
        <v>20229.348999999998</v>
      </c>
      <c r="C46" s="77">
        <v>15928.052</v>
      </c>
      <c r="D46" s="78">
        <v>21994.605</v>
      </c>
      <c r="E46" s="76">
        <v>20362.831999999999</v>
      </c>
      <c r="F46" s="77">
        <v>16249.471</v>
      </c>
      <c r="G46" s="78">
        <v>22084.499</v>
      </c>
      <c r="H46" s="79">
        <f t="shared" si="74"/>
        <v>0.99592954316056703</v>
      </c>
      <c r="I46" s="80">
        <f t="shared" si="2"/>
        <v>2.4847708420604464E-3</v>
      </c>
      <c r="J46" s="81">
        <f t="shared" si="75"/>
        <v>1.5709817853817087E-2</v>
      </c>
      <c r="K46" s="76">
        <v>12996.453</v>
      </c>
      <c r="L46" s="77">
        <v>10748.715</v>
      </c>
      <c r="M46" s="77">
        <v>14644.919</v>
      </c>
      <c r="N46" s="82">
        <f t="shared" si="76"/>
        <v>0.66313114008155671</v>
      </c>
      <c r="O46" s="83">
        <f t="shared" si="77"/>
        <v>2.4887255340966585E-2</v>
      </c>
      <c r="P46" s="84">
        <f t="shared" si="78"/>
        <v>1.6502217181220136E-3</v>
      </c>
      <c r="Q46" s="76">
        <v>4045.5239999999999</v>
      </c>
      <c r="R46" s="77">
        <v>2153.3510000000001</v>
      </c>
      <c r="S46" s="78">
        <v>2880.877</v>
      </c>
      <c r="T46" s="85">
        <f t="shared" si="79"/>
        <v>0.13044792186592052</v>
      </c>
      <c r="U46" s="86">
        <f t="shared" si="80"/>
        <v>-6.8224050676994941E-2</v>
      </c>
      <c r="V46" s="87">
        <f t="shared" si="81"/>
        <v>-2.0702998041880194E-3</v>
      </c>
      <c r="W46" s="76">
        <v>2312.71</v>
      </c>
      <c r="X46" s="77">
        <v>2614.3000000000002</v>
      </c>
      <c r="Y46" s="78">
        <v>3532.8490000000002</v>
      </c>
      <c r="Z46" s="85">
        <f t="shared" si="82"/>
        <v>0.15996962394301995</v>
      </c>
      <c r="AA46" s="86">
        <f t="shared" si="83"/>
        <v>4.6394557370747477E-2</v>
      </c>
      <c r="AB46" s="87">
        <f t="shared" si="84"/>
        <v>-9.1561349024790739E-4</v>
      </c>
      <c r="AC46" s="76">
        <v>4932.0010000000002</v>
      </c>
      <c r="AD46" s="77">
        <v>4694.5039999999999</v>
      </c>
      <c r="AE46" s="77">
        <v>4805.8990000000003</v>
      </c>
      <c r="AF46" s="77">
        <f t="shared" si="85"/>
        <v>-126.10199999999986</v>
      </c>
      <c r="AG46" s="78">
        <f t="shared" si="86"/>
        <v>111.39500000000044</v>
      </c>
      <c r="AH46" s="76">
        <v>651.678</v>
      </c>
      <c r="AI46" s="77">
        <v>483.14</v>
      </c>
      <c r="AJ46" s="77">
        <v>92.034999999999997</v>
      </c>
      <c r="AK46" s="77">
        <f t="shared" si="70"/>
        <v>-559.64300000000003</v>
      </c>
      <c r="AL46" s="78">
        <f t="shared" si="71"/>
        <v>-391.10500000000002</v>
      </c>
      <c r="AM46" s="85">
        <f t="shared" si="98"/>
        <v>0.21850353757205462</v>
      </c>
      <c r="AN46" s="86">
        <f t="shared" si="87"/>
        <v>-2.5300699529198639E-2</v>
      </c>
      <c r="AO46" s="87">
        <f t="shared" si="88"/>
        <v>-7.6228297808693751E-2</v>
      </c>
      <c r="AP46" s="85">
        <f t="shared" si="16"/>
        <v>4.1844352285480913E-3</v>
      </c>
      <c r="AQ46" s="86">
        <f t="shared" si="89"/>
        <v>-2.8030046809405781E-2</v>
      </c>
      <c r="AR46" s="87">
        <f t="shared" si="32"/>
        <v>-2.6148213107858646E-2</v>
      </c>
      <c r="AS46" s="86">
        <f t="shared" si="18"/>
        <v>4.1674026655528842E-3</v>
      </c>
      <c r="AT46" s="86">
        <f t="shared" si="90"/>
        <v>-2.7835906108000817E-2</v>
      </c>
      <c r="AU46" s="86">
        <f t="shared" si="20"/>
        <v>-2.5565257554585975E-2</v>
      </c>
      <c r="AV46" s="76">
        <v>25874</v>
      </c>
      <c r="AW46" s="77">
        <v>18767</v>
      </c>
      <c r="AX46" s="78">
        <v>25149</v>
      </c>
      <c r="AY46" s="89">
        <v>174</v>
      </c>
      <c r="AZ46" s="90">
        <v>172</v>
      </c>
      <c r="BA46" s="91">
        <v>170</v>
      </c>
      <c r="BB46" s="89">
        <v>371</v>
      </c>
      <c r="BC46" s="90">
        <v>380</v>
      </c>
      <c r="BD46" s="91">
        <v>380</v>
      </c>
      <c r="BE46" s="92">
        <f t="shared" si="99"/>
        <v>12.327941176470588</v>
      </c>
      <c r="BF46" s="92">
        <f t="shared" si="100"/>
        <v>-6.3821275636691155E-2</v>
      </c>
      <c r="BG46" s="92">
        <f t="shared" si="101"/>
        <v>0.20455616355069139</v>
      </c>
      <c r="BH46" s="93">
        <f t="shared" si="102"/>
        <v>5.5151315789473685</v>
      </c>
      <c r="BI46" s="92">
        <f t="shared" si="103"/>
        <v>-0.29663841206790575</v>
      </c>
      <c r="BJ46" s="94">
        <f t="shared" si="104"/>
        <v>2.7704678362573176E-2</v>
      </c>
      <c r="BK46" s="77">
        <v>516</v>
      </c>
      <c r="BL46" s="77">
        <v>543</v>
      </c>
      <c r="BM46" s="77">
        <v>540</v>
      </c>
      <c r="BN46" s="76">
        <v>137423</v>
      </c>
      <c r="BO46" s="77">
        <v>98721</v>
      </c>
      <c r="BP46" s="78">
        <v>134454</v>
      </c>
      <c r="BQ46" s="95">
        <f>G46*1000/BP46</f>
        <v>164.25319440105909</v>
      </c>
      <c r="BR46" s="95">
        <f>BQ46-E46*1000/BN46</f>
        <v>16.076892035370662</v>
      </c>
      <c r="BS46" s="95">
        <f t="shared" si="92"/>
        <v>-0.34674887342151806</v>
      </c>
      <c r="BT46" s="96">
        <f t="shared" si="93"/>
        <v>878.14620859676324</v>
      </c>
      <c r="BU46" s="95">
        <f t="shared" si="73"/>
        <v>91.146440489783231</v>
      </c>
      <c r="BV46" s="97">
        <f t="shared" si="94"/>
        <v>12.292795691131005</v>
      </c>
      <c r="BW46" s="92">
        <f t="shared" si="95"/>
        <v>5.3462960753906712</v>
      </c>
      <c r="BX46" s="92">
        <f t="shared" si="96"/>
        <v>3.5056993687030413E-2</v>
      </c>
      <c r="BY46" s="92">
        <f t="shared" si="97"/>
        <v>8.5945459948671754E-2</v>
      </c>
      <c r="BZ46" s="85">
        <f t="shared" si="105"/>
        <v>0.68403540903540905</v>
      </c>
      <c r="CA46" s="86">
        <f t="shared" si="106"/>
        <v>-4.7622951983417039E-2</v>
      </c>
      <c r="CB46" s="122">
        <f t="shared" si="107"/>
        <v>1.5628681703592329E-2</v>
      </c>
      <c r="CD46" s="124"/>
      <c r="CE46" s="98"/>
      <c r="CF46" s="99"/>
      <c r="CG46" s="98"/>
      <c r="CH46" s="98"/>
    </row>
    <row r="47" spans="1:86" ht="15" customHeight="1" x14ac:dyDescent="0.2">
      <c r="A47" s="75" t="s">
        <v>69</v>
      </c>
      <c r="B47" s="76">
        <v>12454.210999999999</v>
      </c>
      <c r="C47" s="77">
        <v>11704.186</v>
      </c>
      <c r="D47" s="78">
        <v>15391.205</v>
      </c>
      <c r="E47" s="76">
        <v>12445.59</v>
      </c>
      <c r="F47" s="77">
        <v>11646.156000000001</v>
      </c>
      <c r="G47" s="78">
        <v>15269.574000000001</v>
      </c>
      <c r="H47" s="79">
        <f t="shared" si="74"/>
        <v>1.007965579131415</v>
      </c>
      <c r="I47" s="80">
        <f t="shared" si="2"/>
        <v>7.2728839679074841E-3</v>
      </c>
      <c r="J47" s="81">
        <f t="shared" si="75"/>
        <v>2.9828191546468208E-3</v>
      </c>
      <c r="K47" s="76">
        <v>7397.2740000000003</v>
      </c>
      <c r="L47" s="77">
        <v>6737.9809999999998</v>
      </c>
      <c r="M47" s="77">
        <v>9151.6569999999992</v>
      </c>
      <c r="N47" s="82">
        <f t="shared" si="76"/>
        <v>0.59933937908156432</v>
      </c>
      <c r="O47" s="83">
        <f t="shared" si="77"/>
        <v>4.9702893075961319E-3</v>
      </c>
      <c r="P47" s="84">
        <f t="shared" si="78"/>
        <v>2.0781011840047103E-2</v>
      </c>
      <c r="Q47" s="76">
        <v>1423.9570000000001</v>
      </c>
      <c r="R47" s="77">
        <v>1136.2719999999999</v>
      </c>
      <c r="S47" s="78">
        <v>1606.8130000000001</v>
      </c>
      <c r="T47" s="85">
        <f t="shared" si="79"/>
        <v>0.10522972022664155</v>
      </c>
      <c r="U47" s="86">
        <f t="shared" si="80"/>
        <v>-9.1848635737246942E-3</v>
      </c>
      <c r="V47" s="87">
        <f t="shared" si="81"/>
        <v>7.6634502917377195E-3</v>
      </c>
      <c r="W47" s="76">
        <v>3048.2130000000002</v>
      </c>
      <c r="X47" s="77">
        <v>2610.59</v>
      </c>
      <c r="Y47" s="78">
        <v>3435.076</v>
      </c>
      <c r="Z47" s="85">
        <f t="shared" si="82"/>
        <v>0.22496213712314436</v>
      </c>
      <c r="AA47" s="86">
        <f t="shared" si="83"/>
        <v>-1.9961004326959658E-2</v>
      </c>
      <c r="AB47" s="87">
        <f t="shared" si="84"/>
        <v>8.0319575227486006E-4</v>
      </c>
      <c r="AC47" s="76">
        <v>1197</v>
      </c>
      <c r="AD47" s="77">
        <v>1496.61709</v>
      </c>
      <c r="AE47" s="77">
        <v>1982.692</v>
      </c>
      <c r="AF47" s="77">
        <f t="shared" si="85"/>
        <v>785.69200000000001</v>
      </c>
      <c r="AG47" s="78">
        <f t="shared" si="86"/>
        <v>486.07491000000005</v>
      </c>
      <c r="AH47" s="76">
        <v>0</v>
      </c>
      <c r="AI47" s="77">
        <v>0</v>
      </c>
      <c r="AJ47" s="77">
        <v>0</v>
      </c>
      <c r="AK47" s="77">
        <f t="shared" si="70"/>
        <v>0</v>
      </c>
      <c r="AL47" s="78">
        <f t="shared" si="71"/>
        <v>0</v>
      </c>
      <c r="AM47" s="85">
        <f t="shared" si="98"/>
        <v>0.12881980325776962</v>
      </c>
      <c r="AN47" s="86">
        <f t="shared" si="87"/>
        <v>3.2707733211742612E-2</v>
      </c>
      <c r="AO47" s="87">
        <f t="shared" si="88"/>
        <v>9.4956179031516208E-4</v>
      </c>
      <c r="AP47" s="85">
        <f t="shared" si="16"/>
        <v>0</v>
      </c>
      <c r="AQ47" s="86">
        <f t="shared" si="89"/>
        <v>0</v>
      </c>
      <c r="AR47" s="87">
        <f t="shared" si="32"/>
        <v>0</v>
      </c>
      <c r="AS47" s="86">
        <f t="shared" si="18"/>
        <v>0</v>
      </c>
      <c r="AT47" s="86">
        <f t="shared" si="90"/>
        <v>0</v>
      </c>
      <c r="AU47" s="86">
        <f t="shared" si="20"/>
        <v>0</v>
      </c>
      <c r="AV47" s="76">
        <v>14271</v>
      </c>
      <c r="AW47" s="77">
        <v>11393</v>
      </c>
      <c r="AX47" s="78">
        <v>15002</v>
      </c>
      <c r="AY47" s="89">
        <v>97.25</v>
      </c>
      <c r="AZ47" s="90">
        <v>93</v>
      </c>
      <c r="BA47" s="91">
        <v>93.15</v>
      </c>
      <c r="BB47" s="89">
        <v>195</v>
      </c>
      <c r="BC47" s="90">
        <v>197</v>
      </c>
      <c r="BD47" s="91">
        <v>197.49</v>
      </c>
      <c r="BE47" s="92">
        <f t="shared" si="99"/>
        <v>13.421005546609409</v>
      </c>
      <c r="BF47" s="92">
        <f t="shared" si="100"/>
        <v>1.1922137728304882</v>
      </c>
      <c r="BG47" s="92">
        <f t="shared" si="101"/>
        <v>-0.1907029360668151</v>
      </c>
      <c r="BH47" s="93">
        <f t="shared" si="102"/>
        <v>6.3302783263287594</v>
      </c>
      <c r="BI47" s="92">
        <f t="shared" si="103"/>
        <v>0.23156037761081105</v>
      </c>
      <c r="BJ47" s="94">
        <f t="shared" si="104"/>
        <v>-9.5553596965093135E-2</v>
      </c>
      <c r="BK47" s="77">
        <v>306</v>
      </c>
      <c r="BL47" s="77">
        <v>315</v>
      </c>
      <c r="BM47" s="77">
        <v>315</v>
      </c>
      <c r="BN47" s="76">
        <v>67269</v>
      </c>
      <c r="BO47" s="77">
        <v>50781</v>
      </c>
      <c r="BP47" s="78">
        <v>67581</v>
      </c>
      <c r="BQ47" s="95">
        <f t="shared" si="91"/>
        <v>225.94477737825721</v>
      </c>
      <c r="BR47" s="95">
        <f t="shared" si="72"/>
        <v>40.932513185241106</v>
      </c>
      <c r="BS47" s="95">
        <f t="shared" si="92"/>
        <v>-3.3960390688391442</v>
      </c>
      <c r="BT47" s="96">
        <f t="shared" si="93"/>
        <v>1017.8358885481936</v>
      </c>
      <c r="BU47" s="95">
        <f>BT47-E47*1000/AV47</f>
        <v>145.74633630938763</v>
      </c>
      <c r="BV47" s="97">
        <f t="shared" si="94"/>
        <v>-4.3844221689133747</v>
      </c>
      <c r="BW47" s="92">
        <f t="shared" si="95"/>
        <v>4.5047993600853218</v>
      </c>
      <c r="BX47" s="92">
        <f t="shared" si="96"/>
        <v>-0.20888573556319656</v>
      </c>
      <c r="BY47" s="92">
        <f t="shared" si="97"/>
        <v>4.7588792192756024E-2</v>
      </c>
      <c r="BZ47" s="85">
        <f t="shared" si="105"/>
        <v>0.58940345368916802</v>
      </c>
      <c r="CA47" s="86">
        <f t="shared" si="106"/>
        <v>-1.4534275248560991E-2</v>
      </c>
      <c r="CB47" s="122">
        <f t="shared" si="107"/>
        <v>-3.2786191399636344E-3</v>
      </c>
      <c r="CD47" s="124"/>
      <c r="CE47" s="98"/>
      <c r="CF47" s="99"/>
      <c r="CG47" s="98"/>
      <c r="CH47" s="98"/>
    </row>
    <row r="48" spans="1:86" ht="16.5" customHeight="1" x14ac:dyDescent="0.2">
      <c r="A48" s="75" t="s">
        <v>70</v>
      </c>
      <c r="B48" s="76">
        <v>52245.195329999995</v>
      </c>
      <c r="C48" s="77">
        <v>41680.44814</v>
      </c>
      <c r="D48" s="78">
        <v>57969.474739999998</v>
      </c>
      <c r="E48" s="76">
        <v>48898.31654</v>
      </c>
      <c r="F48" s="77">
        <v>39634.954229999996</v>
      </c>
      <c r="G48" s="78">
        <v>53899.015260000007</v>
      </c>
      <c r="H48" s="79">
        <f t="shared" si="74"/>
        <v>1.0755201084911248</v>
      </c>
      <c r="I48" s="80">
        <f t="shared" si="2"/>
        <v>7.0744231010733127E-3</v>
      </c>
      <c r="J48" s="81">
        <f t="shared" si="75"/>
        <v>2.39117756511249E-2</v>
      </c>
      <c r="K48" s="76">
        <v>22705.4997</v>
      </c>
      <c r="L48" s="77">
        <v>19090.212100000001</v>
      </c>
      <c r="M48" s="77">
        <v>25791.644900000007</v>
      </c>
      <c r="N48" s="82">
        <f t="shared" si="76"/>
        <v>0.47851792422524497</v>
      </c>
      <c r="O48" s="83">
        <f t="shared" si="77"/>
        <v>1.4176791306561465E-2</v>
      </c>
      <c r="P48" s="84">
        <f t="shared" si="78"/>
        <v>-3.1329940329241079E-3</v>
      </c>
      <c r="Q48" s="76">
        <v>4639.9663799999998</v>
      </c>
      <c r="R48" s="77">
        <v>3514.2430600000007</v>
      </c>
      <c r="S48" s="78">
        <v>4818.0780600000007</v>
      </c>
      <c r="T48" s="85">
        <f t="shared" si="79"/>
        <v>8.9390836488540334E-2</v>
      </c>
      <c r="U48" s="86">
        <f t="shared" si="80"/>
        <v>-5.4992682905146972E-3</v>
      </c>
      <c r="V48" s="87">
        <f t="shared" si="81"/>
        <v>7.2558814216924783E-4</v>
      </c>
      <c r="W48" s="76">
        <v>17146.231319999999</v>
      </c>
      <c r="X48" s="77">
        <v>14549.75</v>
      </c>
      <c r="Y48" s="78">
        <v>20045.111339999999</v>
      </c>
      <c r="Z48" s="85">
        <f t="shared" si="82"/>
        <v>0.371901253544349</v>
      </c>
      <c r="AA48" s="86">
        <f t="shared" si="83"/>
        <v>2.1250504535966053E-2</v>
      </c>
      <c r="AB48" s="87">
        <f t="shared" si="84"/>
        <v>4.8073516422954543E-3</v>
      </c>
      <c r="AC48" s="76">
        <v>9461.7919999999995</v>
      </c>
      <c r="AD48" s="77">
        <v>14130.886090000002</v>
      </c>
      <c r="AE48" s="77">
        <v>8678.5869999999995</v>
      </c>
      <c r="AF48" s="77">
        <f t="shared" si="85"/>
        <v>-783.20499999999993</v>
      </c>
      <c r="AG48" s="78">
        <f t="shared" si="86"/>
        <v>-5452.2990900000023</v>
      </c>
      <c r="AH48" s="76">
        <v>0</v>
      </c>
      <c r="AI48" s="77">
        <v>0</v>
      </c>
      <c r="AJ48" s="77">
        <v>0</v>
      </c>
      <c r="AK48" s="77">
        <f t="shared" si="70"/>
        <v>0</v>
      </c>
      <c r="AL48" s="78">
        <f t="shared" si="71"/>
        <v>0</v>
      </c>
      <c r="AM48" s="85">
        <f t="shared" si="98"/>
        <v>0.14970960214706958</v>
      </c>
      <c r="AN48" s="86">
        <f t="shared" si="87"/>
        <v>-3.1393979536103733E-2</v>
      </c>
      <c r="AO48" s="87">
        <f t="shared" si="88"/>
        <v>-0.18931952831083537</v>
      </c>
      <c r="AP48" s="85">
        <f t="shared" si="16"/>
        <v>0</v>
      </c>
      <c r="AQ48" s="86">
        <f t="shared" si="89"/>
        <v>0</v>
      </c>
      <c r="AR48" s="87">
        <f t="shared" si="32"/>
        <v>0</v>
      </c>
      <c r="AS48" s="86">
        <f t="shared" si="18"/>
        <v>0</v>
      </c>
      <c r="AT48" s="86">
        <f t="shared" si="90"/>
        <v>0</v>
      </c>
      <c r="AU48" s="86">
        <f t="shared" si="20"/>
        <v>0</v>
      </c>
      <c r="AV48" s="76">
        <v>30110</v>
      </c>
      <c r="AW48" s="77">
        <v>22501</v>
      </c>
      <c r="AX48" s="102">
        <v>30343</v>
      </c>
      <c r="AY48" s="89">
        <v>315</v>
      </c>
      <c r="AZ48" s="90">
        <v>320</v>
      </c>
      <c r="BA48" s="91">
        <v>312</v>
      </c>
      <c r="BB48" s="89">
        <v>424</v>
      </c>
      <c r="BC48" s="90">
        <v>402</v>
      </c>
      <c r="BD48" s="91">
        <v>401</v>
      </c>
      <c r="BE48" s="92">
        <f t="shared" si="99"/>
        <v>8.1044337606837598</v>
      </c>
      <c r="BF48" s="92">
        <f t="shared" si="100"/>
        <v>0.13882529507529462</v>
      </c>
      <c r="BG48" s="92">
        <f t="shared" si="101"/>
        <v>0.29158653846153815</v>
      </c>
      <c r="BH48" s="93">
        <f t="shared" si="102"/>
        <v>6.3056940980881135</v>
      </c>
      <c r="BI48" s="92">
        <f t="shared" si="103"/>
        <v>0.38784818613842731</v>
      </c>
      <c r="BJ48" s="94">
        <f t="shared" si="104"/>
        <v>8.6512229652513817E-2</v>
      </c>
      <c r="BK48" s="77">
        <v>483</v>
      </c>
      <c r="BL48" s="77">
        <v>513</v>
      </c>
      <c r="BM48" s="77">
        <v>513</v>
      </c>
      <c r="BN48" s="76">
        <v>137927</v>
      </c>
      <c r="BO48" s="77">
        <v>100600</v>
      </c>
      <c r="BP48" s="78">
        <v>135598</v>
      </c>
      <c r="BQ48" s="95">
        <f t="shared" si="91"/>
        <v>397.49122597678434</v>
      </c>
      <c r="BR48" s="95">
        <f t="shared" si="72"/>
        <v>42.96806125921637</v>
      </c>
      <c r="BS48" s="95">
        <f t="shared" si="92"/>
        <v>3.5055974479573138</v>
      </c>
      <c r="BT48" s="96">
        <f>G48*1000/AX48</f>
        <v>1776.3245315229215</v>
      </c>
      <c r="BU48" s="95">
        <f>BT48-E48*1000/AV48</f>
        <v>152.33527413334991</v>
      </c>
      <c r="BV48" s="97">
        <f>BT48-F48*1000/AW48</f>
        <v>14.849297977745891</v>
      </c>
      <c r="BW48" s="92">
        <f t="shared" si="95"/>
        <v>4.4688396005668523</v>
      </c>
      <c r="BX48" s="92">
        <f t="shared" si="96"/>
        <v>-0.11193090756997925</v>
      </c>
      <c r="BY48" s="92">
        <f t="shared" si="97"/>
        <v>-2.0728033263077705E-3</v>
      </c>
      <c r="BZ48" s="85">
        <f t="shared" si="105"/>
        <v>0.7261636998479104</v>
      </c>
      <c r="CA48" s="86">
        <f t="shared" si="106"/>
        <v>-5.8350440256291769E-2</v>
      </c>
      <c r="CB48" s="122">
        <f t="shared" si="107"/>
        <v>5.2028008684356086E-3</v>
      </c>
      <c r="CD48" s="124"/>
      <c r="CE48" s="98"/>
      <c r="CF48" s="99"/>
      <c r="CG48" s="98"/>
      <c r="CH48" s="98"/>
    </row>
    <row r="49" spans="1:86" ht="15" customHeight="1" x14ac:dyDescent="0.2">
      <c r="A49" s="75" t="s">
        <v>71</v>
      </c>
      <c r="B49" s="76">
        <v>25251.037239999998</v>
      </c>
      <c r="C49" s="77">
        <v>20856.13392</v>
      </c>
      <c r="D49" s="78">
        <v>28379.562549999995</v>
      </c>
      <c r="E49" s="76">
        <v>24352.805059999999</v>
      </c>
      <c r="F49" s="77">
        <v>17835.946800000002</v>
      </c>
      <c r="G49" s="78">
        <v>25547.571840000001</v>
      </c>
      <c r="H49" s="79">
        <f t="shared" si="74"/>
        <v>1.1108516585347625</v>
      </c>
      <c r="I49" s="80">
        <f t="shared" si="2"/>
        <v>7.3967522280768305E-2</v>
      </c>
      <c r="J49" s="81">
        <f t="shared" si="75"/>
        <v>-5.8479813119997059E-2</v>
      </c>
      <c r="K49" s="76">
        <v>12686.25173</v>
      </c>
      <c r="L49" s="77">
        <v>9628.6749199999995</v>
      </c>
      <c r="M49" s="77">
        <v>14332.27534</v>
      </c>
      <c r="N49" s="82">
        <f t="shared" si="76"/>
        <v>0.56100342646105661</v>
      </c>
      <c r="O49" s="83">
        <f t="shared" si="77"/>
        <v>4.0067472728258946E-2</v>
      </c>
      <c r="P49" s="84">
        <f t="shared" si="78"/>
        <v>2.1156844276812858E-2</v>
      </c>
      <c r="Q49" s="76">
        <v>2633.9704900000002</v>
      </c>
      <c r="R49" s="77">
        <v>1848.5665899999999</v>
      </c>
      <c r="S49" s="78">
        <v>2658.5335399999999</v>
      </c>
      <c r="T49" s="85">
        <f t="shared" si="79"/>
        <v>0.10406208295058071</v>
      </c>
      <c r="U49" s="86">
        <f t="shared" si="80"/>
        <v>-4.0967301106034776E-3</v>
      </c>
      <c r="V49" s="87">
        <f t="shared" si="81"/>
        <v>4.1933212111536222E-4</v>
      </c>
      <c r="W49" s="76">
        <v>3803.56837</v>
      </c>
      <c r="X49" s="77">
        <v>2929.37</v>
      </c>
      <c r="Y49" s="78">
        <v>4011.5217300000004</v>
      </c>
      <c r="Z49" s="85">
        <f t="shared" si="82"/>
        <v>0.15702164397945384</v>
      </c>
      <c r="AA49" s="86">
        <f t="shared" si="83"/>
        <v>8.3559639155431076E-4</v>
      </c>
      <c r="AB49" s="87">
        <f t="shared" si="84"/>
        <v>-7.2180250915483135E-3</v>
      </c>
      <c r="AC49" s="76">
        <v>23217.982</v>
      </c>
      <c r="AD49" s="77">
        <v>19068.910699999997</v>
      </c>
      <c r="AE49" s="77">
        <v>19308.893</v>
      </c>
      <c r="AF49" s="77">
        <f t="shared" si="85"/>
        <v>-3909.0889999999999</v>
      </c>
      <c r="AG49" s="78">
        <f t="shared" si="86"/>
        <v>239.98230000000331</v>
      </c>
      <c r="AH49" s="76">
        <v>19234.816999999999</v>
      </c>
      <c r="AI49" s="77">
        <v>15616.94873</v>
      </c>
      <c r="AJ49" s="77">
        <v>14397.009</v>
      </c>
      <c r="AK49" s="77">
        <f t="shared" si="70"/>
        <v>-4837.8079999999991</v>
      </c>
      <c r="AL49" s="78">
        <f t="shared" si="71"/>
        <v>-1219.9397300000001</v>
      </c>
      <c r="AM49" s="85">
        <f t="shared" si="98"/>
        <v>0.68038021960278605</v>
      </c>
      <c r="AN49" s="86">
        <f t="shared" si="87"/>
        <v>-0.23910604859773565</v>
      </c>
      <c r="AO49" s="87">
        <f t="shared" si="88"/>
        <v>-0.23392685059270479</v>
      </c>
      <c r="AP49" s="85">
        <f t="shared" si="16"/>
        <v>0.5073020056117814</v>
      </c>
      <c r="AQ49" s="86">
        <f t="shared" si="89"/>
        <v>-0.25444163355763283</v>
      </c>
      <c r="AR49" s="87">
        <f t="shared" si="32"/>
        <v>-0.24149203214725501</v>
      </c>
      <c r="AS49" s="86">
        <f t="shared" si="18"/>
        <v>0.56353727431185885</v>
      </c>
      <c r="AT49" s="86">
        <f t="shared" si="90"/>
        <v>-0.22630262103529342</v>
      </c>
      <c r="AU49" s="86">
        <f t="shared" si="20"/>
        <v>-0.31205115982722476</v>
      </c>
      <c r="AV49" s="76">
        <v>26036</v>
      </c>
      <c r="AW49" s="77">
        <v>19794</v>
      </c>
      <c r="AX49" s="102">
        <v>28491</v>
      </c>
      <c r="AY49" s="89">
        <v>231.7654</v>
      </c>
      <c r="AZ49" s="90">
        <v>229</v>
      </c>
      <c r="BA49" s="91">
        <v>227.95908303333334</v>
      </c>
      <c r="BB49" s="89">
        <v>334.77359999999999</v>
      </c>
      <c r="BC49" s="90">
        <v>320</v>
      </c>
      <c r="BD49" s="91">
        <v>319.18833366666667</v>
      </c>
      <c r="BE49" s="92">
        <f t="shared" si="99"/>
        <v>10.415246317045524</v>
      </c>
      <c r="BF49" s="92">
        <f t="shared" si="100"/>
        <v>1.0537684317931664</v>
      </c>
      <c r="BG49" s="92">
        <f t="shared" si="101"/>
        <v>0.81117062563358822</v>
      </c>
      <c r="BH49" s="93">
        <f t="shared" si="102"/>
        <v>7.4383984299359334</v>
      </c>
      <c r="BI49" s="92">
        <f t="shared" si="103"/>
        <v>0.95740152137842838</v>
      </c>
      <c r="BJ49" s="94">
        <f t="shared" si="104"/>
        <v>0.56548176326926658</v>
      </c>
      <c r="BK49" s="77">
        <v>536</v>
      </c>
      <c r="BL49" s="77">
        <v>555</v>
      </c>
      <c r="BM49" s="77">
        <v>545</v>
      </c>
      <c r="BN49" s="76">
        <v>138110</v>
      </c>
      <c r="BO49" s="77">
        <v>101790</v>
      </c>
      <c r="BP49" s="78">
        <v>136217</v>
      </c>
      <c r="BQ49" s="95">
        <f t="shared" si="91"/>
        <v>187.55053950681634</v>
      </c>
      <c r="BR49" s="95">
        <f t="shared" si="72"/>
        <v>11.221489763857846</v>
      </c>
      <c r="BS49" s="95">
        <f t="shared" si="92"/>
        <v>12.3275627900465</v>
      </c>
      <c r="BT49" s="96">
        <f t="shared" si="93"/>
        <v>896.68919448246811</v>
      </c>
      <c r="BU49" s="95">
        <f t="shared" si="73"/>
        <v>-38.662052252821468</v>
      </c>
      <c r="BV49" s="97">
        <f t="shared" si="94"/>
        <v>-4.3892535320817387</v>
      </c>
      <c r="BW49" s="92">
        <f t="shared" si="95"/>
        <v>4.7810536660699867</v>
      </c>
      <c r="BX49" s="92">
        <f t="shared" si="96"/>
        <v>-0.52352461016292118</v>
      </c>
      <c r="BY49" s="92">
        <f t="shared" si="97"/>
        <v>-0.36141374829800377</v>
      </c>
      <c r="BZ49" s="85">
        <f t="shared" si="105"/>
        <v>0.68664683939913296</v>
      </c>
      <c r="CA49" s="86">
        <f t="shared" si="106"/>
        <v>-2.1232035457353859E-2</v>
      </c>
      <c r="CB49" s="122">
        <f t="shared" si="107"/>
        <v>1.2362260702789563E-2</v>
      </c>
      <c r="CD49" s="124"/>
      <c r="CE49" s="98"/>
      <c r="CF49" s="99"/>
      <c r="CG49" s="98"/>
      <c r="CH49" s="98"/>
    </row>
    <row r="50" spans="1:86" ht="15" customHeight="1" x14ac:dyDescent="0.2">
      <c r="A50" s="75" t="s">
        <v>72</v>
      </c>
      <c r="B50" s="76">
        <v>14197.35291</v>
      </c>
      <c r="C50" s="77">
        <v>10908.396339999999</v>
      </c>
      <c r="D50" s="78">
        <v>14989.15933</v>
      </c>
      <c r="E50" s="76">
        <v>14771.485269999999</v>
      </c>
      <c r="F50" s="77">
        <v>11599.835499999999</v>
      </c>
      <c r="G50" s="78">
        <v>16326.675529999999</v>
      </c>
      <c r="H50" s="79">
        <f t="shared" si="74"/>
        <v>0.91807785990832402</v>
      </c>
      <c r="I50" s="80">
        <f t="shared" si="2"/>
        <v>-4.3054527965627365E-2</v>
      </c>
      <c r="J50" s="81">
        <f t="shared" si="75"/>
        <v>-2.231447065532921E-2</v>
      </c>
      <c r="K50" s="76">
        <v>9326.1006799999996</v>
      </c>
      <c r="L50" s="77">
        <v>7402.9320800000005</v>
      </c>
      <c r="M50" s="77">
        <v>10729.801720000001</v>
      </c>
      <c r="N50" s="82">
        <f t="shared" si="76"/>
        <v>0.65719452195176942</v>
      </c>
      <c r="O50" s="83">
        <f t="shared" si="77"/>
        <v>2.5836164309782639E-2</v>
      </c>
      <c r="P50" s="84">
        <f t="shared" si="78"/>
        <v>1.900167171695355E-2</v>
      </c>
      <c r="Q50" s="76">
        <v>2262.1668400000003</v>
      </c>
      <c r="R50" s="77">
        <v>1760.7415299999998</v>
      </c>
      <c r="S50" s="78">
        <v>2327.3571699999998</v>
      </c>
      <c r="T50" s="85">
        <f t="shared" si="79"/>
        <v>0.14254936136407678</v>
      </c>
      <c r="U50" s="86">
        <f t="shared" si="80"/>
        <v>-1.0594807868134798E-2</v>
      </c>
      <c r="V50" s="87">
        <f t="shared" si="81"/>
        <v>-9.240854109237473E-3</v>
      </c>
      <c r="W50" s="76">
        <v>2534.7720800000002</v>
      </c>
      <c r="X50" s="77">
        <v>1813.49</v>
      </c>
      <c r="Y50" s="78">
        <v>2348.2289500000002</v>
      </c>
      <c r="Z50" s="85">
        <f t="shared" si="82"/>
        <v>0.14382774654185831</v>
      </c>
      <c r="AA50" s="86">
        <f t="shared" si="83"/>
        <v>-2.777125204685979E-2</v>
      </c>
      <c r="AB50" s="87">
        <f t="shared" si="84"/>
        <v>-1.2509815314083544E-2</v>
      </c>
      <c r="AC50" s="76">
        <v>5418.8879999999999</v>
      </c>
      <c r="AD50" s="77">
        <v>5399.7913600000029</v>
      </c>
      <c r="AE50" s="77">
        <v>6302.2280000000001</v>
      </c>
      <c r="AF50" s="77">
        <f t="shared" si="85"/>
        <v>883.34000000000015</v>
      </c>
      <c r="AG50" s="78">
        <f t="shared" si="86"/>
        <v>902.43663999999717</v>
      </c>
      <c r="AH50" s="76">
        <v>2863.8249999999998</v>
      </c>
      <c r="AI50" s="77">
        <v>3481.4734199999989</v>
      </c>
      <c r="AJ50" s="77">
        <v>3294.1480000000001</v>
      </c>
      <c r="AK50" s="77">
        <f t="shared" si="70"/>
        <v>430.32300000000032</v>
      </c>
      <c r="AL50" s="78">
        <f t="shared" si="71"/>
        <v>-187.32541999999876</v>
      </c>
      <c r="AM50" s="85">
        <f t="shared" si="98"/>
        <v>0.42045239904725196</v>
      </c>
      <c r="AN50" s="86">
        <f t="shared" si="87"/>
        <v>3.8769416708821114E-2</v>
      </c>
      <c r="AO50" s="87">
        <f t="shared" si="88"/>
        <v>-7.4559992480869142E-2</v>
      </c>
      <c r="AP50" s="85">
        <f t="shared" si="16"/>
        <v>0.21976869599397339</v>
      </c>
      <c r="AQ50" s="86">
        <f t="shared" si="89"/>
        <v>1.8053276355228937E-2</v>
      </c>
      <c r="AR50" s="87">
        <f t="shared" si="32"/>
        <v>-9.9386687756961994E-2</v>
      </c>
      <c r="AS50" s="86">
        <f t="shared" si="18"/>
        <v>0.20176477409299015</v>
      </c>
      <c r="AT50" s="86">
        <f t="shared" si="90"/>
        <v>7.8895511446075151E-3</v>
      </c>
      <c r="AU50" s="86">
        <f t="shared" si="20"/>
        <v>-9.8366501044489074E-2</v>
      </c>
      <c r="AV50" s="100">
        <v>17365</v>
      </c>
      <c r="AW50" s="77">
        <v>12536</v>
      </c>
      <c r="AX50" s="78">
        <v>18304</v>
      </c>
      <c r="AY50" s="89">
        <v>113.25</v>
      </c>
      <c r="AZ50" s="90">
        <v>113</v>
      </c>
      <c r="BA50" s="91">
        <v>111.25</v>
      </c>
      <c r="BB50" s="89">
        <v>265</v>
      </c>
      <c r="BC50" s="90">
        <v>263</v>
      </c>
      <c r="BD50" s="91">
        <v>263</v>
      </c>
      <c r="BE50" s="92">
        <f t="shared" si="99"/>
        <v>13.710861423220974</v>
      </c>
      <c r="BF50" s="92">
        <f t="shared" si="100"/>
        <v>0.93308364544319566</v>
      </c>
      <c r="BG50" s="92">
        <f t="shared" si="101"/>
        <v>1.3844110790715156</v>
      </c>
      <c r="BH50" s="93">
        <f t="shared" si="102"/>
        <v>5.7997465145754115</v>
      </c>
      <c r="BI50" s="92">
        <f t="shared" si="103"/>
        <v>0.33905469067604077</v>
      </c>
      <c r="BJ50" s="94">
        <f t="shared" si="104"/>
        <v>0.50359104351499795</v>
      </c>
      <c r="BK50" s="77">
        <v>405.45</v>
      </c>
      <c r="BL50" s="77">
        <v>405</v>
      </c>
      <c r="BM50" s="77">
        <v>405</v>
      </c>
      <c r="BN50" s="76">
        <v>91140</v>
      </c>
      <c r="BO50" s="77">
        <v>65912</v>
      </c>
      <c r="BP50" s="78">
        <v>94837</v>
      </c>
      <c r="BQ50" s="95">
        <f t="shared" si="91"/>
        <v>172.15512437128967</v>
      </c>
      <c r="BR50" s="95">
        <f t="shared" si="72"/>
        <v>10.080456058803406</v>
      </c>
      <c r="BS50" s="95">
        <f t="shared" si="92"/>
        <v>-3.834611943797114</v>
      </c>
      <c r="BT50" s="96">
        <f t="shared" si="93"/>
        <v>891.97309495192303</v>
      </c>
      <c r="BU50" s="95">
        <f t="shared" si="73"/>
        <v>41.326088329406502</v>
      </c>
      <c r="BV50" s="97">
        <f t="shared" si="94"/>
        <v>-33.348817938951242</v>
      </c>
      <c r="BW50" s="92">
        <f t="shared" si="95"/>
        <v>5.18121722027972</v>
      </c>
      <c r="BX50" s="92">
        <f t="shared" si="96"/>
        <v>-6.7271118332430824E-2</v>
      </c>
      <c r="BY50" s="92">
        <f t="shared" si="97"/>
        <v>-7.6600265361633113E-2</v>
      </c>
      <c r="BZ50" s="85">
        <f t="shared" si="105"/>
        <v>0.64331162664496</v>
      </c>
      <c r="CA50" s="86">
        <f t="shared" si="106"/>
        <v>2.5764172249558848E-2</v>
      </c>
      <c r="CB50" s="122">
        <f t="shared" si="107"/>
        <v>4.4981924393689088E-2</v>
      </c>
      <c r="CD50" s="124"/>
      <c r="CE50" s="98"/>
      <c r="CF50" s="99"/>
      <c r="CG50" s="98"/>
      <c r="CH50" s="98"/>
    </row>
    <row r="51" spans="1:86" s="120" customFormat="1" ht="15" customHeight="1" x14ac:dyDescent="0.2">
      <c r="A51" s="75" t="s">
        <v>73</v>
      </c>
      <c r="B51" s="100">
        <v>22141.07</v>
      </c>
      <c r="C51" s="101">
        <v>18285.762280000003</v>
      </c>
      <c r="D51" s="102">
        <v>24595.7935</v>
      </c>
      <c r="E51" s="100">
        <v>21882.71</v>
      </c>
      <c r="F51" s="101">
        <v>16703.434929999999</v>
      </c>
      <c r="G51" s="102">
        <v>21357.920610000001</v>
      </c>
      <c r="H51" s="103">
        <f t="shared" si="74"/>
        <v>1.1516005677296128</v>
      </c>
      <c r="I51" s="104">
        <f t="shared" si="2"/>
        <v>0.13979398618646766</v>
      </c>
      <c r="J51" s="105">
        <f t="shared" si="75"/>
        <v>5.6869911632160486E-2</v>
      </c>
      <c r="K51" s="100">
        <v>12010.513000000001</v>
      </c>
      <c r="L51" s="101">
        <v>9598.0249299999996</v>
      </c>
      <c r="M51" s="101">
        <v>12960.61889</v>
      </c>
      <c r="N51" s="106">
        <f t="shared" si="76"/>
        <v>0.60682962197788592</v>
      </c>
      <c r="O51" s="107">
        <f t="shared" si="77"/>
        <v>5.7971048245473389E-2</v>
      </c>
      <c r="P51" s="108">
        <f t="shared" si="78"/>
        <v>3.2215779362701147E-2</v>
      </c>
      <c r="Q51" s="100">
        <v>3296.33</v>
      </c>
      <c r="R51" s="101">
        <v>2419.9270000000001</v>
      </c>
      <c r="S51" s="102">
        <v>3134.8691200000003</v>
      </c>
      <c r="T51" s="109">
        <f t="shared" si="79"/>
        <v>0.14677782436049611</v>
      </c>
      <c r="U51" s="110">
        <f t="shared" si="80"/>
        <v>-3.8584542357106844E-3</v>
      </c>
      <c r="V51" s="111">
        <f t="shared" si="81"/>
        <v>1.9018147168916033E-3</v>
      </c>
      <c r="W51" s="100">
        <v>3956.44</v>
      </c>
      <c r="X51" s="101">
        <v>2952.34</v>
      </c>
      <c r="Y51" s="102">
        <v>3545.9536000000003</v>
      </c>
      <c r="Z51" s="109">
        <f t="shared" si="82"/>
        <v>0.16602522617954427</v>
      </c>
      <c r="AA51" s="110">
        <f t="shared" si="83"/>
        <v>-1.4776877399034438E-2</v>
      </c>
      <c r="AB51" s="111">
        <f t="shared" si="84"/>
        <v>-1.0725245347571771E-2</v>
      </c>
      <c r="AC51" s="100">
        <v>9476.4599999999991</v>
      </c>
      <c r="AD51" s="101">
        <v>7835.6517599999997</v>
      </c>
      <c r="AE51" s="101">
        <v>7401.9660000000003</v>
      </c>
      <c r="AF51" s="101">
        <f t="shared" si="85"/>
        <v>-2074.4939999999988</v>
      </c>
      <c r="AG51" s="102">
        <f t="shared" si="86"/>
        <v>-433.68575999999939</v>
      </c>
      <c r="AH51" s="100">
        <v>1317</v>
      </c>
      <c r="AI51" s="101">
        <v>1112.8530000000001</v>
      </c>
      <c r="AJ51" s="101">
        <v>1106.557</v>
      </c>
      <c r="AK51" s="101">
        <f t="shared" si="70"/>
        <v>-210.44299999999998</v>
      </c>
      <c r="AL51" s="102">
        <f t="shared" si="71"/>
        <v>-6.2960000000000491</v>
      </c>
      <c r="AM51" s="109">
        <f t="shared" si="98"/>
        <v>0.3009443870961106</v>
      </c>
      <c r="AN51" s="110">
        <f t="shared" si="87"/>
        <v>-0.1270593182352035</v>
      </c>
      <c r="AO51" s="111">
        <f t="shared" si="88"/>
        <v>-0.12756669382121161</v>
      </c>
      <c r="AP51" s="109">
        <f t="shared" si="16"/>
        <v>4.4989684923155665E-2</v>
      </c>
      <c r="AQ51" s="110">
        <f t="shared" si="89"/>
        <v>-1.4492535222483185E-2</v>
      </c>
      <c r="AR51" s="111">
        <f t="shared" si="32"/>
        <v>-1.5869303778517418E-2</v>
      </c>
      <c r="AS51" s="110">
        <f t="shared" si="18"/>
        <v>5.1810146699482459E-2</v>
      </c>
      <c r="AT51" s="110">
        <f t="shared" si="90"/>
        <v>-8.3743551286731971E-3</v>
      </c>
      <c r="AU51" s="110">
        <f t="shared" si="20"/>
        <v>-1.4814053931327564E-2</v>
      </c>
      <c r="AV51" s="100">
        <v>22929</v>
      </c>
      <c r="AW51" s="101">
        <v>17185</v>
      </c>
      <c r="AX51" s="102">
        <v>22812</v>
      </c>
      <c r="AY51" s="112">
        <v>148</v>
      </c>
      <c r="AZ51" s="113">
        <v>150</v>
      </c>
      <c r="BA51" s="114">
        <v>150.56</v>
      </c>
      <c r="BB51" s="112">
        <v>300</v>
      </c>
      <c r="BC51" s="113">
        <v>301</v>
      </c>
      <c r="BD51" s="114">
        <v>301.49999999999994</v>
      </c>
      <c r="BE51" s="92">
        <f t="shared" si="99"/>
        <v>12.626195536663124</v>
      </c>
      <c r="BF51" s="92">
        <f t="shared" si="100"/>
        <v>-0.28427743630984992</v>
      </c>
      <c r="BG51" s="92">
        <f t="shared" si="101"/>
        <v>-0.10343409296650563</v>
      </c>
      <c r="BH51" s="93">
        <f t="shared" si="102"/>
        <v>6.3051409618573802</v>
      </c>
      <c r="BI51" s="92">
        <f t="shared" si="103"/>
        <v>-6.4025704809287376E-2</v>
      </c>
      <c r="BJ51" s="94">
        <f t="shared" si="104"/>
        <v>-3.8528288788614695E-2</v>
      </c>
      <c r="BK51" s="101">
        <v>373</v>
      </c>
      <c r="BL51" s="101">
        <v>373</v>
      </c>
      <c r="BM51" s="101">
        <v>373</v>
      </c>
      <c r="BN51" s="100">
        <v>100887</v>
      </c>
      <c r="BO51" s="101">
        <v>73057</v>
      </c>
      <c r="BP51" s="102">
        <v>97619</v>
      </c>
      <c r="BQ51" s="116">
        <f t="shared" si="91"/>
        <v>218.78856175539596</v>
      </c>
      <c r="BR51" s="116">
        <f t="shared" si="72"/>
        <v>1.8853928634673593</v>
      </c>
      <c r="BS51" s="116">
        <f t="shared" si="92"/>
        <v>-9.8470916385293208</v>
      </c>
      <c r="BT51" s="117">
        <f t="shared" si="93"/>
        <v>936.25813650710154</v>
      </c>
      <c r="BU51" s="116">
        <f t="shared" si="73"/>
        <v>-18.110130752700456</v>
      </c>
      <c r="BV51" s="118">
        <f t="shared" si="94"/>
        <v>-35.719456160922846</v>
      </c>
      <c r="BW51" s="115">
        <f t="shared" si="95"/>
        <v>4.2792828335963531</v>
      </c>
      <c r="BX51" s="115">
        <f t="shared" si="96"/>
        <v>-0.12069099866846411</v>
      </c>
      <c r="BY51" s="115">
        <f t="shared" si="97"/>
        <v>2.8075385240228456E-2</v>
      </c>
      <c r="BZ51" s="85">
        <f t="shared" si="105"/>
        <v>0.71899213387149041</v>
      </c>
      <c r="CA51" s="86">
        <f t="shared" si="106"/>
        <v>-2.406976401614469E-2</v>
      </c>
      <c r="CB51" s="122">
        <f t="shared" si="107"/>
        <v>-1.0934204574798434E-3</v>
      </c>
      <c r="CC51" s="124"/>
      <c r="CD51" s="124"/>
      <c r="CE51" s="98"/>
      <c r="CF51" s="99"/>
      <c r="CG51" s="98"/>
      <c r="CH51" s="98"/>
    </row>
    <row r="52" spans="1:86" ht="15" customHeight="1" x14ac:dyDescent="0.2">
      <c r="A52" s="75" t="s">
        <v>74</v>
      </c>
      <c r="B52" s="76">
        <v>18609.918160000001</v>
      </c>
      <c r="C52" s="77">
        <v>15544.117970000001</v>
      </c>
      <c r="D52" s="78">
        <v>20982.060219999996</v>
      </c>
      <c r="E52" s="76">
        <v>19111.512730000002</v>
      </c>
      <c r="F52" s="77">
        <v>14718.432140000001</v>
      </c>
      <c r="G52" s="78">
        <v>20598.654439999998</v>
      </c>
      <c r="H52" s="79">
        <f t="shared" si="74"/>
        <v>1.0186131468497996</v>
      </c>
      <c r="I52" s="80">
        <f t="shared" si="2"/>
        <v>4.4858822798445552E-2</v>
      </c>
      <c r="J52" s="81">
        <f t="shared" si="75"/>
        <v>-3.7485615718534593E-2</v>
      </c>
      <c r="K52" s="76">
        <v>11933.36383</v>
      </c>
      <c r="L52" s="77">
        <v>9474.8477800000001</v>
      </c>
      <c r="M52" s="77">
        <v>13372.56954</v>
      </c>
      <c r="N52" s="82">
        <f t="shared" si="76"/>
        <v>0.64919626565666111</v>
      </c>
      <c r="O52" s="83">
        <f t="shared" si="77"/>
        <v>2.4789187128136936E-2</v>
      </c>
      <c r="P52" s="84">
        <f t="shared" si="78"/>
        <v>5.4559752591269994E-3</v>
      </c>
      <c r="Q52" s="76">
        <v>2448.7508399999997</v>
      </c>
      <c r="R52" s="77">
        <v>1822.67894</v>
      </c>
      <c r="S52" s="78">
        <v>2474.1881899999998</v>
      </c>
      <c r="T52" s="85">
        <f t="shared" si="79"/>
        <v>0.12011406847990212</v>
      </c>
      <c r="U52" s="86">
        <f t="shared" si="80"/>
        <v>-8.0155502789578531E-3</v>
      </c>
      <c r="V52" s="87">
        <f t="shared" si="81"/>
        <v>-3.7224191746857843E-3</v>
      </c>
      <c r="W52" s="76">
        <v>3367.5464400000001</v>
      </c>
      <c r="X52" s="77">
        <v>2584.52</v>
      </c>
      <c r="Y52" s="78">
        <v>3482.4284499999999</v>
      </c>
      <c r="Z52" s="85">
        <f t="shared" si="82"/>
        <v>0.1690609675570634</v>
      </c>
      <c r="AA52" s="86">
        <f t="shared" si="83"/>
        <v>-7.1441548513708486E-3</v>
      </c>
      <c r="AB52" s="87">
        <f t="shared" si="84"/>
        <v>-6.5365400725773681E-3</v>
      </c>
      <c r="AC52" s="76">
        <v>6099.6369999999997</v>
      </c>
      <c r="AD52" s="77">
        <v>5240.6472999999987</v>
      </c>
      <c r="AE52" s="77">
        <v>5659.5929999999998</v>
      </c>
      <c r="AF52" s="77">
        <f t="shared" si="85"/>
        <v>-440.04399999999987</v>
      </c>
      <c r="AG52" s="78">
        <f t="shared" si="86"/>
        <v>418.94570000000112</v>
      </c>
      <c r="AH52" s="76">
        <v>1878.182</v>
      </c>
      <c r="AI52" s="77">
        <v>2009.1508999999996</v>
      </c>
      <c r="AJ52" s="77">
        <v>1772.0909999999999</v>
      </c>
      <c r="AK52" s="77">
        <f t="shared" si="70"/>
        <v>-106.09100000000012</v>
      </c>
      <c r="AL52" s="78">
        <f t="shared" si="71"/>
        <v>-237.05989999999974</v>
      </c>
      <c r="AM52" s="85">
        <f t="shared" si="98"/>
        <v>0.26973485638008532</v>
      </c>
      <c r="AN52" s="86">
        <f t="shared" si="87"/>
        <v>-5.8027842389354045E-2</v>
      </c>
      <c r="AO52" s="87">
        <f t="shared" si="88"/>
        <v>-6.7411793569072176E-2</v>
      </c>
      <c r="AP52" s="85">
        <f t="shared" si="16"/>
        <v>8.445743561020054E-2</v>
      </c>
      <c r="AQ52" s="86">
        <f t="shared" si="89"/>
        <v>-1.6466275276231429E-2</v>
      </c>
      <c r="AR52" s="87">
        <f t="shared" si="32"/>
        <v>-4.4797302669426622E-2</v>
      </c>
      <c r="AS52" s="86">
        <f t="shared" si="18"/>
        <v>8.6029454261770708E-2</v>
      </c>
      <c r="AT52" s="86">
        <f t="shared" si="90"/>
        <v>-1.2245445613201136E-2</v>
      </c>
      <c r="AU52" s="86">
        <f t="shared" si="20"/>
        <v>-5.047631489143746E-2</v>
      </c>
      <c r="AV52" s="76">
        <v>20988</v>
      </c>
      <c r="AW52" s="77">
        <v>16448</v>
      </c>
      <c r="AX52" s="78">
        <v>21779</v>
      </c>
      <c r="AY52" s="89">
        <v>163.15</v>
      </c>
      <c r="AZ52" s="90">
        <v>158</v>
      </c>
      <c r="BA52" s="91">
        <v>158.62</v>
      </c>
      <c r="BB52" s="89">
        <v>303.11</v>
      </c>
      <c r="BC52" s="90">
        <v>304</v>
      </c>
      <c r="BD52" s="91">
        <v>304.52999999999997</v>
      </c>
      <c r="BE52" s="92">
        <f t="shared" si="99"/>
        <v>11.441915689488505</v>
      </c>
      <c r="BF52" s="92">
        <f t="shared" si="100"/>
        <v>0.72171955096567331</v>
      </c>
      <c r="BG52" s="92">
        <f t="shared" si="101"/>
        <v>-0.1248916241542517</v>
      </c>
      <c r="BH52" s="93">
        <f t="shared" si="102"/>
        <v>5.9597302947711777</v>
      </c>
      <c r="BI52" s="92">
        <f t="shared" si="103"/>
        <v>0.18954785275342889</v>
      </c>
      <c r="BJ52" s="94">
        <f t="shared" si="104"/>
        <v>-5.1965611661571209E-2</v>
      </c>
      <c r="BK52" s="77">
        <v>390</v>
      </c>
      <c r="BL52" s="77">
        <v>465</v>
      </c>
      <c r="BM52" s="77">
        <v>465</v>
      </c>
      <c r="BN52" s="76">
        <v>109377</v>
      </c>
      <c r="BO52" s="77">
        <v>86730</v>
      </c>
      <c r="BP52" s="78">
        <v>114365</v>
      </c>
      <c r="BQ52" s="95">
        <f t="shared" si="91"/>
        <v>180.11327276701786</v>
      </c>
      <c r="BR52" s="95">
        <f t="shared" si="72"/>
        <v>5.3826371672116693</v>
      </c>
      <c r="BS52" s="95">
        <f t="shared" si="92"/>
        <v>10.409224110267019</v>
      </c>
      <c r="BT52" s="96">
        <f t="shared" si="93"/>
        <v>945.80350061986303</v>
      </c>
      <c r="BU52" s="95">
        <f t="shared" si="73"/>
        <v>35.211127358952012</v>
      </c>
      <c r="BV52" s="97">
        <f t="shared" si="94"/>
        <v>50.957188606244358</v>
      </c>
      <c r="BW52" s="92">
        <f t="shared" si="95"/>
        <v>5.2511593737086182</v>
      </c>
      <c r="BX52" s="92">
        <f t="shared" si="96"/>
        <v>3.9752855698326428E-2</v>
      </c>
      <c r="BY52" s="92">
        <f t="shared" si="97"/>
        <v>-2.1822143801109029E-2</v>
      </c>
      <c r="BZ52" s="85">
        <f t="shared" si="105"/>
        <v>0.67567647406357079</v>
      </c>
      <c r="CA52" s="86">
        <f t="shared" si="106"/>
        <v>-9.4801125260182362E-2</v>
      </c>
      <c r="CB52" s="122">
        <f t="shared" si="107"/>
        <v>-1.0044588555025102E-2</v>
      </c>
      <c r="CD52" s="124"/>
      <c r="CE52" s="98"/>
      <c r="CF52" s="99"/>
      <c r="CG52" s="98"/>
      <c r="CH52" s="98"/>
    </row>
    <row r="53" spans="1:86" ht="15" customHeight="1" x14ac:dyDescent="0.2">
      <c r="A53" s="75" t="s">
        <v>75</v>
      </c>
      <c r="B53" s="76">
        <v>12169.75</v>
      </c>
      <c r="C53" s="77">
        <v>9627.8269999999993</v>
      </c>
      <c r="D53" s="78">
        <v>12755.147999999999</v>
      </c>
      <c r="E53" s="76">
        <v>12058.996999999999</v>
      </c>
      <c r="F53" s="77">
        <v>9432.2520000000004</v>
      </c>
      <c r="G53" s="78">
        <v>12822.463</v>
      </c>
      <c r="H53" s="79">
        <f t="shared" si="74"/>
        <v>0.99475022856373219</v>
      </c>
      <c r="I53" s="80">
        <f t="shared" si="2"/>
        <v>-1.4434034439235743E-2</v>
      </c>
      <c r="J53" s="81">
        <f t="shared" si="75"/>
        <v>-2.5984480390184528E-2</v>
      </c>
      <c r="K53" s="76">
        <v>7504.3770000000004</v>
      </c>
      <c r="L53" s="77">
        <v>6204.3310000000001</v>
      </c>
      <c r="M53" s="77">
        <v>8432.9500000000007</v>
      </c>
      <c r="N53" s="82">
        <f t="shared" si="76"/>
        <v>0.65767005917661847</v>
      </c>
      <c r="O53" s="83">
        <f t="shared" si="77"/>
        <v>3.5364821021239501E-2</v>
      </c>
      <c r="P53" s="84">
        <f t="shared" si="78"/>
        <v>-1.0827414187219997E-4</v>
      </c>
      <c r="Q53" s="76">
        <v>1373.35</v>
      </c>
      <c r="R53" s="77">
        <v>957.83100000000002</v>
      </c>
      <c r="S53" s="78">
        <v>1348.778</v>
      </c>
      <c r="T53" s="85">
        <f t="shared" si="79"/>
        <v>0.10518868332862415</v>
      </c>
      <c r="U53" s="86">
        <f t="shared" si="80"/>
        <v>-8.6972393563222034E-3</v>
      </c>
      <c r="V53" s="87">
        <f t="shared" si="81"/>
        <v>3.6401878049676512E-3</v>
      </c>
      <c r="W53" s="76">
        <v>2398.614</v>
      </c>
      <c r="X53" s="77">
        <v>1712.54</v>
      </c>
      <c r="Y53" s="78">
        <v>2316.54</v>
      </c>
      <c r="Z53" s="85">
        <f t="shared" si="82"/>
        <v>0.18066263868337931</v>
      </c>
      <c r="AA53" s="86">
        <f t="shared" si="83"/>
        <v>-1.8243953631056131E-2</v>
      </c>
      <c r="AB53" s="87">
        <f t="shared" si="84"/>
        <v>-8.9951635658355733E-4</v>
      </c>
      <c r="AC53" s="76">
        <v>3602.5680000000002</v>
      </c>
      <c r="AD53" s="77">
        <v>3561.8232499999999</v>
      </c>
      <c r="AE53" s="77">
        <v>3684.9569999999999</v>
      </c>
      <c r="AF53" s="77">
        <f t="shared" si="85"/>
        <v>82.388999999999669</v>
      </c>
      <c r="AG53" s="78">
        <f t="shared" si="86"/>
        <v>123.13374999999996</v>
      </c>
      <c r="AH53" s="76">
        <v>0</v>
      </c>
      <c r="AI53" s="77">
        <v>0</v>
      </c>
      <c r="AJ53" s="77">
        <v>0</v>
      </c>
      <c r="AK53" s="77">
        <f t="shared" si="70"/>
        <v>0</v>
      </c>
      <c r="AL53" s="78">
        <f t="shared" si="71"/>
        <v>0</v>
      </c>
      <c r="AM53" s="85">
        <f t="shared" si="98"/>
        <v>0.28889958783700509</v>
      </c>
      <c r="AN53" s="86">
        <f t="shared" si="87"/>
        <v>-7.1268712110443833E-3</v>
      </c>
      <c r="AO53" s="87">
        <f t="shared" si="88"/>
        <v>-8.1051310740628268E-2</v>
      </c>
      <c r="AP53" s="85">
        <f t="shared" si="16"/>
        <v>0</v>
      </c>
      <c r="AQ53" s="86">
        <f t="shared" si="89"/>
        <v>0</v>
      </c>
      <c r="AR53" s="87">
        <f t="shared" si="32"/>
        <v>0</v>
      </c>
      <c r="AS53" s="86">
        <f t="shared" si="18"/>
        <v>0</v>
      </c>
      <c r="AT53" s="86">
        <f t="shared" si="90"/>
        <v>0</v>
      </c>
      <c r="AU53" s="86">
        <f t="shared" si="20"/>
        <v>0</v>
      </c>
      <c r="AV53" s="100">
        <v>14550</v>
      </c>
      <c r="AW53" s="101">
        <v>10612</v>
      </c>
      <c r="AX53" s="102">
        <v>13856</v>
      </c>
      <c r="AY53" s="89">
        <v>109</v>
      </c>
      <c r="AZ53" s="90">
        <v>107</v>
      </c>
      <c r="BA53" s="91">
        <v>106.72</v>
      </c>
      <c r="BB53" s="89">
        <v>239</v>
      </c>
      <c r="BC53" s="90">
        <v>222</v>
      </c>
      <c r="BD53" s="91">
        <v>221.9</v>
      </c>
      <c r="BE53" s="92">
        <f t="shared" si="99"/>
        <v>10.819590204897551</v>
      </c>
      <c r="BF53" s="92">
        <f t="shared" si="100"/>
        <v>-0.30426300611162382</v>
      </c>
      <c r="BG53" s="92">
        <f t="shared" si="101"/>
        <v>-0.2001398054866641</v>
      </c>
      <c r="BH53" s="93">
        <f t="shared" si="102"/>
        <v>5.2035451404536577</v>
      </c>
      <c r="BI53" s="92">
        <f t="shared" si="103"/>
        <v>0.13032338313148184</v>
      </c>
      <c r="BJ53" s="94">
        <f t="shared" si="104"/>
        <v>-0.10776617085765317</v>
      </c>
      <c r="BK53" s="77">
        <v>248</v>
      </c>
      <c r="BL53" s="77">
        <v>271</v>
      </c>
      <c r="BM53" s="77">
        <v>269</v>
      </c>
      <c r="BN53" s="76">
        <v>67839</v>
      </c>
      <c r="BO53" s="77">
        <v>47545</v>
      </c>
      <c r="BP53" s="78">
        <v>62583</v>
      </c>
      <c r="BQ53" s="95">
        <f t="shared" si="91"/>
        <v>204.88731764217118</v>
      </c>
      <c r="BR53" s="95">
        <f t="shared" si="72"/>
        <v>27.128255745621999</v>
      </c>
      <c r="BS53" s="95">
        <f t="shared" si="92"/>
        <v>6.5015357513309198</v>
      </c>
      <c r="BT53" s="96">
        <f t="shared" si="93"/>
        <v>925.40870381062359</v>
      </c>
      <c r="BU53" s="95">
        <f t="shared" si="73"/>
        <v>96.611659137084075</v>
      </c>
      <c r="BV53" s="97">
        <f t="shared" si="94"/>
        <v>36.579830836631913</v>
      </c>
      <c r="BW53" s="92">
        <f t="shared" si="95"/>
        <v>4.5166714780600463</v>
      </c>
      <c r="BX53" s="92">
        <f t="shared" si="96"/>
        <v>-0.14580274874407717</v>
      </c>
      <c r="BY53" s="92">
        <f t="shared" si="97"/>
        <v>3.6366163322013811E-2</v>
      </c>
      <c r="BZ53" s="85">
        <f t="shared" si="105"/>
        <v>0.63914988357367541</v>
      </c>
      <c r="CA53" s="86">
        <f t="shared" si="106"/>
        <v>-0.11234559675245015</v>
      </c>
      <c r="CB53" s="122">
        <f t="shared" si="107"/>
        <v>-5.8604268235461499E-3</v>
      </c>
      <c r="CD53" s="124"/>
      <c r="CE53" s="98"/>
      <c r="CF53" s="99"/>
      <c r="CG53" s="98"/>
      <c r="CH53" s="98"/>
    </row>
    <row r="54" spans="1:86" ht="14.25" customHeight="1" x14ac:dyDescent="0.2">
      <c r="A54" s="75" t="s">
        <v>76</v>
      </c>
      <c r="B54" s="76">
        <v>1286.989</v>
      </c>
      <c r="C54" s="77">
        <v>1089.7280000000001</v>
      </c>
      <c r="D54" s="78">
        <v>1673.931</v>
      </c>
      <c r="E54" s="76">
        <v>1441.662</v>
      </c>
      <c r="F54" s="77">
        <v>1145.076</v>
      </c>
      <c r="G54" s="78">
        <v>1570.3020800000002</v>
      </c>
      <c r="H54" s="79">
        <f t="shared" si="74"/>
        <v>1.0659929839741407</v>
      </c>
      <c r="I54" s="80">
        <f t="shared" si="2"/>
        <v>0.1732809613225067</v>
      </c>
      <c r="J54" s="81">
        <f>H54-IF(F54=0,"0",(C54/F54))</f>
        <v>0.11432864029738898</v>
      </c>
      <c r="K54" s="76">
        <v>709.33199999999999</v>
      </c>
      <c r="L54" s="77">
        <v>617.81600000000003</v>
      </c>
      <c r="M54" s="77">
        <v>848.97507999999993</v>
      </c>
      <c r="N54" s="82">
        <f t="shared" si="76"/>
        <v>0.54064443447721844</v>
      </c>
      <c r="O54" s="83">
        <f t="shared" si="77"/>
        <v>4.862064526726495E-2</v>
      </c>
      <c r="P54" s="84">
        <f t="shared" si="78"/>
        <v>1.1029542610581089E-3</v>
      </c>
      <c r="Q54" s="76">
        <v>485.73500000000001</v>
      </c>
      <c r="R54" s="77">
        <v>356.31599999999997</v>
      </c>
      <c r="S54" s="78">
        <v>487.85500000000002</v>
      </c>
      <c r="T54" s="85">
        <f t="shared" si="79"/>
        <v>0.31067589237352344</v>
      </c>
      <c r="U54" s="86">
        <f t="shared" si="80"/>
        <v>-2.6251209818252463E-2</v>
      </c>
      <c r="V54" s="87">
        <f t="shared" si="81"/>
        <v>-4.9646649173962221E-4</v>
      </c>
      <c r="W54" s="76">
        <v>17.698</v>
      </c>
      <c r="X54" s="77">
        <v>10.51</v>
      </c>
      <c r="Y54" s="78">
        <v>17.094000000000001</v>
      </c>
      <c r="Z54" s="85">
        <f t="shared" si="82"/>
        <v>1.0885803577360097E-2</v>
      </c>
      <c r="AA54" s="86">
        <f t="shared" si="83"/>
        <v>-1.390305524495955E-3</v>
      </c>
      <c r="AB54" s="87">
        <f t="shared" si="84"/>
        <v>1.7073734993565404E-3</v>
      </c>
      <c r="AC54" s="76">
        <v>284.37400000000002</v>
      </c>
      <c r="AD54" s="77">
        <v>189.56958000000009</v>
      </c>
      <c r="AE54" s="77">
        <v>158.62090000000001</v>
      </c>
      <c r="AF54" s="77">
        <f t="shared" si="85"/>
        <v>-125.75310000000002</v>
      </c>
      <c r="AG54" s="78">
        <f t="shared" si="86"/>
        <v>-30.948680000000081</v>
      </c>
      <c r="AH54" s="76">
        <v>0</v>
      </c>
      <c r="AI54" s="77">
        <v>0</v>
      </c>
      <c r="AJ54" s="77">
        <v>0</v>
      </c>
      <c r="AK54" s="77">
        <f t="shared" si="70"/>
        <v>0</v>
      </c>
      <c r="AL54" s="78">
        <f t="shared" si="71"/>
        <v>0</v>
      </c>
      <c r="AM54" s="85">
        <f t="shared" si="98"/>
        <v>9.4759521151110776E-2</v>
      </c>
      <c r="AN54" s="86">
        <f t="shared" si="87"/>
        <v>-0.12620118636076386</v>
      </c>
      <c r="AO54" s="87">
        <f t="shared" si="88"/>
        <v>-7.9200935036121328E-2</v>
      </c>
      <c r="AP54" s="85">
        <f t="shared" si="16"/>
        <v>0</v>
      </c>
      <c r="AQ54" s="86">
        <f t="shared" si="89"/>
        <v>0</v>
      </c>
      <c r="AR54" s="87">
        <f t="shared" si="32"/>
        <v>0</v>
      </c>
      <c r="AS54" s="86">
        <f t="shared" si="18"/>
        <v>0</v>
      </c>
      <c r="AT54" s="86">
        <f t="shared" si="90"/>
        <v>0</v>
      </c>
      <c r="AU54" s="86">
        <f t="shared" si="20"/>
        <v>0</v>
      </c>
      <c r="AV54" s="76">
        <v>3174</v>
      </c>
      <c r="AW54" s="77">
        <v>3007</v>
      </c>
      <c r="AX54" s="78">
        <v>4184</v>
      </c>
      <c r="AY54" s="89">
        <v>6.7</v>
      </c>
      <c r="AZ54" s="90">
        <v>8</v>
      </c>
      <c r="BA54" s="91">
        <v>8</v>
      </c>
      <c r="BB54" s="89">
        <v>15.69</v>
      </c>
      <c r="BC54" s="90">
        <v>16</v>
      </c>
      <c r="BD54" s="91">
        <v>17</v>
      </c>
      <c r="BE54" s="92">
        <f t="shared" si="99"/>
        <v>43.583333333333336</v>
      </c>
      <c r="BF54" s="92">
        <f t="shared" si="100"/>
        <v>4.1057213930348269</v>
      </c>
      <c r="BG54" s="92">
        <f t="shared" si="101"/>
        <v>1.81944444444445</v>
      </c>
      <c r="BH54" s="93">
        <f t="shared" si="102"/>
        <v>20.509803921568629</v>
      </c>
      <c r="BI54" s="92">
        <f t="shared" si="103"/>
        <v>3.6519326659918292</v>
      </c>
      <c r="BJ54" s="94">
        <f t="shared" si="104"/>
        <v>-0.37214052287581367</v>
      </c>
      <c r="BK54" s="77">
        <v>136</v>
      </c>
      <c r="BL54" s="77">
        <v>136</v>
      </c>
      <c r="BM54" s="77">
        <v>136</v>
      </c>
      <c r="BN54" s="76">
        <v>40618</v>
      </c>
      <c r="BO54" s="77">
        <v>32020</v>
      </c>
      <c r="BP54" s="78">
        <v>42875</v>
      </c>
      <c r="BQ54" s="95">
        <f t="shared" si="91"/>
        <v>36.625121399416912</v>
      </c>
      <c r="BR54" s="95">
        <f t="shared" si="72"/>
        <v>1.1319410360312219</v>
      </c>
      <c r="BS54" s="95">
        <f t="shared" si="92"/>
        <v>0.8638471957941789</v>
      </c>
      <c r="BT54" s="96">
        <f t="shared" si="93"/>
        <v>375.31120458891013</v>
      </c>
      <c r="BU54" s="95">
        <f>BT54-E54*1000/AV54</f>
        <v>-78.898625278764712</v>
      </c>
      <c r="BV54" s="97">
        <f t="shared" si="94"/>
        <v>-5.4922540076977953</v>
      </c>
      <c r="BW54" s="92">
        <f t="shared" si="95"/>
        <v>10.247370936902486</v>
      </c>
      <c r="BX54" s="92">
        <f t="shared" si="96"/>
        <v>-2.5497305123728768</v>
      </c>
      <c r="BY54" s="92">
        <f t="shared" si="97"/>
        <v>-0.40111592708155008</v>
      </c>
      <c r="BZ54" s="85">
        <f t="shared" si="105"/>
        <v>0.86609162895927605</v>
      </c>
      <c r="CA54" s="86">
        <f t="shared" si="106"/>
        <v>4.5592275371687085E-2</v>
      </c>
      <c r="CB54" s="122">
        <f t="shared" si="107"/>
        <v>4.9906840564284405E-4</v>
      </c>
      <c r="CD54" s="124"/>
      <c r="CE54" s="98"/>
      <c r="CF54" s="99"/>
      <c r="CG54" s="98"/>
      <c r="CH54" s="98"/>
    </row>
    <row r="55" spans="1:86" ht="15" customHeight="1" x14ac:dyDescent="0.2">
      <c r="A55" s="75" t="s">
        <v>77</v>
      </c>
      <c r="B55" s="76">
        <v>2754.4270000000001</v>
      </c>
      <c r="C55" s="77">
        <v>1867.961</v>
      </c>
      <c r="D55" s="78">
        <v>2599.252</v>
      </c>
      <c r="E55" s="76">
        <v>2753.7049999999999</v>
      </c>
      <c r="F55" s="77">
        <v>1888.8109999999999</v>
      </c>
      <c r="G55" s="78">
        <v>2644.5680000000002</v>
      </c>
      <c r="H55" s="79">
        <f t="shared" si="74"/>
        <v>0.98286449809571907</v>
      </c>
      <c r="I55" s="80">
        <f t="shared" si="2"/>
        <v>-1.7397694114412499E-2</v>
      </c>
      <c r="J55" s="81">
        <f t="shared" si="75"/>
        <v>-6.0968114265147477E-3</v>
      </c>
      <c r="K55" s="76">
        <v>1459.3520000000001</v>
      </c>
      <c r="L55" s="77">
        <v>1098.777</v>
      </c>
      <c r="M55" s="77">
        <v>1591.53</v>
      </c>
      <c r="N55" s="82">
        <f t="shared" si="76"/>
        <v>0.60181095740400692</v>
      </c>
      <c r="O55" s="83">
        <f>N55-IF(E55=0,"0",(K55/E55))</f>
        <v>7.1851502778329857E-2</v>
      </c>
      <c r="P55" s="84">
        <f>N55-IF(F55=0,"0",(L55/F55))</f>
        <v>2.0081499030458638E-2</v>
      </c>
      <c r="Q55" s="76">
        <v>390.91199999999998</v>
      </c>
      <c r="R55" s="77">
        <v>286.05399999999997</v>
      </c>
      <c r="S55" s="78">
        <v>384.64800000000002</v>
      </c>
      <c r="T55" s="85">
        <f t="shared" si="79"/>
        <v>0.14544833031330637</v>
      </c>
      <c r="U55" s="86">
        <f t="shared" si="80"/>
        <v>3.4897690295087325E-3</v>
      </c>
      <c r="V55" s="87">
        <f t="shared" si="81"/>
        <v>-5.9982675728770529E-3</v>
      </c>
      <c r="W55" s="76">
        <v>732.88800000000003</v>
      </c>
      <c r="X55" s="77">
        <v>385</v>
      </c>
      <c r="Y55" s="78">
        <v>508.44900000000001</v>
      </c>
      <c r="Z55" s="85">
        <f t="shared" si="82"/>
        <v>0.19226164727093423</v>
      </c>
      <c r="AA55" s="86">
        <f t="shared" si="83"/>
        <v>-7.3884508544594302E-2</v>
      </c>
      <c r="AB55" s="87">
        <f>Z55-X55/F55</f>
        <v>-1.1570287210599411E-2</v>
      </c>
      <c r="AC55" s="76">
        <v>307.09699999999998</v>
      </c>
      <c r="AD55" s="77">
        <v>386.964</v>
      </c>
      <c r="AE55" s="77">
        <v>195.38239999999999</v>
      </c>
      <c r="AF55" s="77">
        <f t="shared" si="85"/>
        <v>-111.71459999999999</v>
      </c>
      <c r="AG55" s="78">
        <f t="shared" si="86"/>
        <v>-191.58160000000001</v>
      </c>
      <c r="AH55" s="76">
        <v>0</v>
      </c>
      <c r="AI55" s="77">
        <v>0</v>
      </c>
      <c r="AJ55" s="77">
        <v>0</v>
      </c>
      <c r="AK55" s="77">
        <f t="shared" si="70"/>
        <v>0</v>
      </c>
      <c r="AL55" s="78">
        <f t="shared" si="71"/>
        <v>0</v>
      </c>
      <c r="AM55" s="85">
        <f t="shared" si="98"/>
        <v>7.5168702380531013E-2</v>
      </c>
      <c r="AN55" s="86">
        <f t="shared" si="87"/>
        <v>-3.6323451886036945E-2</v>
      </c>
      <c r="AO55" s="87">
        <f t="shared" si="88"/>
        <v>-0.13198979825197682</v>
      </c>
      <c r="AP55" s="85">
        <f t="shared" si="16"/>
        <v>0</v>
      </c>
      <c r="AQ55" s="86">
        <f t="shared" si="89"/>
        <v>0</v>
      </c>
      <c r="AR55" s="87">
        <f t="shared" si="32"/>
        <v>0</v>
      </c>
      <c r="AS55" s="86">
        <f t="shared" si="18"/>
        <v>0</v>
      </c>
      <c r="AT55" s="86">
        <f t="shared" si="90"/>
        <v>0</v>
      </c>
      <c r="AU55" s="86">
        <f t="shared" si="20"/>
        <v>0</v>
      </c>
      <c r="AV55" s="76">
        <v>1457</v>
      </c>
      <c r="AW55" s="77">
        <v>1449</v>
      </c>
      <c r="AX55" s="78">
        <v>1962</v>
      </c>
      <c r="AY55" s="89">
        <v>16</v>
      </c>
      <c r="AZ55" s="90">
        <v>15</v>
      </c>
      <c r="BA55" s="91">
        <v>15</v>
      </c>
      <c r="BB55" s="89">
        <v>36</v>
      </c>
      <c r="BC55" s="90">
        <v>31</v>
      </c>
      <c r="BD55" s="91">
        <v>31</v>
      </c>
      <c r="BE55" s="92">
        <f t="shared" si="99"/>
        <v>10.9</v>
      </c>
      <c r="BF55" s="92">
        <f t="shared" si="100"/>
        <v>3.3114583333333334</v>
      </c>
      <c r="BG55" s="92">
        <f t="shared" si="101"/>
        <v>0.16666666666666785</v>
      </c>
      <c r="BH55" s="93">
        <f t="shared" si="102"/>
        <v>5.274193548387097</v>
      </c>
      <c r="BI55" s="92">
        <f t="shared" si="103"/>
        <v>1.9015083632019119</v>
      </c>
      <c r="BJ55" s="94">
        <f t="shared" si="104"/>
        <v>8.0645161290322953E-2</v>
      </c>
      <c r="BK55" s="77">
        <v>100</v>
      </c>
      <c r="BL55" s="77">
        <v>100</v>
      </c>
      <c r="BM55" s="77">
        <v>100</v>
      </c>
      <c r="BN55" s="76">
        <v>32594</v>
      </c>
      <c r="BO55" s="77">
        <v>22263</v>
      </c>
      <c r="BP55" s="78">
        <v>29864</v>
      </c>
      <c r="BQ55" s="95">
        <f t="shared" si="91"/>
        <v>88.553710152692204</v>
      </c>
      <c r="BR55" s="95">
        <f t="shared" si="72"/>
        <v>4.0686822334432691</v>
      </c>
      <c r="BS55" s="95">
        <f t="shared" si="92"/>
        <v>3.7128980429136504</v>
      </c>
      <c r="BT55" s="96">
        <f t="shared" si="93"/>
        <v>1347.8939857288481</v>
      </c>
      <c r="BU55" s="95">
        <f t="shared" si="73"/>
        <v>-542.08885572619647</v>
      </c>
      <c r="BV55" s="97">
        <f t="shared" si="94"/>
        <v>44.366725549414014</v>
      </c>
      <c r="BW55" s="92">
        <f t="shared" si="95"/>
        <v>15.221202854230377</v>
      </c>
      <c r="BX55" s="92">
        <f t="shared" si="96"/>
        <v>-7.1494217168059997</v>
      </c>
      <c r="BY55" s="92">
        <f t="shared" si="97"/>
        <v>-0.14318637972407444</v>
      </c>
      <c r="BZ55" s="85">
        <f t="shared" si="105"/>
        <v>0.82043956043956046</v>
      </c>
      <c r="CA55" s="86">
        <f t="shared" si="106"/>
        <v>-7.4999999999999956E-2</v>
      </c>
      <c r="CB55" s="122">
        <f t="shared" si="107"/>
        <v>1.9469133807369365E-3</v>
      </c>
      <c r="CD55" s="124"/>
      <c r="CE55" s="98"/>
      <c r="CF55" s="99"/>
      <c r="CG55" s="98"/>
      <c r="CH55" s="98"/>
    </row>
    <row r="56" spans="1:86" ht="15" customHeight="1" x14ac:dyDescent="0.2">
      <c r="A56" s="75" t="s">
        <v>78</v>
      </c>
      <c r="B56" s="76">
        <v>1232.963</v>
      </c>
      <c r="C56" s="77">
        <v>1033.713</v>
      </c>
      <c r="D56" s="78">
        <v>1315.3219999999999</v>
      </c>
      <c r="E56" s="76">
        <v>1240.9349999999999</v>
      </c>
      <c r="F56" s="77">
        <v>943.36</v>
      </c>
      <c r="G56" s="78">
        <v>1313.8969999999999</v>
      </c>
      <c r="H56" s="79">
        <f t="shared" si="74"/>
        <v>1.001084559900814</v>
      </c>
      <c r="I56" s="80">
        <f t="shared" si="2"/>
        <v>7.5087481137341427E-3</v>
      </c>
      <c r="J56" s="81">
        <f t="shared" si="75"/>
        <v>-9.4693297968928114E-2</v>
      </c>
      <c r="K56" s="76">
        <v>659.62400000000002</v>
      </c>
      <c r="L56" s="77">
        <v>483.30900000000003</v>
      </c>
      <c r="M56" s="77">
        <v>678.38599999999997</v>
      </c>
      <c r="N56" s="82">
        <f t="shared" si="76"/>
        <v>0.51631596692891457</v>
      </c>
      <c r="O56" s="83">
        <f t="shared" si="77"/>
        <v>-1.5238062895371218E-2</v>
      </c>
      <c r="P56" s="84">
        <f t="shared" si="78"/>
        <v>3.9887535639213656E-3</v>
      </c>
      <c r="Q56" s="76">
        <v>234.82</v>
      </c>
      <c r="R56" s="77">
        <v>206.15199999999999</v>
      </c>
      <c r="S56" s="78">
        <v>279.24900000000002</v>
      </c>
      <c r="T56" s="85">
        <f t="shared" si="79"/>
        <v>0.21253492473154292</v>
      </c>
      <c r="U56" s="86">
        <f t="shared" si="80"/>
        <v>2.3306641219513674E-2</v>
      </c>
      <c r="V56" s="87">
        <f t="shared" si="81"/>
        <v>-5.9945868016999249E-3</v>
      </c>
      <c r="W56" s="76">
        <v>128.59800000000001</v>
      </c>
      <c r="X56" s="77">
        <v>106.67</v>
      </c>
      <c r="Y56" s="78">
        <v>138.916</v>
      </c>
      <c r="Z56" s="85">
        <f t="shared" si="82"/>
        <v>0.10572822679403332</v>
      </c>
      <c r="AA56" s="86">
        <f t="shared" si="83"/>
        <v>2.0983025836596725E-3</v>
      </c>
      <c r="AB56" s="87">
        <f t="shared" si="84"/>
        <v>-7.3463152683818783E-3</v>
      </c>
      <c r="AC56" s="76">
        <v>475.11599999999999</v>
      </c>
      <c r="AD56" s="77">
        <v>363.48734999999999</v>
      </c>
      <c r="AE56" s="77">
        <v>458.3449</v>
      </c>
      <c r="AF56" s="77">
        <f t="shared" si="85"/>
        <v>-16.77109999999999</v>
      </c>
      <c r="AG56" s="78">
        <f t="shared" si="86"/>
        <v>94.857550000000003</v>
      </c>
      <c r="AH56" s="76">
        <v>170.45599999999999</v>
      </c>
      <c r="AI56" s="77">
        <v>166.76931999999999</v>
      </c>
      <c r="AJ56" s="77">
        <v>181.46600000000001</v>
      </c>
      <c r="AK56" s="77">
        <f t="shared" si="70"/>
        <v>11.010000000000019</v>
      </c>
      <c r="AL56" s="78">
        <f>AJ56-AI56</f>
        <v>14.696680000000015</v>
      </c>
      <c r="AM56" s="85">
        <f t="shared" si="98"/>
        <v>0.34846592697453554</v>
      </c>
      <c r="AN56" s="86">
        <f t="shared" si="87"/>
        <v>-3.6878969830964725E-2</v>
      </c>
      <c r="AO56" s="87">
        <f t="shared" si="88"/>
        <v>-3.1668279584100567E-3</v>
      </c>
      <c r="AP56" s="85">
        <f t="shared" si="16"/>
        <v>0.1379631755570119</v>
      </c>
      <c r="AQ56" s="86">
        <f t="shared" si="89"/>
        <v>-2.8590409906861791E-4</v>
      </c>
      <c r="AR56" s="87">
        <f t="shared" si="32"/>
        <v>-2.3367213051818603E-2</v>
      </c>
      <c r="AS56" s="86">
        <f t="shared" si="18"/>
        <v>0.13811280488501002</v>
      </c>
      <c r="AT56" s="86">
        <f t="shared" si="90"/>
        <v>7.5186333690313578E-4</v>
      </c>
      <c r="AU56" s="86">
        <f t="shared" si="20"/>
        <v>-3.8669462754067324E-2</v>
      </c>
      <c r="AV56" s="76">
        <v>1798</v>
      </c>
      <c r="AW56" s="77">
        <v>1337</v>
      </c>
      <c r="AX56" s="102">
        <v>1745</v>
      </c>
      <c r="AY56" s="89">
        <v>12</v>
      </c>
      <c r="AZ56" s="90">
        <v>12</v>
      </c>
      <c r="BA56" s="91">
        <v>12</v>
      </c>
      <c r="BB56" s="89">
        <v>18</v>
      </c>
      <c r="BC56" s="90">
        <v>19</v>
      </c>
      <c r="BD56" s="91">
        <v>17</v>
      </c>
      <c r="BE56" s="92">
        <f t="shared" si="99"/>
        <v>12.118055555555555</v>
      </c>
      <c r="BF56" s="92">
        <f t="shared" si="100"/>
        <v>-0.36805555555555713</v>
      </c>
      <c r="BG56" s="92">
        <f t="shared" si="101"/>
        <v>-0.2615740740740744</v>
      </c>
      <c r="BH56" s="93">
        <f t="shared" si="102"/>
        <v>8.5539215686274499</v>
      </c>
      <c r="BI56" s="92">
        <f t="shared" si="103"/>
        <v>0.2298474945533755</v>
      </c>
      <c r="BJ56" s="94">
        <f t="shared" si="104"/>
        <v>0.73520811833505295</v>
      </c>
      <c r="BK56" s="77">
        <v>68</v>
      </c>
      <c r="BL56" s="77">
        <v>65</v>
      </c>
      <c r="BM56" s="77">
        <v>65</v>
      </c>
      <c r="BN56" s="76">
        <v>15692</v>
      </c>
      <c r="BO56" s="77">
        <v>11437</v>
      </c>
      <c r="BP56" s="78">
        <v>14641</v>
      </c>
      <c r="BQ56" s="95">
        <f t="shared" si="91"/>
        <v>89.740932996380025</v>
      </c>
      <c r="BR56" s="95">
        <f t="shared" si="72"/>
        <v>10.660191217129452</v>
      </c>
      <c r="BS56" s="95">
        <f t="shared" si="92"/>
        <v>7.2577643332690656</v>
      </c>
      <c r="BT56" s="96">
        <f t="shared" si="93"/>
        <v>752.94957020057302</v>
      </c>
      <c r="BU56" s="95">
        <f t="shared" si="73"/>
        <v>62.774375539838843</v>
      </c>
      <c r="BV56" s="97">
        <f t="shared" si="94"/>
        <v>47.369914254424884</v>
      </c>
      <c r="BW56" s="92">
        <f t="shared" si="95"/>
        <v>8.3902578796561613</v>
      </c>
      <c r="BX56" s="92">
        <f t="shared" si="96"/>
        <v>-0.33721709253516252</v>
      </c>
      <c r="BY56" s="92">
        <f t="shared" si="97"/>
        <v>-0.16396799917704818</v>
      </c>
      <c r="BZ56" s="85">
        <f t="shared" si="105"/>
        <v>0.61880811496196109</v>
      </c>
      <c r="CA56" s="86">
        <f t="shared" si="106"/>
        <v>-1.5160857242305203E-2</v>
      </c>
      <c r="CB56" s="122">
        <f t="shared" si="107"/>
        <v>-2.8081025309532048E-2</v>
      </c>
      <c r="CD56" s="124"/>
      <c r="CE56" s="98"/>
      <c r="CF56" s="99"/>
      <c r="CG56" s="98"/>
      <c r="CH56" s="98"/>
    </row>
    <row r="57" spans="1:86" ht="15" customHeight="1" x14ac:dyDescent="0.2">
      <c r="A57" s="75" t="s">
        <v>79</v>
      </c>
      <c r="B57" s="76">
        <v>1565.454</v>
      </c>
      <c r="C57" s="77">
        <v>1545.4960000000001</v>
      </c>
      <c r="D57" s="78">
        <v>1782.232</v>
      </c>
      <c r="E57" s="76">
        <v>1552.6590000000001</v>
      </c>
      <c r="F57" s="77">
        <v>1610.3440000000001</v>
      </c>
      <c r="G57" s="78">
        <v>1886.134</v>
      </c>
      <c r="H57" s="79">
        <f t="shared" si="74"/>
        <v>0.94491271563950385</v>
      </c>
      <c r="I57" s="80">
        <f t="shared" si="2"/>
        <v>-6.3327986278946868E-2</v>
      </c>
      <c r="J57" s="81">
        <f t="shared" si="75"/>
        <v>-1.4817627690865365E-2</v>
      </c>
      <c r="K57" s="76">
        <v>1019.496</v>
      </c>
      <c r="L57" s="77">
        <v>816.97</v>
      </c>
      <c r="M57" s="77">
        <v>1159.393</v>
      </c>
      <c r="N57" s="82">
        <f t="shared" si="76"/>
        <v>0.61469280549526173</v>
      </c>
      <c r="O57" s="83">
        <f t="shared" si="77"/>
        <v>-4.1920140425252606E-2</v>
      </c>
      <c r="P57" s="84">
        <f t="shared" si="78"/>
        <v>0.1073664205737791</v>
      </c>
      <c r="Q57" s="76">
        <v>343.18200000000002</v>
      </c>
      <c r="R57" s="77">
        <v>216.46100000000001</v>
      </c>
      <c r="S57" s="78">
        <v>301.62</v>
      </c>
      <c r="T57" s="85">
        <f t="shared" si="79"/>
        <v>0.15991440692973033</v>
      </c>
      <c r="U57" s="86">
        <f t="shared" si="80"/>
        <v>-6.1114164057202408E-2</v>
      </c>
      <c r="V57" s="87">
        <f t="shared" si="81"/>
        <v>2.5495301446678248E-2</v>
      </c>
      <c r="W57" s="76">
        <v>117.66500000000001</v>
      </c>
      <c r="X57" s="77">
        <v>118.6</v>
      </c>
      <c r="Y57" s="78">
        <v>152.79599999999999</v>
      </c>
      <c r="Z57" s="85">
        <f t="shared" si="82"/>
        <v>8.1010150922468924E-2</v>
      </c>
      <c r="AA57" s="86">
        <f t="shared" si="83"/>
        <v>5.2272520373949916E-3</v>
      </c>
      <c r="AB57" s="87">
        <f t="shared" si="84"/>
        <v>7.361290803140394E-3</v>
      </c>
      <c r="AC57" s="76">
        <v>104.974</v>
      </c>
      <c r="AD57" s="77">
        <v>80.017819999999944</v>
      </c>
      <c r="AE57" s="77">
        <v>88.681440000000009</v>
      </c>
      <c r="AF57" s="77">
        <f t="shared" si="85"/>
        <v>-16.292559999999995</v>
      </c>
      <c r="AG57" s="78">
        <f t="shared" si="86"/>
        <v>8.6636200000000656</v>
      </c>
      <c r="AH57" s="76">
        <v>0</v>
      </c>
      <c r="AI57" s="77">
        <v>0</v>
      </c>
      <c r="AJ57" s="77">
        <v>0</v>
      </c>
      <c r="AK57" s="77">
        <f t="shared" si="70"/>
        <v>0</v>
      </c>
      <c r="AL57" s="78">
        <f t="shared" si="71"/>
        <v>0</v>
      </c>
      <c r="AM57" s="85">
        <f t="shared" si="98"/>
        <v>4.9758639728161101E-2</v>
      </c>
      <c r="AN57" s="86">
        <f t="shared" si="87"/>
        <v>-1.7297945773552779E-2</v>
      </c>
      <c r="AO57" s="87">
        <f t="shared" si="88"/>
        <v>-2.016207958277387E-3</v>
      </c>
      <c r="AP57" s="85">
        <f t="shared" si="16"/>
        <v>0</v>
      </c>
      <c r="AQ57" s="86">
        <f t="shared" si="89"/>
        <v>0</v>
      </c>
      <c r="AR57" s="87">
        <f t="shared" si="32"/>
        <v>0</v>
      </c>
      <c r="AS57" s="86">
        <f t="shared" si="18"/>
        <v>0</v>
      </c>
      <c r="AT57" s="86">
        <f t="shared" si="90"/>
        <v>0</v>
      </c>
      <c r="AU57" s="86">
        <f t="shared" si="20"/>
        <v>0</v>
      </c>
      <c r="AV57" s="76">
        <v>2528</v>
      </c>
      <c r="AW57" s="77">
        <v>1886</v>
      </c>
      <c r="AX57" s="78">
        <v>2437</v>
      </c>
      <c r="AY57" s="89">
        <v>11.5</v>
      </c>
      <c r="AZ57" s="90">
        <v>11</v>
      </c>
      <c r="BA57" s="91">
        <v>10.780000000000001</v>
      </c>
      <c r="BB57" s="89">
        <v>27.33</v>
      </c>
      <c r="BC57" s="90">
        <v>27</v>
      </c>
      <c r="BD57" s="91">
        <v>28.310000000000002</v>
      </c>
      <c r="BE57" s="92">
        <f t="shared" si="99"/>
        <v>18.838899196042053</v>
      </c>
      <c r="BF57" s="92">
        <f t="shared" si="100"/>
        <v>0.52005861633190875</v>
      </c>
      <c r="BG57" s="92">
        <f t="shared" si="101"/>
        <v>-0.21160585446299862</v>
      </c>
      <c r="BH57" s="93">
        <f t="shared" si="102"/>
        <v>7.1735546920993754</v>
      </c>
      <c r="BI57" s="92">
        <f t="shared" si="103"/>
        <v>-0.53470241242556771</v>
      </c>
      <c r="BJ57" s="94">
        <f t="shared" si="104"/>
        <v>-0.58776218032860772</v>
      </c>
      <c r="BK57" s="77">
        <v>84</v>
      </c>
      <c r="BL57" s="77">
        <v>85</v>
      </c>
      <c r="BM57" s="77">
        <v>85</v>
      </c>
      <c r="BN57" s="76">
        <v>22542</v>
      </c>
      <c r="BO57" s="77">
        <v>16393</v>
      </c>
      <c r="BP57" s="78">
        <v>21192</v>
      </c>
      <c r="BQ57" s="95">
        <f>G57*1000/BP57</f>
        <v>89.002170630426576</v>
      </c>
      <c r="BR57" s="95">
        <f t="shared" si="72"/>
        <v>20.123677151587074</v>
      </c>
      <c r="BS57" s="95">
        <f t="shared" si="92"/>
        <v>-9.2314656777537465</v>
      </c>
      <c r="BT57" s="96">
        <f t="shared" si="93"/>
        <v>773.95732457940085</v>
      </c>
      <c r="BU57" s="95">
        <f t="shared" si="73"/>
        <v>159.77259356674267</v>
      </c>
      <c r="BV57" s="97">
        <f t="shared" si="94"/>
        <v>-79.883608612539774</v>
      </c>
      <c r="BW57" s="92">
        <f t="shared" si="95"/>
        <v>8.695937628231432</v>
      </c>
      <c r="BX57" s="92">
        <f t="shared" si="96"/>
        <v>-0.22099275151540354</v>
      </c>
      <c r="BY57" s="92">
        <f t="shared" si="97"/>
        <v>3.9970131731070779E-3</v>
      </c>
      <c r="BZ57" s="85">
        <f t="shared" si="105"/>
        <v>0.68493859082094377</v>
      </c>
      <c r="CA57" s="86">
        <f t="shared" si="106"/>
        <v>-5.2306307138239805E-2</v>
      </c>
      <c r="CB57" s="122">
        <f t="shared" si="107"/>
        <v>-2.4101201566599451E-2</v>
      </c>
      <c r="CD57" s="124"/>
      <c r="CE57" s="98"/>
      <c r="CF57" s="99"/>
      <c r="CG57" s="98"/>
      <c r="CH57" s="98"/>
    </row>
    <row r="58" spans="1:86" ht="12.75" customHeight="1" x14ac:dyDescent="0.2">
      <c r="A58" s="75" t="s">
        <v>80</v>
      </c>
      <c r="B58" s="76">
        <v>905.01499999999999</v>
      </c>
      <c r="C58" s="77">
        <v>953.053</v>
      </c>
      <c r="D58" s="78">
        <v>1224.701</v>
      </c>
      <c r="E58" s="76">
        <v>1050.81</v>
      </c>
      <c r="F58" s="77">
        <v>813</v>
      </c>
      <c r="G58" s="78">
        <v>1110.71</v>
      </c>
      <c r="H58" s="79">
        <f t="shared" si="74"/>
        <v>1.1026289490506072</v>
      </c>
      <c r="I58" s="80">
        <f t="shared" si="2"/>
        <v>0.2413742978767508</v>
      </c>
      <c r="J58" s="81">
        <f t="shared" si="75"/>
        <v>-6.9637963618519594E-2</v>
      </c>
      <c r="K58" s="76">
        <v>694.20699999999999</v>
      </c>
      <c r="L58" s="77">
        <v>515</v>
      </c>
      <c r="M58" s="77">
        <v>685.42399999999998</v>
      </c>
      <c r="N58" s="82">
        <f t="shared" si="76"/>
        <v>0.61710437467925916</v>
      </c>
      <c r="O58" s="83">
        <f t="shared" si="77"/>
        <v>-4.3535512645756835E-2</v>
      </c>
      <c r="P58" s="84">
        <f t="shared" si="78"/>
        <v>-1.6351959884086442E-2</v>
      </c>
      <c r="Q58" s="76">
        <v>265.66300000000001</v>
      </c>
      <c r="R58" s="77">
        <v>213.233</v>
      </c>
      <c r="S58" s="78">
        <v>268.10300000000001</v>
      </c>
      <c r="T58" s="85">
        <f t="shared" si="79"/>
        <v>0.24137983812156188</v>
      </c>
      <c r="U58" s="86">
        <f t="shared" si="80"/>
        <v>-1.143751230334844E-2</v>
      </c>
      <c r="V58" s="87">
        <f t="shared" si="81"/>
        <v>-2.0899374670566018E-2</v>
      </c>
      <c r="W58" s="76">
        <v>14.007</v>
      </c>
      <c r="X58" s="77">
        <v>11.7</v>
      </c>
      <c r="Y58" s="78">
        <v>14.707000000000001</v>
      </c>
      <c r="Z58" s="85">
        <f t="shared" si="82"/>
        <v>1.324108002989079E-2</v>
      </c>
      <c r="AA58" s="86">
        <f t="shared" si="83"/>
        <v>-8.8637045508188281E-5</v>
      </c>
      <c r="AB58" s="87">
        <f t="shared" si="84"/>
        <v>-1.1500638815483237E-3</v>
      </c>
      <c r="AC58" s="76">
        <v>166.72</v>
      </c>
      <c r="AD58" s="77">
        <v>150.25899999999999</v>
      </c>
      <c r="AE58" s="77">
        <v>133.62299999999999</v>
      </c>
      <c r="AF58" s="77">
        <f t="shared" si="85"/>
        <v>-33.097000000000008</v>
      </c>
      <c r="AG58" s="78">
        <f t="shared" si="86"/>
        <v>-16.635999999999996</v>
      </c>
      <c r="AH58" s="76">
        <v>0</v>
      </c>
      <c r="AI58" s="77">
        <v>0</v>
      </c>
      <c r="AJ58" s="77">
        <v>0</v>
      </c>
      <c r="AK58" s="77">
        <f t="shared" si="70"/>
        <v>0</v>
      </c>
      <c r="AL58" s="78">
        <f t="shared" si="71"/>
        <v>0</v>
      </c>
      <c r="AM58" s="85">
        <f t="shared" si="98"/>
        <v>0.10910663092460934</v>
      </c>
      <c r="AN58" s="86">
        <f t="shared" si="87"/>
        <v>-7.5111310214487803E-2</v>
      </c>
      <c r="AO58" s="87">
        <f t="shared" si="88"/>
        <v>-4.8554065804743585E-2</v>
      </c>
      <c r="AP58" s="85">
        <f t="shared" si="16"/>
        <v>0</v>
      </c>
      <c r="AQ58" s="86">
        <f t="shared" si="89"/>
        <v>0</v>
      </c>
      <c r="AR58" s="87">
        <f t="shared" si="32"/>
        <v>0</v>
      </c>
      <c r="AS58" s="86">
        <f t="shared" si="18"/>
        <v>0</v>
      </c>
      <c r="AT58" s="86">
        <f t="shared" si="90"/>
        <v>0</v>
      </c>
      <c r="AU58" s="86">
        <f t="shared" si="20"/>
        <v>0</v>
      </c>
      <c r="AV58" s="76">
        <v>1804</v>
      </c>
      <c r="AW58" s="77">
        <v>1606</v>
      </c>
      <c r="AX58" s="78">
        <v>1788</v>
      </c>
      <c r="AY58" s="89">
        <v>9</v>
      </c>
      <c r="AZ58" s="90">
        <v>10</v>
      </c>
      <c r="BA58" s="91">
        <v>9</v>
      </c>
      <c r="BB58" s="89">
        <v>20</v>
      </c>
      <c r="BC58" s="90">
        <v>23</v>
      </c>
      <c r="BD58" s="91">
        <v>20</v>
      </c>
      <c r="BE58" s="92">
        <f t="shared" si="99"/>
        <v>16.555555555555554</v>
      </c>
      <c r="BF58" s="92">
        <f t="shared" si="100"/>
        <v>-0.14814814814815236</v>
      </c>
      <c r="BG58" s="92">
        <f t="shared" si="101"/>
        <v>-1.2888888888888914</v>
      </c>
      <c r="BH58" s="93">
        <f t="shared" si="102"/>
        <v>7.45</v>
      </c>
      <c r="BI58" s="92">
        <f t="shared" si="103"/>
        <v>-6.666666666666643E-2</v>
      </c>
      <c r="BJ58" s="94">
        <f t="shared" si="104"/>
        <v>-0.30845410628019287</v>
      </c>
      <c r="BK58" s="77">
        <v>155</v>
      </c>
      <c r="BL58" s="77">
        <v>155</v>
      </c>
      <c r="BM58" s="77">
        <v>155</v>
      </c>
      <c r="BN58" s="76">
        <v>32404</v>
      </c>
      <c r="BO58" s="77">
        <v>27563</v>
      </c>
      <c r="BP58" s="78">
        <v>32282</v>
      </c>
      <c r="BQ58" s="95">
        <f t="shared" si="91"/>
        <v>34.406480391549472</v>
      </c>
      <c r="BR58" s="95">
        <f t="shared" si="72"/>
        <v>1.9780764907964752</v>
      </c>
      <c r="BS58" s="95">
        <f t="shared" si="92"/>
        <v>4.910416828076702</v>
      </c>
      <c r="BT58" s="96">
        <f>G58*1000/AX58</f>
        <v>621.20246085011183</v>
      </c>
      <c r="BU58" s="95">
        <f t="shared" ref="BU58:BU59" si="109">BT58-E58*1000/AV58</f>
        <v>38.713547324612932</v>
      </c>
      <c r="BV58" s="118">
        <f t="shared" ref="BV58:BV59" si="110">BT58-F58*1000/AW58</f>
        <v>114.97581078784532</v>
      </c>
      <c r="BW58" s="92">
        <f t="shared" si="95"/>
        <v>18.054809843400449</v>
      </c>
      <c r="BX58" s="92">
        <f t="shared" si="96"/>
        <v>9.2503856704219345E-2</v>
      </c>
      <c r="BY58" s="92">
        <f t="shared" si="97"/>
        <v>0.89229427677529216</v>
      </c>
      <c r="BZ58" s="85">
        <f t="shared" si="105"/>
        <v>0.57217298830202057</v>
      </c>
      <c r="CA58" s="86">
        <f t="shared" si="106"/>
        <v>-2.1623537752569755E-3</v>
      </c>
      <c r="CB58" s="122">
        <f t="shared" si="107"/>
        <v>-8.1598358946556204E-2</v>
      </c>
      <c r="CD58" s="124"/>
      <c r="CE58" s="98"/>
      <c r="CF58" s="99"/>
      <c r="CG58" s="98"/>
      <c r="CH58" s="98"/>
    </row>
    <row r="59" spans="1:86" ht="15" customHeight="1" x14ac:dyDescent="0.2">
      <c r="A59" s="75" t="s">
        <v>81</v>
      </c>
      <c r="B59" s="76">
        <v>1070.29</v>
      </c>
      <c r="C59" s="77">
        <v>965.61199999999997</v>
      </c>
      <c r="D59" s="78">
        <v>1314.86</v>
      </c>
      <c r="E59" s="76">
        <v>978.26700000000005</v>
      </c>
      <c r="F59" s="77">
        <v>871.26300000000003</v>
      </c>
      <c r="G59" s="78">
        <v>1228.4559999999999</v>
      </c>
      <c r="H59" s="79">
        <f t="shared" si="74"/>
        <v>1.0703354454697604</v>
      </c>
      <c r="I59" s="80">
        <f t="shared" si="2"/>
        <v>-2.3731920596967715E-2</v>
      </c>
      <c r="J59" s="81">
        <f t="shared" si="75"/>
        <v>-3.7954473877210404E-2</v>
      </c>
      <c r="K59" s="76">
        <v>564.15700000000004</v>
      </c>
      <c r="L59" s="77">
        <v>519.99300000000005</v>
      </c>
      <c r="M59" s="77">
        <v>748.29399999999998</v>
      </c>
      <c r="N59" s="82">
        <f t="shared" si="76"/>
        <v>0.60913374186784064</v>
      </c>
      <c r="O59" s="83">
        <f t="shared" si="77"/>
        <v>3.2443533570923777E-2</v>
      </c>
      <c r="P59" s="84">
        <f t="shared" si="78"/>
        <v>1.2307066110922249E-2</v>
      </c>
      <c r="Q59" s="76">
        <v>248.298</v>
      </c>
      <c r="R59" s="77">
        <v>240.09899999999999</v>
      </c>
      <c r="S59" s="78">
        <v>335.19200000000001</v>
      </c>
      <c r="T59" s="85">
        <f t="shared" si="79"/>
        <v>0.27285633347877336</v>
      </c>
      <c r="U59" s="86">
        <f t="shared" si="80"/>
        <v>1.9042190714068041E-2</v>
      </c>
      <c r="V59" s="87">
        <f t="shared" si="81"/>
        <v>-2.7194685465622426E-3</v>
      </c>
      <c r="W59" s="76">
        <v>20.661999999999999</v>
      </c>
      <c r="X59" s="77">
        <v>12.2</v>
      </c>
      <c r="Y59" s="78">
        <v>15.972</v>
      </c>
      <c r="Z59" s="85">
        <f t="shared" si="82"/>
        <v>1.3001686670096447E-2</v>
      </c>
      <c r="AA59" s="86">
        <f t="shared" si="83"/>
        <v>-8.1193365270470722E-3</v>
      </c>
      <c r="AB59" s="87">
        <f t="shared" si="84"/>
        <v>-1.0009738353995955E-3</v>
      </c>
      <c r="AC59" s="76">
        <v>131.22999999999999</v>
      </c>
      <c r="AD59" s="77">
        <v>90.563000000000002</v>
      </c>
      <c r="AE59" s="77">
        <v>88.507000000000005</v>
      </c>
      <c r="AF59" s="77">
        <f t="shared" si="85"/>
        <v>-42.722999999999985</v>
      </c>
      <c r="AG59" s="78">
        <f t="shared" si="86"/>
        <v>-2.0559999999999974</v>
      </c>
      <c r="AH59" s="76">
        <v>0.52800000000000002</v>
      </c>
      <c r="AI59" s="77">
        <v>0.52800000000000002</v>
      </c>
      <c r="AJ59" s="77">
        <v>0</v>
      </c>
      <c r="AK59" s="77">
        <f t="shared" si="70"/>
        <v>-0.52800000000000002</v>
      </c>
      <c r="AL59" s="78">
        <f t="shared" si="71"/>
        <v>-0.52800000000000002</v>
      </c>
      <c r="AM59" s="85">
        <f t="shared" si="98"/>
        <v>6.731286981123466E-2</v>
      </c>
      <c r="AN59" s="86">
        <f t="shared" si="87"/>
        <v>-5.5298758812783122E-2</v>
      </c>
      <c r="AO59" s="87">
        <f t="shared" si="88"/>
        <v>-2.6475318405150397E-2</v>
      </c>
      <c r="AP59" s="85">
        <f t="shared" si="16"/>
        <v>0</v>
      </c>
      <c r="AQ59" s="86">
        <f t="shared" si="89"/>
        <v>-4.9332423922488302E-4</v>
      </c>
      <c r="AR59" s="87">
        <f t="shared" si="32"/>
        <v>-5.4680347800151619E-4</v>
      </c>
      <c r="AS59" s="86">
        <f t="shared" si="18"/>
        <v>0</v>
      </c>
      <c r="AT59" s="86">
        <f t="shared" si="90"/>
        <v>-5.3972995102564026E-4</v>
      </c>
      <c r="AU59" s="86">
        <f t="shared" si="20"/>
        <v>-6.0601678253294352E-4</v>
      </c>
      <c r="AV59" s="76">
        <v>1928</v>
      </c>
      <c r="AW59" s="77">
        <v>1483</v>
      </c>
      <c r="AX59" s="78">
        <v>1971</v>
      </c>
      <c r="AY59" s="89">
        <v>10.5</v>
      </c>
      <c r="AZ59" s="90">
        <v>10</v>
      </c>
      <c r="BA59" s="91">
        <v>10</v>
      </c>
      <c r="BB59" s="89">
        <v>15</v>
      </c>
      <c r="BC59" s="90">
        <v>11</v>
      </c>
      <c r="BD59" s="91">
        <v>11</v>
      </c>
      <c r="BE59" s="92">
        <f t="shared" si="99"/>
        <v>16.425000000000001</v>
      </c>
      <c r="BF59" s="92">
        <f t="shared" si="100"/>
        <v>1.1234126984126984</v>
      </c>
      <c r="BG59" s="92">
        <f t="shared" si="101"/>
        <v>-5.2777777777777146E-2</v>
      </c>
      <c r="BH59" s="93">
        <f t="shared" si="102"/>
        <v>14.931818181818182</v>
      </c>
      <c r="BI59" s="92">
        <f t="shared" si="103"/>
        <v>4.2207070707070713</v>
      </c>
      <c r="BJ59" s="94">
        <f t="shared" si="104"/>
        <v>-4.7979797979797567E-2</v>
      </c>
      <c r="BK59" s="77">
        <v>145</v>
      </c>
      <c r="BL59" s="77">
        <v>145</v>
      </c>
      <c r="BM59" s="77">
        <v>145</v>
      </c>
      <c r="BN59" s="76">
        <v>35926</v>
      </c>
      <c r="BO59" s="77">
        <v>27594</v>
      </c>
      <c r="BP59" s="78">
        <v>36618</v>
      </c>
      <c r="BQ59" s="95">
        <f t="shared" si="91"/>
        <v>33.547872630946529</v>
      </c>
      <c r="BR59" s="95">
        <f t="shared" si="72"/>
        <v>6.3178164042583376</v>
      </c>
      <c r="BS59" s="95">
        <f t="shared" si="92"/>
        <v>1.9735086387743159</v>
      </c>
      <c r="BT59" s="96">
        <f t="shared" si="93"/>
        <v>623.26534753932015</v>
      </c>
      <c r="BU59" s="95">
        <f t="shared" si="109"/>
        <v>115.86545127375996</v>
      </c>
      <c r="BV59" s="97">
        <f t="shared" si="110"/>
        <v>35.765010384903462</v>
      </c>
      <c r="BW59" s="92">
        <f t="shared" si="95"/>
        <v>18.578386605783866</v>
      </c>
      <c r="BX59" s="92">
        <f t="shared" si="96"/>
        <v>-5.5430821602026725E-2</v>
      </c>
      <c r="BY59" s="92">
        <f t="shared" si="97"/>
        <v>-2.8491344317281175E-2</v>
      </c>
      <c r="BZ59" s="85">
        <f t="shared" si="105"/>
        <v>0.69378552482000755</v>
      </c>
      <c r="CA59" s="86">
        <f t="shared" si="106"/>
        <v>1.3111026904130352E-2</v>
      </c>
      <c r="CB59" s="122">
        <f t="shared" si="107"/>
        <v>-5.8595056059559392E-3</v>
      </c>
      <c r="CD59" s="124"/>
      <c r="CE59" s="98"/>
      <c r="CF59" s="99"/>
      <c r="CG59" s="98"/>
      <c r="CH59" s="98"/>
    </row>
    <row r="60" spans="1:86" s="120" customFormat="1" ht="15" customHeight="1" x14ac:dyDescent="0.2">
      <c r="A60" s="75" t="s">
        <v>82</v>
      </c>
      <c r="B60" s="100">
        <v>2339.7040000000002</v>
      </c>
      <c r="C60" s="101">
        <v>1890.0029999999999</v>
      </c>
      <c r="D60" s="102">
        <v>2686.7930000000001</v>
      </c>
      <c r="E60" s="100">
        <v>2226.7809999999999</v>
      </c>
      <c r="F60" s="101">
        <v>1764.2619999999999</v>
      </c>
      <c r="G60" s="102">
        <v>2501.4749999999999</v>
      </c>
      <c r="H60" s="103">
        <f t="shared" si="74"/>
        <v>1.0740834907404633</v>
      </c>
      <c r="I60" s="104">
        <f t="shared" si="2"/>
        <v>2.337217247432033E-2</v>
      </c>
      <c r="J60" s="105">
        <f t="shared" si="75"/>
        <v>2.8123303345826134E-3</v>
      </c>
      <c r="K60" s="100">
        <v>1185.8420000000001</v>
      </c>
      <c r="L60" s="101">
        <v>1024.25</v>
      </c>
      <c r="M60" s="101">
        <v>1415.8109999999999</v>
      </c>
      <c r="N60" s="106">
        <f t="shared" si="76"/>
        <v>0.5659904656252811</v>
      </c>
      <c r="O60" s="107">
        <f t="shared" si="77"/>
        <v>3.3454037480798005E-2</v>
      </c>
      <c r="P60" s="108">
        <f t="shared" si="78"/>
        <v>-1.4563896481934235E-2</v>
      </c>
      <c r="Q60" s="100">
        <v>826.74599999999998</v>
      </c>
      <c r="R60" s="101">
        <v>608.70100000000002</v>
      </c>
      <c r="S60" s="102">
        <v>906.44100000000003</v>
      </c>
      <c r="T60" s="109">
        <f t="shared" si="79"/>
        <v>0.36236260606242321</v>
      </c>
      <c r="U60" s="110">
        <f t="shared" si="80"/>
        <v>-8.9114437880111197E-3</v>
      </c>
      <c r="V60" s="111">
        <f t="shared" si="81"/>
        <v>1.734525603164544E-2</v>
      </c>
      <c r="W60" s="100">
        <v>72.688999999999993</v>
      </c>
      <c r="X60" s="101">
        <v>60.49</v>
      </c>
      <c r="Y60" s="102">
        <v>80.975999999999999</v>
      </c>
      <c r="Z60" s="109">
        <f t="shared" si="82"/>
        <v>3.2371300932449852E-2</v>
      </c>
      <c r="AA60" s="110">
        <f t="shared" si="83"/>
        <v>-2.7178341217137109E-4</v>
      </c>
      <c r="AB60" s="111">
        <f t="shared" si="84"/>
        <v>-1.9149898792323178E-3</v>
      </c>
      <c r="AC60" s="100">
        <v>154.58600000000001</v>
      </c>
      <c r="AD60" s="101">
        <v>129.99299999999999</v>
      </c>
      <c r="AE60" s="101">
        <v>218.077</v>
      </c>
      <c r="AF60" s="101">
        <f t="shared" si="85"/>
        <v>63.490999999999985</v>
      </c>
      <c r="AG60" s="102">
        <f t="shared" si="86"/>
        <v>88.084000000000003</v>
      </c>
      <c r="AH60" s="100">
        <v>0</v>
      </c>
      <c r="AI60" s="101">
        <v>0</v>
      </c>
      <c r="AJ60" s="101">
        <v>0</v>
      </c>
      <c r="AK60" s="101">
        <f t="shared" si="70"/>
        <v>0</v>
      </c>
      <c r="AL60" s="102">
        <f t="shared" si="71"/>
        <v>0</v>
      </c>
      <c r="AM60" s="109">
        <f t="shared" si="98"/>
        <v>8.1166282627653116E-2</v>
      </c>
      <c r="AN60" s="110">
        <f t="shared" si="87"/>
        <v>1.5095531797633593E-2</v>
      </c>
      <c r="AO60" s="111">
        <f t="shared" si="88"/>
        <v>1.2387026721710104E-2</v>
      </c>
      <c r="AP60" s="109">
        <f t="shared" si="16"/>
        <v>0</v>
      </c>
      <c r="AQ60" s="110">
        <f t="shared" si="89"/>
        <v>0</v>
      </c>
      <c r="AR60" s="111">
        <f t="shared" si="32"/>
        <v>0</v>
      </c>
      <c r="AS60" s="110">
        <f t="shared" si="18"/>
        <v>0</v>
      </c>
      <c r="AT60" s="110">
        <f t="shared" si="90"/>
        <v>0</v>
      </c>
      <c r="AU60" s="110">
        <f t="shared" si="20"/>
        <v>0</v>
      </c>
      <c r="AV60" s="100">
        <v>3372</v>
      </c>
      <c r="AW60" s="101">
        <v>2528</v>
      </c>
      <c r="AX60" s="102">
        <v>3252</v>
      </c>
      <c r="AY60" s="112">
        <v>13</v>
      </c>
      <c r="AZ60" s="113">
        <v>11</v>
      </c>
      <c r="BA60" s="114">
        <v>11</v>
      </c>
      <c r="BB60" s="112">
        <v>22</v>
      </c>
      <c r="BC60" s="113">
        <v>22</v>
      </c>
      <c r="BD60" s="114">
        <v>22</v>
      </c>
      <c r="BE60" s="92">
        <f t="shared" si="99"/>
        <v>24.636363636363637</v>
      </c>
      <c r="BF60" s="92">
        <f t="shared" si="100"/>
        <v>3.0209790209790235</v>
      </c>
      <c r="BG60" s="92">
        <f t="shared" si="101"/>
        <v>-0.89898989898989967</v>
      </c>
      <c r="BH60" s="93">
        <f t="shared" si="102"/>
        <v>12.318181818181818</v>
      </c>
      <c r="BI60" s="92">
        <f t="shared" si="103"/>
        <v>-0.45454545454545503</v>
      </c>
      <c r="BJ60" s="94">
        <f t="shared" si="104"/>
        <v>-0.44949494949494984</v>
      </c>
      <c r="BK60" s="101">
        <v>170</v>
      </c>
      <c r="BL60" s="101">
        <v>170</v>
      </c>
      <c r="BM60" s="101">
        <v>170</v>
      </c>
      <c r="BN60" s="100">
        <v>59117</v>
      </c>
      <c r="BO60" s="101">
        <v>43820</v>
      </c>
      <c r="BP60" s="102">
        <v>58720</v>
      </c>
      <c r="BQ60" s="116">
        <f t="shared" si="91"/>
        <v>42.600051089918253</v>
      </c>
      <c r="BR60" s="116">
        <f t="shared" si="72"/>
        <v>4.9326965218583041</v>
      </c>
      <c r="BS60" s="116">
        <f t="shared" si="92"/>
        <v>2.3384810305846173</v>
      </c>
      <c r="BT60" s="117">
        <f t="shared" si="93"/>
        <v>769.2112546125461</v>
      </c>
      <c r="BU60" s="116">
        <f t="shared" si="73"/>
        <v>108.83729257221398</v>
      </c>
      <c r="BV60" s="118">
        <f t="shared" si="94"/>
        <v>71.322805245457516</v>
      </c>
      <c r="BW60" s="115">
        <f t="shared" si="95"/>
        <v>18.056580565805657</v>
      </c>
      <c r="BX60" s="115">
        <f t="shared" si="96"/>
        <v>0.52484865595986818</v>
      </c>
      <c r="BY60" s="115">
        <f t="shared" si="97"/>
        <v>0.72271980631198574</v>
      </c>
      <c r="BZ60" s="85">
        <f t="shared" si="105"/>
        <v>0.94893341952165489</v>
      </c>
      <c r="CA60" s="86">
        <f t="shared" si="106"/>
        <v>-6.4156431803490399E-3</v>
      </c>
      <c r="CB60" s="122">
        <f t="shared" si="107"/>
        <v>1.2690596600631876E-3</v>
      </c>
      <c r="CC60" s="124"/>
      <c r="CD60" s="124"/>
      <c r="CE60" s="98"/>
      <c r="CF60" s="99"/>
      <c r="CG60" s="98"/>
      <c r="CH60" s="98"/>
    </row>
    <row r="61" spans="1:86" ht="15" customHeight="1" x14ac:dyDescent="0.2">
      <c r="A61" s="75" t="s">
        <v>83</v>
      </c>
      <c r="B61" s="76">
        <v>1021.6809300000001</v>
      </c>
      <c r="C61" s="77">
        <v>727.06833999999992</v>
      </c>
      <c r="D61" s="78">
        <v>955.20173</v>
      </c>
      <c r="E61" s="76">
        <v>1018.17561</v>
      </c>
      <c r="F61" s="77">
        <v>741.81944999999996</v>
      </c>
      <c r="G61" s="78">
        <v>981.72849999999994</v>
      </c>
      <c r="H61" s="79">
        <f t="shared" si="74"/>
        <v>0.97297952539831534</v>
      </c>
      <c r="I61" s="80">
        <f t="shared" si="2"/>
        <v>-3.0463220593213602E-2</v>
      </c>
      <c r="J61" s="81">
        <f t="shared" si="75"/>
        <v>-7.1354338414295615E-3</v>
      </c>
      <c r="K61" s="76">
        <v>616.07120999999995</v>
      </c>
      <c r="L61" s="77">
        <v>480.60052000000002</v>
      </c>
      <c r="M61" s="77">
        <v>641.14092999999991</v>
      </c>
      <c r="N61" s="82">
        <f t="shared" si="76"/>
        <v>0.65307356361763969</v>
      </c>
      <c r="O61" s="83">
        <f t="shared" si="77"/>
        <v>4.7999935896386403E-2</v>
      </c>
      <c r="P61" s="84">
        <f t="shared" si="78"/>
        <v>5.2063231455813375E-3</v>
      </c>
      <c r="Q61" s="76">
        <v>206.34616999999997</v>
      </c>
      <c r="R61" s="77">
        <v>124.00690999999998</v>
      </c>
      <c r="S61" s="78">
        <v>168.34584000000001</v>
      </c>
      <c r="T61" s="85">
        <f t="shared" si="79"/>
        <v>0.17147901889371656</v>
      </c>
      <c r="U61" s="86">
        <f t="shared" si="80"/>
        <v>-3.118363376990399E-2</v>
      </c>
      <c r="V61" s="87">
        <f t="shared" si="81"/>
        <v>4.3131269775636694E-3</v>
      </c>
      <c r="W61" s="76">
        <v>0.54010000000000002</v>
      </c>
      <c r="X61" s="77">
        <v>6.268E-2</v>
      </c>
      <c r="Y61" s="78">
        <v>0.17021</v>
      </c>
      <c r="Z61" s="85">
        <f t="shared" si="82"/>
        <v>1.7337787382153008E-4</v>
      </c>
      <c r="AA61" s="86">
        <f t="shared" si="83"/>
        <v>-3.570807176978641E-4</v>
      </c>
      <c r="AB61" s="87">
        <f t="shared" si="84"/>
        <v>8.8882920231407846E-5</v>
      </c>
      <c r="AC61" s="76">
        <v>1713.943</v>
      </c>
      <c r="AD61" s="77">
        <v>1577.2422399999998</v>
      </c>
      <c r="AE61" s="77">
        <v>1465.34</v>
      </c>
      <c r="AF61" s="77">
        <f t="shared" si="85"/>
        <v>-248.60300000000007</v>
      </c>
      <c r="AG61" s="78">
        <f t="shared" si="86"/>
        <v>-111.90223999999989</v>
      </c>
      <c r="AH61" s="76">
        <v>30.588999999999999</v>
      </c>
      <c r="AI61" s="77">
        <v>37.41865</v>
      </c>
      <c r="AJ61" s="77">
        <v>30.07639</v>
      </c>
      <c r="AK61" s="77">
        <f t="shared" si="70"/>
        <v>-0.51260999999999868</v>
      </c>
      <c r="AL61" s="78">
        <f t="shared" si="71"/>
        <v>-7.3422599999999996</v>
      </c>
      <c r="AM61" s="85">
        <f t="shared" si="98"/>
        <v>1.5340633857520336</v>
      </c>
      <c r="AN61" s="86">
        <f t="shared" si="87"/>
        <v>-0.14350829996006031</v>
      </c>
      <c r="AO61" s="87">
        <f t="shared" si="88"/>
        <v>-0.63525434303258121</v>
      </c>
      <c r="AP61" s="85">
        <f t="shared" si="16"/>
        <v>3.1486950929203193E-2</v>
      </c>
      <c r="AQ61" s="86">
        <f t="shared" si="89"/>
        <v>1.54707527741825E-3</v>
      </c>
      <c r="AR61" s="87">
        <f t="shared" si="32"/>
        <v>-1.9978156188512869E-2</v>
      </c>
      <c r="AS61" s="86">
        <f t="shared" si="18"/>
        <v>3.0636158571336169E-2</v>
      </c>
      <c r="AT61" s="86">
        <f t="shared" si="90"/>
        <v>5.9320753266416809E-4</v>
      </c>
      <c r="AU61" s="86">
        <f t="shared" si="20"/>
        <v>-1.9805562793613216E-2</v>
      </c>
      <c r="AV61" s="76">
        <v>1930</v>
      </c>
      <c r="AW61" s="77">
        <v>1380</v>
      </c>
      <c r="AX61" s="78">
        <v>1830</v>
      </c>
      <c r="AY61" s="89">
        <v>5</v>
      </c>
      <c r="AZ61" s="90">
        <v>4</v>
      </c>
      <c r="BA61" s="91">
        <v>4</v>
      </c>
      <c r="BB61" s="89">
        <v>14</v>
      </c>
      <c r="BC61" s="90">
        <v>14</v>
      </c>
      <c r="BD61" s="91">
        <v>13</v>
      </c>
      <c r="BE61" s="92">
        <f t="shared" si="99"/>
        <v>38.125</v>
      </c>
      <c r="BF61" s="92">
        <f t="shared" si="100"/>
        <v>5.9583333333333357</v>
      </c>
      <c r="BG61" s="92">
        <f t="shared" si="101"/>
        <v>-0.2083333333333357</v>
      </c>
      <c r="BH61" s="93">
        <f t="shared" si="102"/>
        <v>11.730769230769232</v>
      </c>
      <c r="BI61" s="92">
        <f t="shared" si="103"/>
        <v>0.2426739926739927</v>
      </c>
      <c r="BJ61" s="94">
        <f t="shared" si="104"/>
        <v>0.77838827838827918</v>
      </c>
      <c r="BK61" s="77">
        <v>55</v>
      </c>
      <c r="BL61" s="77">
        <v>55</v>
      </c>
      <c r="BM61" s="77">
        <v>55</v>
      </c>
      <c r="BN61" s="76">
        <v>14505</v>
      </c>
      <c r="BO61" s="77">
        <v>10253</v>
      </c>
      <c r="BP61" s="78">
        <v>13658</v>
      </c>
      <c r="BQ61" s="95">
        <f t="shared" si="91"/>
        <v>71.879374725435639</v>
      </c>
      <c r="BR61" s="95">
        <f t="shared" si="72"/>
        <v>1.6845722435328412</v>
      </c>
      <c r="BS61" s="95">
        <f t="shared" si="92"/>
        <v>-0.47207850776439386</v>
      </c>
      <c r="BT61" s="96">
        <f t="shared" si="93"/>
        <v>536.46366120218568</v>
      </c>
      <c r="BU61" s="95">
        <f t="shared" si="73"/>
        <v>8.9115316685068819</v>
      </c>
      <c r="BV61" s="97">
        <f t="shared" si="94"/>
        <v>-1.086664884770812</v>
      </c>
      <c r="BW61" s="92">
        <f t="shared" si="95"/>
        <v>7.4633879781420767</v>
      </c>
      <c r="BX61" s="92">
        <f t="shared" si="96"/>
        <v>-5.2156063308700595E-2</v>
      </c>
      <c r="BY61" s="92">
        <f t="shared" si="97"/>
        <v>3.3677833214539987E-2</v>
      </c>
      <c r="BZ61" s="85">
        <f t="shared" si="105"/>
        <v>0.68221778221778218</v>
      </c>
      <c r="CA61" s="86">
        <f t="shared" si="106"/>
        <v>-4.2307692307692379E-2</v>
      </c>
      <c r="CB61" s="122">
        <f t="shared" si="107"/>
        <v>-3.1431803490626908E-3</v>
      </c>
      <c r="CD61" s="124"/>
      <c r="CE61" s="98"/>
      <c r="CF61" s="99"/>
      <c r="CG61" s="98"/>
      <c r="CH61" s="98"/>
    </row>
    <row r="62" spans="1:86" ht="15" customHeight="1" x14ac:dyDescent="0.2">
      <c r="A62" s="75" t="s">
        <v>84</v>
      </c>
      <c r="B62" s="76">
        <v>1151.088</v>
      </c>
      <c r="C62" s="77">
        <v>864.64400000000001</v>
      </c>
      <c r="D62" s="78">
        <v>1222.2249999999999</v>
      </c>
      <c r="E62" s="76">
        <v>1097.0609999999999</v>
      </c>
      <c r="F62" s="77">
        <v>766.67700000000002</v>
      </c>
      <c r="G62" s="78">
        <v>1172.318</v>
      </c>
      <c r="H62" s="79">
        <f t="shared" si="74"/>
        <v>1.0425712136126886</v>
      </c>
      <c r="I62" s="80">
        <f t="shared" si="2"/>
        <v>-6.6758200527139433E-3</v>
      </c>
      <c r="J62" s="81">
        <f t="shared" si="75"/>
        <v>-8.5210107595590889E-2</v>
      </c>
      <c r="K62" s="76">
        <v>709.96500000000003</v>
      </c>
      <c r="L62" s="77">
        <v>554.38499999999999</v>
      </c>
      <c r="M62" s="77">
        <v>831.04700000000003</v>
      </c>
      <c r="N62" s="82">
        <f t="shared" si="76"/>
        <v>0.70889212653904488</v>
      </c>
      <c r="O62" s="83">
        <f t="shared" si="77"/>
        <v>6.1740327322775124E-2</v>
      </c>
      <c r="P62" s="84">
        <f t="shared" si="78"/>
        <v>-1.4208996880595959E-2</v>
      </c>
      <c r="Q62" s="76">
        <v>352.017</v>
      </c>
      <c r="R62" s="77">
        <v>186.416</v>
      </c>
      <c r="S62" s="78">
        <v>306.85500000000002</v>
      </c>
      <c r="T62" s="85">
        <f t="shared" si="79"/>
        <v>0.26175065127380115</v>
      </c>
      <c r="U62" s="86">
        <f t="shared" si="80"/>
        <v>-5.912211696789188E-2</v>
      </c>
      <c r="V62" s="87">
        <f t="shared" si="81"/>
        <v>1.8602624138514712E-2</v>
      </c>
      <c r="W62" s="76">
        <v>2.8580000000000001</v>
      </c>
      <c r="X62" s="77">
        <v>2.2400000000000002</v>
      </c>
      <c r="Y62" s="78">
        <v>2.5859999999999999</v>
      </c>
      <c r="Z62" s="85">
        <f t="shared" si="82"/>
        <v>2.2058861162244374E-3</v>
      </c>
      <c r="AA62" s="86">
        <f t="shared" si="83"/>
        <v>-3.9925616847987736E-4</v>
      </c>
      <c r="AB62" s="87">
        <f t="shared" si="84"/>
        <v>-7.158136347789187E-4</v>
      </c>
      <c r="AC62" s="76">
        <v>111.46</v>
      </c>
      <c r="AD62" s="77">
        <v>71.930999999999997</v>
      </c>
      <c r="AE62" s="77">
        <v>124.99299999999999</v>
      </c>
      <c r="AF62" s="77">
        <f t="shared" si="85"/>
        <v>13.533000000000001</v>
      </c>
      <c r="AG62" s="78">
        <f t="shared" si="86"/>
        <v>53.061999999999998</v>
      </c>
      <c r="AH62" s="76">
        <v>0</v>
      </c>
      <c r="AI62" s="77">
        <v>0</v>
      </c>
      <c r="AJ62" s="77">
        <v>0</v>
      </c>
      <c r="AK62" s="77">
        <f t="shared" si="70"/>
        <v>0</v>
      </c>
      <c r="AL62" s="78">
        <f t="shared" si="71"/>
        <v>0</v>
      </c>
      <c r="AM62" s="85">
        <f t="shared" si="98"/>
        <v>0.10226676757552824</v>
      </c>
      <c r="AN62" s="86">
        <f t="shared" si="87"/>
        <v>5.4366381675246822E-3</v>
      </c>
      <c r="AO62" s="87">
        <f t="shared" si="88"/>
        <v>1.9075303805467972E-2</v>
      </c>
      <c r="AP62" s="85">
        <f t="shared" si="16"/>
        <v>0</v>
      </c>
      <c r="AQ62" s="86">
        <f t="shared" si="89"/>
        <v>0</v>
      </c>
      <c r="AR62" s="87">
        <f t="shared" si="32"/>
        <v>0</v>
      </c>
      <c r="AS62" s="86">
        <f t="shared" si="18"/>
        <v>0</v>
      </c>
      <c r="AT62" s="86">
        <f t="shared" si="90"/>
        <v>0</v>
      </c>
      <c r="AU62" s="86">
        <f t="shared" si="20"/>
        <v>0</v>
      </c>
      <c r="AV62" s="76">
        <v>3059</v>
      </c>
      <c r="AW62" s="77">
        <v>2224</v>
      </c>
      <c r="AX62" s="78">
        <v>3132</v>
      </c>
      <c r="AY62" s="89">
        <v>3</v>
      </c>
      <c r="AZ62" s="90">
        <v>3</v>
      </c>
      <c r="BA62" s="91">
        <v>3.125</v>
      </c>
      <c r="BB62" s="89">
        <v>17</v>
      </c>
      <c r="BC62" s="90">
        <v>18</v>
      </c>
      <c r="BD62" s="91">
        <v>18</v>
      </c>
      <c r="BE62" s="92">
        <f t="shared" si="99"/>
        <v>83.52</v>
      </c>
      <c r="BF62" s="92">
        <f t="shared" si="100"/>
        <v>-1.4522222222222183</v>
      </c>
      <c r="BG62" s="92">
        <f t="shared" si="101"/>
        <v>1.1496296296296151</v>
      </c>
      <c r="BH62" s="93">
        <f t="shared" si="102"/>
        <v>14.5</v>
      </c>
      <c r="BI62" s="92">
        <f t="shared" si="103"/>
        <v>-0.4950980392156854</v>
      </c>
      <c r="BJ62" s="94">
        <f t="shared" si="104"/>
        <v>0.77160493827160437</v>
      </c>
      <c r="BK62" s="77">
        <v>100</v>
      </c>
      <c r="BL62" s="77">
        <v>100</v>
      </c>
      <c r="BM62" s="77">
        <v>100</v>
      </c>
      <c r="BN62" s="76">
        <v>22647</v>
      </c>
      <c r="BO62" s="77">
        <v>16434</v>
      </c>
      <c r="BP62" s="78">
        <v>22726</v>
      </c>
      <c r="BQ62" s="95">
        <f t="shared" si="91"/>
        <v>51.584880753322189</v>
      </c>
      <c r="BR62" s="95">
        <f t="shared" si="72"/>
        <v>3.1431003850614943</v>
      </c>
      <c r="BS62" s="95">
        <f t="shared" si="92"/>
        <v>4.9330005050563983</v>
      </c>
      <c r="BT62" s="96">
        <f t="shared" si="93"/>
        <v>374.30332056194123</v>
      </c>
      <c r="BU62" s="95">
        <f t="shared" si="73"/>
        <v>15.669453285053351</v>
      </c>
      <c r="BV62" s="97">
        <f t="shared" si="94"/>
        <v>29.574453655466414</v>
      </c>
      <c r="BW62" s="92">
        <f t="shared" si="95"/>
        <v>7.2560664112388249</v>
      </c>
      <c r="BX62" s="92">
        <f t="shared" si="96"/>
        <v>-0.14733339261864487</v>
      </c>
      <c r="BY62" s="92">
        <f t="shared" si="97"/>
        <v>-0.13332207796980811</v>
      </c>
      <c r="BZ62" s="85">
        <f t="shared" si="105"/>
        <v>0.6243406593406593</v>
      </c>
      <c r="CA62" s="86">
        <f t="shared" si="106"/>
        <v>2.170329670329596E-3</v>
      </c>
      <c r="CB62" s="122">
        <f t="shared" si="107"/>
        <v>2.0149482870071012E-2</v>
      </c>
      <c r="CD62" s="124"/>
      <c r="CE62" s="98"/>
      <c r="CF62" s="99"/>
      <c r="CG62" s="98"/>
      <c r="CH62" s="98"/>
    </row>
    <row r="63" spans="1:86" s="120" customFormat="1" ht="15" customHeight="1" x14ac:dyDescent="0.2">
      <c r="A63" s="75" t="s">
        <v>85</v>
      </c>
      <c r="B63" s="100">
        <v>1218.4659999999999</v>
      </c>
      <c r="C63" s="101">
        <v>1016.944</v>
      </c>
      <c r="D63" s="102">
        <v>1265.7080000000001</v>
      </c>
      <c r="E63" s="100">
        <v>1132.7059999999999</v>
      </c>
      <c r="F63" s="101">
        <v>890.35799999999995</v>
      </c>
      <c r="G63" s="102">
        <v>1248.4749999999999</v>
      </c>
      <c r="H63" s="103">
        <f t="shared" si="74"/>
        <v>1.0138032399527426</v>
      </c>
      <c r="I63" s="104">
        <f t="shared" si="2"/>
        <v>-6.1909257376661531E-2</v>
      </c>
      <c r="J63" s="105">
        <f t="shared" si="75"/>
        <v>-0.12837103152008078</v>
      </c>
      <c r="K63" s="100">
        <v>672.51199999999994</v>
      </c>
      <c r="L63" s="101">
        <v>577.16300000000001</v>
      </c>
      <c r="M63" s="101">
        <v>775.62300000000005</v>
      </c>
      <c r="N63" s="106">
        <f t="shared" si="76"/>
        <v>0.62125633272592573</v>
      </c>
      <c r="O63" s="107">
        <f t="shared" si="77"/>
        <v>2.7534749190568752E-2</v>
      </c>
      <c r="P63" s="108">
        <f t="shared" si="78"/>
        <v>-2.698066857018222E-2</v>
      </c>
      <c r="Q63" s="100">
        <v>398.97699999999998</v>
      </c>
      <c r="R63" s="101">
        <v>266.37200000000001</v>
      </c>
      <c r="S63" s="102">
        <v>412.25700000000001</v>
      </c>
      <c r="T63" s="109">
        <f t="shared" si="79"/>
        <v>0.33020845431426343</v>
      </c>
      <c r="U63" s="110">
        <f t="shared" si="80"/>
        <v>-2.202504670012162E-2</v>
      </c>
      <c r="V63" s="111">
        <f t="shared" si="81"/>
        <v>3.103441420904729E-2</v>
      </c>
      <c r="W63" s="100">
        <v>1.657</v>
      </c>
      <c r="X63" s="101">
        <v>0.91300000000000003</v>
      </c>
      <c r="Y63" s="102">
        <v>1.2549999999999999</v>
      </c>
      <c r="Z63" s="109">
        <f t="shared" si="82"/>
        <v>1.0052263761789384E-3</v>
      </c>
      <c r="AA63" s="110">
        <f t="shared" si="83"/>
        <v>-4.5764218812636244E-4</v>
      </c>
      <c r="AB63" s="111">
        <f t="shared" si="84"/>
        <v>-2.0203844024620264E-5</v>
      </c>
      <c r="AC63" s="100">
        <v>8.5760000000000005</v>
      </c>
      <c r="AD63" s="101">
        <v>0</v>
      </c>
      <c r="AE63" s="101">
        <v>13.224540000000001</v>
      </c>
      <c r="AF63" s="101">
        <f t="shared" si="85"/>
        <v>4.6485400000000006</v>
      </c>
      <c r="AG63" s="102">
        <f t="shared" si="86"/>
        <v>13.224540000000001</v>
      </c>
      <c r="AH63" s="100">
        <v>0</v>
      </c>
      <c r="AI63" s="101">
        <v>0</v>
      </c>
      <c r="AJ63" s="101">
        <v>0</v>
      </c>
      <c r="AK63" s="101">
        <f t="shared" si="70"/>
        <v>0</v>
      </c>
      <c r="AL63" s="102">
        <f t="shared" si="71"/>
        <v>0</v>
      </c>
      <c r="AM63" s="109">
        <f t="shared" si="98"/>
        <v>1.0448334054932101E-2</v>
      </c>
      <c r="AN63" s="110">
        <f t="shared" si="87"/>
        <v>3.409975988313909E-3</v>
      </c>
      <c r="AO63" s="111">
        <f t="shared" si="88"/>
        <v>1.0448334054932101E-2</v>
      </c>
      <c r="AP63" s="109">
        <f t="shared" si="16"/>
        <v>0</v>
      </c>
      <c r="AQ63" s="110">
        <f t="shared" si="89"/>
        <v>0</v>
      </c>
      <c r="AR63" s="111">
        <f t="shared" si="32"/>
        <v>0</v>
      </c>
      <c r="AS63" s="110">
        <f t="shared" si="18"/>
        <v>0</v>
      </c>
      <c r="AT63" s="110">
        <f t="shared" si="90"/>
        <v>0</v>
      </c>
      <c r="AU63" s="110">
        <f t="shared" si="20"/>
        <v>0</v>
      </c>
      <c r="AV63" s="100">
        <v>2225</v>
      </c>
      <c r="AW63" s="101">
        <v>1787</v>
      </c>
      <c r="AX63" s="102">
        <v>2279</v>
      </c>
      <c r="AY63" s="112">
        <v>5</v>
      </c>
      <c r="AZ63" s="113">
        <v>5</v>
      </c>
      <c r="BA63" s="114">
        <v>6</v>
      </c>
      <c r="BB63" s="112">
        <v>6</v>
      </c>
      <c r="BC63" s="113">
        <v>6</v>
      </c>
      <c r="BD63" s="114">
        <v>11</v>
      </c>
      <c r="BE63" s="92">
        <f t="shared" si="99"/>
        <v>31.652777777777775</v>
      </c>
      <c r="BF63" s="92">
        <f t="shared" si="100"/>
        <v>-5.4305555555555607</v>
      </c>
      <c r="BG63" s="92">
        <f t="shared" si="101"/>
        <v>-8.0583333333333336</v>
      </c>
      <c r="BH63" s="93">
        <f t="shared" si="102"/>
        <v>17.265151515151516</v>
      </c>
      <c r="BI63" s="92">
        <f t="shared" si="103"/>
        <v>-13.637626262626259</v>
      </c>
      <c r="BJ63" s="94">
        <f t="shared" si="104"/>
        <v>-15.827441077441073</v>
      </c>
      <c r="BK63" s="101">
        <v>60</v>
      </c>
      <c r="BL63" s="101">
        <v>60</v>
      </c>
      <c r="BM63" s="101">
        <v>60</v>
      </c>
      <c r="BN63" s="100">
        <v>16700</v>
      </c>
      <c r="BO63" s="101">
        <v>13883</v>
      </c>
      <c r="BP63" s="102">
        <v>16935</v>
      </c>
      <c r="BQ63" s="116">
        <f t="shared" si="91"/>
        <v>73.721582521405367</v>
      </c>
      <c r="BR63" s="116">
        <f t="shared" si="72"/>
        <v>5.8948759345790194</v>
      </c>
      <c r="BS63" s="116">
        <f t="shared" si="92"/>
        <v>9.588614142812844</v>
      </c>
      <c r="BT63" s="117">
        <f t="shared" si="93"/>
        <v>547.8170250109697</v>
      </c>
      <c r="BU63" s="116">
        <f t="shared" si="73"/>
        <v>38.735676696362987</v>
      </c>
      <c r="BV63" s="118">
        <f t="shared" si="94"/>
        <v>49.575279068048587</v>
      </c>
      <c r="BW63" s="115">
        <f t="shared" si="95"/>
        <v>7.4308907415533128</v>
      </c>
      <c r="BX63" s="115">
        <f t="shared" si="96"/>
        <v>-7.4727235974776818E-2</v>
      </c>
      <c r="BY63" s="115">
        <f t="shared" si="97"/>
        <v>-0.33799566023739835</v>
      </c>
      <c r="BZ63" s="85">
        <f t="shared" si="105"/>
        <v>0.77541208791208793</v>
      </c>
      <c r="CA63" s="86">
        <f t="shared" si="106"/>
        <v>1.0760073260073333E-2</v>
      </c>
      <c r="CB63" s="122">
        <f t="shared" si="107"/>
        <v>-7.5261931695755124E-2</v>
      </c>
      <c r="CC63" s="124"/>
      <c r="CD63" s="124"/>
      <c r="CE63" s="98"/>
      <c r="CF63" s="99"/>
      <c r="CG63" s="98"/>
      <c r="CH63" s="98"/>
    </row>
    <row r="64" spans="1:86" ht="15" customHeight="1" x14ac:dyDescent="0.2">
      <c r="A64" s="75" t="s">
        <v>86</v>
      </c>
      <c r="B64" s="76">
        <v>654.21400000000006</v>
      </c>
      <c r="C64" s="77">
        <v>508.13299999999998</v>
      </c>
      <c r="D64" s="78">
        <v>710.85299999999995</v>
      </c>
      <c r="E64" s="76">
        <v>740.678</v>
      </c>
      <c r="F64" s="77">
        <v>580.625</v>
      </c>
      <c r="G64" s="78">
        <v>774.64099999999996</v>
      </c>
      <c r="H64" s="79">
        <f t="shared" si="74"/>
        <v>0.91765475878503722</v>
      </c>
      <c r="I64" s="80">
        <f t="shared" si="2"/>
        <v>3.4391046348593801E-2</v>
      </c>
      <c r="J64" s="81">
        <f t="shared" si="75"/>
        <v>4.2506427245747713E-2</v>
      </c>
      <c r="K64" s="76">
        <v>503.03100000000001</v>
      </c>
      <c r="L64" s="77">
        <v>407.46800000000002</v>
      </c>
      <c r="M64" s="77">
        <v>532.827</v>
      </c>
      <c r="N64" s="82">
        <f t="shared" si="76"/>
        <v>0.68783733368102129</v>
      </c>
      <c r="O64" s="83">
        <f t="shared" si="77"/>
        <v>8.6879597290475674E-3</v>
      </c>
      <c r="P64" s="84">
        <f t="shared" si="78"/>
        <v>-1.3937477944382382E-2</v>
      </c>
      <c r="Q64" s="76">
        <v>163.553</v>
      </c>
      <c r="R64" s="77">
        <v>119.85899999999999</v>
      </c>
      <c r="S64" s="78">
        <v>167.566</v>
      </c>
      <c r="T64" s="85">
        <f t="shared" si="79"/>
        <v>0.21631439595890226</v>
      </c>
      <c r="U64" s="86">
        <f t="shared" si="80"/>
        <v>-4.5008570930312464E-3</v>
      </c>
      <c r="V64" s="87">
        <f t="shared" si="81"/>
        <v>9.8833948824759987E-3</v>
      </c>
      <c r="W64" s="76">
        <v>5.3529999999999998</v>
      </c>
      <c r="X64" s="77">
        <v>3.4</v>
      </c>
      <c r="Y64" s="78">
        <v>4.8780000000000001</v>
      </c>
      <c r="Z64" s="85">
        <f t="shared" si="82"/>
        <v>6.2971105324918257E-3</v>
      </c>
      <c r="AA64" s="86">
        <f t="shared" si="83"/>
        <v>-9.300516081414854E-4</v>
      </c>
      <c r="AB64" s="87">
        <f t="shared" si="84"/>
        <v>4.4135165197514096E-4</v>
      </c>
      <c r="AC64" s="76">
        <v>210.30500000000001</v>
      </c>
      <c r="AD64" s="77">
        <v>208.315</v>
      </c>
      <c r="AE64" s="77">
        <v>187.75299999999999</v>
      </c>
      <c r="AF64" s="77">
        <f t="shared" si="85"/>
        <v>-22.552000000000021</v>
      </c>
      <c r="AG64" s="78">
        <f t="shared" si="86"/>
        <v>-20.562000000000012</v>
      </c>
      <c r="AH64" s="76">
        <v>3.0000000000000001E-3</v>
      </c>
      <c r="AI64" s="77">
        <v>0</v>
      </c>
      <c r="AJ64" s="77">
        <v>0</v>
      </c>
      <c r="AK64" s="77">
        <f t="shared" si="70"/>
        <v>-3.0000000000000001E-3</v>
      </c>
      <c r="AL64" s="78">
        <f t="shared" si="71"/>
        <v>0</v>
      </c>
      <c r="AM64" s="85">
        <f t="shared" si="98"/>
        <v>0.26412352483565521</v>
      </c>
      <c r="AN64" s="86">
        <f t="shared" si="87"/>
        <v>-5.7338565550670961E-2</v>
      </c>
      <c r="AO64" s="87">
        <f t="shared" si="88"/>
        <v>-0.14583804034511438</v>
      </c>
      <c r="AP64" s="85">
        <f t="shared" si="16"/>
        <v>0</v>
      </c>
      <c r="AQ64" s="86">
        <f t="shared" si="89"/>
        <v>-4.5856554583056916E-6</v>
      </c>
      <c r="AR64" s="87">
        <f t="shared" si="32"/>
        <v>0</v>
      </c>
      <c r="AS64" s="86">
        <f t="shared" si="18"/>
        <v>0</v>
      </c>
      <c r="AT64" s="86">
        <f t="shared" si="90"/>
        <v>-4.0503430640575258E-6</v>
      </c>
      <c r="AU64" s="86">
        <f t="shared" si="20"/>
        <v>0</v>
      </c>
      <c r="AV64" s="76">
        <v>1707</v>
      </c>
      <c r="AW64" s="77">
        <v>1316</v>
      </c>
      <c r="AX64" s="78">
        <v>1806</v>
      </c>
      <c r="AY64" s="89">
        <v>7.5</v>
      </c>
      <c r="AZ64" s="90">
        <v>8</v>
      </c>
      <c r="BA64" s="91">
        <v>7</v>
      </c>
      <c r="BB64" s="89">
        <v>12</v>
      </c>
      <c r="BC64" s="90">
        <v>11</v>
      </c>
      <c r="BD64" s="91">
        <v>10</v>
      </c>
      <c r="BE64" s="92">
        <f t="shared" si="99"/>
        <v>21.5</v>
      </c>
      <c r="BF64" s="92">
        <f t="shared" si="100"/>
        <v>2.533333333333335</v>
      </c>
      <c r="BG64" s="92">
        <f t="shared" si="101"/>
        <v>3.2222222222222214</v>
      </c>
      <c r="BH64" s="93">
        <f t="shared" si="102"/>
        <v>15.049999999999999</v>
      </c>
      <c r="BI64" s="92">
        <f t="shared" si="103"/>
        <v>3.1958333333333329</v>
      </c>
      <c r="BJ64" s="94">
        <f t="shared" si="104"/>
        <v>1.7570707070707048</v>
      </c>
      <c r="BK64" s="77">
        <v>65</v>
      </c>
      <c r="BL64" s="77">
        <v>65</v>
      </c>
      <c r="BM64" s="77">
        <v>65</v>
      </c>
      <c r="BN64" s="76">
        <v>11914</v>
      </c>
      <c r="BO64" s="77">
        <v>9541</v>
      </c>
      <c r="BP64" s="78">
        <v>13417</v>
      </c>
      <c r="BQ64" s="95">
        <f t="shared" si="91"/>
        <v>57.735782961913991</v>
      </c>
      <c r="BR64" s="95">
        <f t="shared" si="72"/>
        <v>-4.4329261198385694</v>
      </c>
      <c r="BS64" s="95">
        <f t="shared" si="92"/>
        <v>-3.1199973546146751</v>
      </c>
      <c r="BT64" s="96">
        <f t="shared" si="93"/>
        <v>428.9263565891473</v>
      </c>
      <c r="BU64" s="95">
        <f t="shared" si="73"/>
        <v>-4.9799117178239953</v>
      </c>
      <c r="BV64" s="97">
        <f t="shared" si="94"/>
        <v>-12.27805070568553</v>
      </c>
      <c r="BW64" s="92">
        <f t="shared" si="95"/>
        <v>7.4291251384274641</v>
      </c>
      <c r="BX64" s="92">
        <f t="shared" si="96"/>
        <v>0.44962894627749339</v>
      </c>
      <c r="BY64" s="92">
        <f t="shared" si="97"/>
        <v>0.17912513842746414</v>
      </c>
      <c r="BZ64" s="85">
        <f t="shared" si="105"/>
        <v>0.56707523245984792</v>
      </c>
      <c r="CA64" s="86">
        <f t="shared" si="106"/>
        <v>6.3524936601859761E-2</v>
      </c>
      <c r="CB64" s="122">
        <f t="shared" si="107"/>
        <v>2.7425911192879515E-2</v>
      </c>
      <c r="CD64" s="124"/>
      <c r="CE64" s="98"/>
      <c r="CF64" s="99"/>
      <c r="CG64" s="98"/>
      <c r="CH64" s="98"/>
    </row>
    <row r="65" spans="1:86" ht="15" customHeight="1" x14ac:dyDescent="0.2">
      <c r="A65" s="75" t="s">
        <v>87</v>
      </c>
      <c r="B65" s="76">
        <v>1055.72343</v>
      </c>
      <c r="C65" s="77">
        <v>982.65876000000003</v>
      </c>
      <c r="D65" s="78">
        <v>1330.05953</v>
      </c>
      <c r="E65" s="76">
        <v>1115.1638700000001</v>
      </c>
      <c r="F65" s="77">
        <v>864.99905000000001</v>
      </c>
      <c r="G65" s="78">
        <v>1294.3507500000001</v>
      </c>
      <c r="H65" s="79">
        <f t="shared" si="74"/>
        <v>1.0275881788611008</v>
      </c>
      <c r="I65" s="80">
        <f t="shared" si="2"/>
        <v>8.0890156802692514E-2</v>
      </c>
      <c r="J65" s="81">
        <f t="shared" si="75"/>
        <v>-0.10843475665541802</v>
      </c>
      <c r="K65" s="76">
        <v>782.2266800000001</v>
      </c>
      <c r="L65" s="77">
        <v>580.98060999999996</v>
      </c>
      <c r="M65" s="77">
        <v>841.76143999999999</v>
      </c>
      <c r="N65" s="82">
        <f t="shared" si="76"/>
        <v>0.65033488024787711</v>
      </c>
      <c r="O65" s="83">
        <f t="shared" si="77"/>
        <v>-5.1110621210128326E-2</v>
      </c>
      <c r="P65" s="84">
        <f t="shared" si="78"/>
        <v>-2.1319741800551628E-2</v>
      </c>
      <c r="Q65" s="76">
        <v>182.84001000000001</v>
      </c>
      <c r="R65" s="77">
        <v>155.50157000000002</v>
      </c>
      <c r="S65" s="78">
        <v>232.30001999999999</v>
      </c>
      <c r="T65" s="85">
        <f t="shared" si="79"/>
        <v>0.17947223347303656</v>
      </c>
      <c r="U65" s="86">
        <f t="shared" si="80"/>
        <v>1.5514258399830505E-2</v>
      </c>
      <c r="V65" s="87">
        <f t="shared" si="81"/>
        <v>-2.9856511917000783E-4</v>
      </c>
      <c r="W65" s="76">
        <v>107.77691</v>
      </c>
      <c r="X65" s="77">
        <v>95.37</v>
      </c>
      <c r="Y65" s="78">
        <v>126.48828999999999</v>
      </c>
      <c r="Z65" s="85">
        <f t="shared" si="82"/>
        <v>9.7723348945407559E-2</v>
      </c>
      <c r="AA65" s="86">
        <f t="shared" si="83"/>
        <v>1.076647147222512E-3</v>
      </c>
      <c r="AB65" s="87">
        <f t="shared" si="84"/>
        <v>-1.2531107403417341E-2</v>
      </c>
      <c r="AC65" s="76">
        <v>233.76</v>
      </c>
      <c r="AD65" s="77">
        <v>154.90871999999996</v>
      </c>
      <c r="AE65" s="77">
        <v>224.21940000000001</v>
      </c>
      <c r="AF65" s="77">
        <f t="shared" si="85"/>
        <v>-9.5405999999999835</v>
      </c>
      <c r="AG65" s="78">
        <f t="shared" si="86"/>
        <v>69.310680000000048</v>
      </c>
      <c r="AH65" s="76">
        <v>58.365000000000002</v>
      </c>
      <c r="AI65" s="77">
        <v>48.313200000000002</v>
      </c>
      <c r="AJ65" s="77">
        <v>47.883749999999999</v>
      </c>
      <c r="AK65" s="77">
        <f t="shared" si="70"/>
        <v>-10.481250000000003</v>
      </c>
      <c r="AL65" s="78">
        <f t="shared" si="71"/>
        <v>-0.42945000000000277</v>
      </c>
      <c r="AM65" s="85">
        <f t="shared" si="98"/>
        <v>0.16857846956669678</v>
      </c>
      <c r="AN65" s="86">
        <f t="shared" si="87"/>
        <v>-5.2843157876013264E-2</v>
      </c>
      <c r="AO65" s="87">
        <f t="shared" si="88"/>
        <v>1.0936034261891742E-2</v>
      </c>
      <c r="AP65" s="85">
        <f t="shared" si="16"/>
        <v>3.6001208156449957E-2</v>
      </c>
      <c r="AQ65" s="86">
        <f t="shared" si="89"/>
        <v>-1.9283157370987472E-2</v>
      </c>
      <c r="AR65" s="87">
        <f t="shared" si="32"/>
        <v>-1.3164587709451649E-2</v>
      </c>
      <c r="AS65" s="86">
        <f t="shared" si="18"/>
        <v>3.6994415926285822E-2</v>
      </c>
      <c r="AT65" s="86">
        <f t="shared" si="90"/>
        <v>-1.5343183569293241E-2</v>
      </c>
      <c r="AU65" s="86">
        <f t="shared" si="20"/>
        <v>-1.8859055820301646E-2</v>
      </c>
      <c r="AV65" s="76">
        <v>1182</v>
      </c>
      <c r="AW65" s="77">
        <v>936</v>
      </c>
      <c r="AX65" s="78">
        <v>1261</v>
      </c>
      <c r="AY65" s="89">
        <v>12</v>
      </c>
      <c r="AZ65" s="90">
        <v>11</v>
      </c>
      <c r="BA65" s="91">
        <v>11</v>
      </c>
      <c r="BB65" s="89">
        <v>20</v>
      </c>
      <c r="BC65" s="90">
        <v>19</v>
      </c>
      <c r="BD65" s="91">
        <v>17</v>
      </c>
      <c r="BE65" s="92">
        <f t="shared" si="99"/>
        <v>9.5530303030303028</v>
      </c>
      <c r="BF65" s="92">
        <f t="shared" si="100"/>
        <v>1.3446969696969688</v>
      </c>
      <c r="BG65" s="92">
        <f t="shared" si="101"/>
        <v>9.8484848484847731E-2</v>
      </c>
      <c r="BH65" s="93">
        <f t="shared" si="102"/>
        <v>6.1813725490196072</v>
      </c>
      <c r="BI65" s="92">
        <f t="shared" si="103"/>
        <v>1.2563725490196074</v>
      </c>
      <c r="BJ65" s="94">
        <f t="shared" si="104"/>
        <v>0.70768833849329127</v>
      </c>
      <c r="BK65" s="77">
        <v>40</v>
      </c>
      <c r="BL65" s="77">
        <v>40</v>
      </c>
      <c r="BM65" s="77">
        <v>40</v>
      </c>
      <c r="BN65" s="76">
        <v>11251</v>
      </c>
      <c r="BO65" s="77">
        <v>8934</v>
      </c>
      <c r="BP65" s="78">
        <v>11699</v>
      </c>
      <c r="BQ65" s="95">
        <f t="shared" si="91"/>
        <v>110.63772544661937</v>
      </c>
      <c r="BR65" s="95">
        <f t="shared" si="72"/>
        <v>11.520858501458932</v>
      </c>
      <c r="BS65" s="95">
        <f t="shared" si="92"/>
        <v>13.816699030680255</v>
      </c>
      <c r="BT65" s="96">
        <f t="shared" si="93"/>
        <v>1026.4478588421887</v>
      </c>
      <c r="BU65" s="95">
        <f t="shared" si="73"/>
        <v>82.992808080767304</v>
      </c>
      <c r="BV65" s="97">
        <f t="shared" si="94"/>
        <v>102.30357465415443</v>
      </c>
      <c r="BW65" s="92">
        <f t="shared" si="95"/>
        <v>9.2775574940523402</v>
      </c>
      <c r="BX65" s="92">
        <f t="shared" si="96"/>
        <v>-0.24105502709825188</v>
      </c>
      <c r="BY65" s="92">
        <f t="shared" si="97"/>
        <v>-0.2673143008194554</v>
      </c>
      <c r="BZ65" s="85">
        <f t="shared" si="105"/>
        <v>0.80350274725274728</v>
      </c>
      <c r="CA65" s="86">
        <f t="shared" si="106"/>
        <v>3.0769230769230882E-2</v>
      </c>
      <c r="CB65" s="122">
        <f t="shared" si="107"/>
        <v>-1.7636958629605681E-2</v>
      </c>
      <c r="CD65" s="124"/>
      <c r="CE65" s="98"/>
      <c r="CF65" s="99"/>
      <c r="CG65" s="98"/>
      <c r="CH65" s="98"/>
    </row>
    <row r="66" spans="1:86" s="120" customFormat="1" ht="15" customHeight="1" x14ac:dyDescent="0.2">
      <c r="A66" s="75" t="s">
        <v>88</v>
      </c>
      <c r="B66" s="100">
        <v>7879.7820000000002</v>
      </c>
      <c r="C66" s="101">
        <v>6909.9089999999997</v>
      </c>
      <c r="D66" s="102">
        <v>9239.4449999999997</v>
      </c>
      <c r="E66" s="100">
        <v>8061.0929999999998</v>
      </c>
      <c r="F66" s="101">
        <v>7114.4459999999999</v>
      </c>
      <c r="G66" s="102">
        <v>9526.8960000000006</v>
      </c>
      <c r="H66" s="103">
        <f t="shared" si="74"/>
        <v>0.96982742332864758</v>
      </c>
      <c r="I66" s="104">
        <f t="shared" si="2"/>
        <v>-7.6804654899035318E-3</v>
      </c>
      <c r="J66" s="105">
        <f t="shared" si="75"/>
        <v>-1.4230436789028911E-3</v>
      </c>
      <c r="K66" s="100">
        <v>2207.431</v>
      </c>
      <c r="L66" s="101">
        <v>1654.8309999999999</v>
      </c>
      <c r="M66" s="101">
        <v>2233.721</v>
      </c>
      <c r="N66" s="106">
        <f t="shared" si="76"/>
        <v>0.23446471967364815</v>
      </c>
      <c r="O66" s="107">
        <f t="shared" si="77"/>
        <v>-3.9372959658422607E-2</v>
      </c>
      <c r="P66" s="108">
        <f t="shared" si="78"/>
        <v>1.8631931457920303E-3</v>
      </c>
      <c r="Q66" s="100">
        <v>523.71699999999998</v>
      </c>
      <c r="R66" s="101">
        <v>408.44</v>
      </c>
      <c r="S66" s="102">
        <v>558.94500000000005</v>
      </c>
      <c r="T66" s="109">
        <f t="shared" si="79"/>
        <v>5.867021115796793E-2</v>
      </c>
      <c r="U66" s="110">
        <f t="shared" si="80"/>
        <v>-6.2982738849412662E-3</v>
      </c>
      <c r="V66" s="111">
        <f t="shared" si="81"/>
        <v>1.2602596311730094E-3</v>
      </c>
      <c r="W66" s="100">
        <v>5260.5429999999997</v>
      </c>
      <c r="X66" s="101">
        <v>4954.84</v>
      </c>
      <c r="Y66" s="102">
        <v>6608.4279999999999</v>
      </c>
      <c r="Z66" s="109">
        <f t="shared" si="82"/>
        <v>0.69366013862227527</v>
      </c>
      <c r="AA66" s="110">
        <f t="shared" si="83"/>
        <v>4.1075805455544678E-2</v>
      </c>
      <c r="AB66" s="111">
        <f t="shared" si="84"/>
        <v>-2.7876241409813263E-3</v>
      </c>
      <c r="AC66" s="100">
        <v>2897.4319999999998</v>
      </c>
      <c r="AD66" s="101">
        <v>3416.7446340000001</v>
      </c>
      <c r="AE66" s="101">
        <v>3162.72</v>
      </c>
      <c r="AF66" s="101">
        <f t="shared" si="85"/>
        <v>265.28800000000001</v>
      </c>
      <c r="AG66" s="102">
        <f t="shared" si="86"/>
        <v>-254.02463400000033</v>
      </c>
      <c r="AH66" s="100">
        <v>1797.585</v>
      </c>
      <c r="AI66" s="101">
        <v>1968.729</v>
      </c>
      <c r="AJ66" s="101">
        <v>1901.259</v>
      </c>
      <c r="AK66" s="101">
        <f t="shared" si="70"/>
        <v>103.67399999999998</v>
      </c>
      <c r="AL66" s="102">
        <f t="shared" si="71"/>
        <v>-67.470000000000027</v>
      </c>
      <c r="AM66" s="109">
        <f t="shared" si="98"/>
        <v>0.34230627488988785</v>
      </c>
      <c r="AN66" s="110">
        <f t="shared" si="87"/>
        <v>-2.5398313891882962E-2</v>
      </c>
      <c r="AO66" s="111">
        <f t="shared" si="88"/>
        <v>-0.15216400453057921</v>
      </c>
      <c r="AP66" s="109">
        <f t="shared" si="16"/>
        <v>0.20577632098031864</v>
      </c>
      <c r="AQ66" s="110">
        <f t="shared" si="89"/>
        <v>-2.2349913984049646E-2</v>
      </c>
      <c r="AR66" s="111">
        <f t="shared" si="32"/>
        <v>-7.9137561387741501E-2</v>
      </c>
      <c r="AS66" s="110">
        <f t="shared" si="18"/>
        <v>0.19956751915839113</v>
      </c>
      <c r="AT66" s="110">
        <f t="shared" si="90"/>
        <v>-2.3427675165753253E-2</v>
      </c>
      <c r="AU66" s="110">
        <f t="shared" si="20"/>
        <v>-7.7155222148521579E-2</v>
      </c>
      <c r="AV66" s="100">
        <v>5368</v>
      </c>
      <c r="AW66" s="101">
        <v>3894</v>
      </c>
      <c r="AX66" s="102">
        <v>5210</v>
      </c>
      <c r="AY66" s="112">
        <v>29</v>
      </c>
      <c r="AZ66" s="113">
        <v>31</v>
      </c>
      <c r="BA66" s="114">
        <v>32</v>
      </c>
      <c r="BB66" s="112">
        <v>49</v>
      </c>
      <c r="BC66" s="113">
        <v>48</v>
      </c>
      <c r="BD66" s="114">
        <v>47</v>
      </c>
      <c r="BE66" s="92">
        <f t="shared" si="99"/>
        <v>13.567708333333334</v>
      </c>
      <c r="BF66" s="92">
        <f t="shared" si="100"/>
        <v>-1.8575790229885047</v>
      </c>
      <c r="BG66" s="92">
        <f t="shared" si="101"/>
        <v>-0.38928091397849407</v>
      </c>
      <c r="BH66" s="93">
        <f t="shared" si="102"/>
        <v>9.2375886524822697</v>
      </c>
      <c r="BI66" s="92">
        <f t="shared" si="103"/>
        <v>0.10833695180199676</v>
      </c>
      <c r="BJ66" s="94">
        <f t="shared" si="104"/>
        <v>0.2236997635933804</v>
      </c>
      <c r="BK66" s="101">
        <v>61</v>
      </c>
      <c r="BL66" s="101">
        <v>62</v>
      </c>
      <c r="BM66" s="101">
        <v>62</v>
      </c>
      <c r="BN66" s="100">
        <v>16214</v>
      </c>
      <c r="BO66" s="101">
        <v>12156</v>
      </c>
      <c r="BP66" s="102">
        <v>16191</v>
      </c>
      <c r="BQ66" s="116">
        <f t="shared" si="91"/>
        <v>588.40689271817678</v>
      </c>
      <c r="BR66" s="116">
        <f>BQ66-E66*1000/BN66</f>
        <v>91.238211331720606</v>
      </c>
      <c r="BS66" s="116">
        <f t="shared" si="92"/>
        <v>3.1447999244946914</v>
      </c>
      <c r="BT66" s="117">
        <f>G66*1000/AX66</f>
        <v>1828.578886756238</v>
      </c>
      <c r="BU66" s="116">
        <f t="shared" si="73"/>
        <v>326.88495978157334</v>
      </c>
      <c r="BV66" s="118">
        <f t="shared" si="94"/>
        <v>1.5511517793504481</v>
      </c>
      <c r="BW66" s="115">
        <f t="shared" si="95"/>
        <v>3.1076775431861803</v>
      </c>
      <c r="BX66" s="115">
        <f t="shared" si="96"/>
        <v>8.7185739907491566E-2</v>
      </c>
      <c r="BY66" s="115">
        <f t="shared" si="97"/>
        <v>-1.4048188709043341E-2</v>
      </c>
      <c r="BZ66" s="85">
        <f t="shared" si="105"/>
        <v>0.7174317617866004</v>
      </c>
      <c r="CA66" s="86">
        <f t="shared" si="106"/>
        <v>-1.2797025819236363E-2</v>
      </c>
      <c r="CB66" s="122">
        <f t="shared" si="107"/>
        <v>-3.3936651583711397E-3</v>
      </c>
      <c r="CC66" s="124"/>
      <c r="CD66" s="124"/>
      <c r="CE66" s="98"/>
      <c r="CF66" s="99"/>
      <c r="CG66" s="98"/>
      <c r="CH66" s="98"/>
    </row>
    <row r="67" spans="1:86" s="120" customFormat="1" ht="15" customHeight="1" thickBot="1" x14ac:dyDescent="0.25">
      <c r="A67" s="128" t="s">
        <v>241</v>
      </c>
      <c r="B67" s="129">
        <v>1213.92</v>
      </c>
      <c r="C67" s="130">
        <v>1113.463</v>
      </c>
      <c r="D67" s="131">
        <v>1595.59419</v>
      </c>
      <c r="E67" s="129">
        <v>1225.33</v>
      </c>
      <c r="F67" s="130">
        <v>1016.492</v>
      </c>
      <c r="G67" s="131">
        <v>1432.37465</v>
      </c>
      <c r="H67" s="132">
        <f t="shared" ref="H67" si="111">IF(G67=0,"0",(D67/G67))</f>
        <v>1.1139503132089081</v>
      </c>
      <c r="I67" s="133">
        <f t="shared" ref="I67" si="112">H67-IF(E67=0,"0",(B67/E67))</f>
        <v>0.12326209044442826</v>
      </c>
      <c r="J67" s="134">
        <f t="shared" ref="J67" si="113">H67-IF(F67=0,"0",(C67/F67))</f>
        <v>1.8552612095667609E-2</v>
      </c>
      <c r="K67" s="129">
        <v>825.07600000000002</v>
      </c>
      <c r="L67" s="130">
        <v>696.99099999999999</v>
      </c>
      <c r="M67" s="130">
        <v>916</v>
      </c>
      <c r="N67" s="135">
        <f t="shared" ref="N67" si="114">IF(G67=0,"0",(M67/G67))</f>
        <v>0.63949749459752026</v>
      </c>
      <c r="O67" s="136">
        <f t="shared" ref="O67" si="115">N67-IF(E67=0,"0",(K67/E67))</f>
        <v>-3.3852541719227136E-2</v>
      </c>
      <c r="P67" s="137">
        <f t="shared" ref="P67" si="116">N67-IF(F67=0,"0",(L67/F67))</f>
        <v>-4.6185225974801014E-2</v>
      </c>
      <c r="Q67" s="129">
        <v>292.23</v>
      </c>
      <c r="R67" s="130">
        <v>229.25</v>
      </c>
      <c r="S67" s="131">
        <v>316.49</v>
      </c>
      <c r="T67" s="138">
        <f t="shared" ref="T67" si="117">S67/G67</f>
        <v>0.22095476207987905</v>
      </c>
      <c r="U67" s="139">
        <f t="shared" ref="U67" si="118">T67-Q67/E67</f>
        <v>-1.7536093444755152E-2</v>
      </c>
      <c r="V67" s="140">
        <f t="shared" ref="V67" si="119">T67-R67/F67</f>
        <v>-4.5757880867725309E-3</v>
      </c>
      <c r="W67" s="129">
        <v>88.82</v>
      </c>
      <c r="X67" s="130">
        <v>58.65</v>
      </c>
      <c r="Y67" s="131">
        <v>69.852999999999994</v>
      </c>
      <c r="Z67" s="138">
        <f t="shared" ref="Z67" si="120">Y67/G67</f>
        <v>4.8767269094018101E-2</v>
      </c>
      <c r="AA67" s="139">
        <f t="shared" ref="AA67" si="121">Z67-W67/E67</f>
        <v>-2.3719326353738829E-2</v>
      </c>
      <c r="AB67" s="140">
        <f t="shared" ref="AB67" si="122">Z67-X67/F67</f>
        <v>-8.9311682768613565E-3</v>
      </c>
      <c r="AC67" s="129">
        <v>314.54899999999998</v>
      </c>
      <c r="AD67" s="130">
        <v>211.672</v>
      </c>
      <c r="AE67" s="130">
        <v>131</v>
      </c>
      <c r="AF67" s="130">
        <f t="shared" ref="AF67" si="123">AE67-AC67</f>
        <v>-183.54899999999998</v>
      </c>
      <c r="AG67" s="131">
        <f t="shared" ref="AG67" si="124">AE67-AD67</f>
        <v>-80.671999999999997</v>
      </c>
      <c r="AH67" s="129">
        <v>0</v>
      </c>
      <c r="AI67" s="130">
        <v>0</v>
      </c>
      <c r="AJ67" s="130">
        <v>0</v>
      </c>
      <c r="AK67" s="130">
        <f t="shared" ref="AK67" si="125">AJ67-AH67</f>
        <v>0</v>
      </c>
      <c r="AL67" s="131">
        <f t="shared" ref="AL67" si="126">AJ67-AI67</f>
        <v>0</v>
      </c>
      <c r="AM67" s="138">
        <f t="shared" ref="AM67" si="127">IF(D67=0,"0",(AE67/D67))</f>
        <v>8.2101076088776676E-2</v>
      </c>
      <c r="AN67" s="139">
        <f t="shared" ref="AN67" si="128">AM67-IF(B67=0,"0",(AC67/B67))</f>
        <v>-0.17701731721555966</v>
      </c>
      <c r="AO67" s="140">
        <f t="shared" ref="AO67" si="129">AM67-IF(C67=0,"0",(AD67/C67))</f>
        <v>-0.10800133413949314</v>
      </c>
      <c r="AP67" s="138">
        <f t="shared" ref="AP67" si="130">IF(D67=0,"0",(AJ67/D67))</f>
        <v>0</v>
      </c>
      <c r="AQ67" s="139">
        <f t="shared" ref="AQ67" si="131">AP67-IF(B67=0,"0",(AH67/B67))</f>
        <v>0</v>
      </c>
      <c r="AR67" s="140">
        <f t="shared" ref="AR67" si="132">AP67-IF(C67=0,"0",(AI67/C67))</f>
        <v>0</v>
      </c>
      <c r="AS67" s="139">
        <f t="shared" ref="AS67" si="133">AJ67/G67</f>
        <v>0</v>
      </c>
      <c r="AT67" s="139">
        <f t="shared" ref="AT67" si="134">AS67-AH67/E67</f>
        <v>0</v>
      </c>
      <c r="AU67" s="139">
        <f t="shared" ref="AU67" si="135">AS67-AI67/F67</f>
        <v>0</v>
      </c>
      <c r="AV67" s="129">
        <v>769</v>
      </c>
      <c r="AW67" s="130">
        <v>564</v>
      </c>
      <c r="AX67" s="131">
        <v>753</v>
      </c>
      <c r="AY67" s="141">
        <v>12</v>
      </c>
      <c r="AZ67" s="142">
        <v>11</v>
      </c>
      <c r="BA67" s="143">
        <v>11</v>
      </c>
      <c r="BB67" s="141">
        <v>20</v>
      </c>
      <c r="BC67" s="142">
        <v>19</v>
      </c>
      <c r="BD67" s="143">
        <v>19</v>
      </c>
      <c r="BE67" s="165">
        <f t="shared" si="99"/>
        <v>5.7045454545454541</v>
      </c>
      <c r="BF67" s="165">
        <f t="shared" si="100"/>
        <v>0.36426767676767646</v>
      </c>
      <c r="BG67" s="165">
        <f t="shared" si="101"/>
        <v>7.5757575757569029E-3</v>
      </c>
      <c r="BH67" s="166">
        <f t="shared" si="102"/>
        <v>3.3026315789473681</v>
      </c>
      <c r="BI67" s="165">
        <f t="shared" si="103"/>
        <v>9.8464912280701089E-2</v>
      </c>
      <c r="BJ67" s="167">
        <f t="shared" si="104"/>
        <v>4.3859649122803823E-3</v>
      </c>
      <c r="BK67" s="130">
        <v>60</v>
      </c>
      <c r="BL67" s="130">
        <v>60</v>
      </c>
      <c r="BM67" s="130">
        <v>60</v>
      </c>
      <c r="BN67" s="129">
        <v>18967</v>
      </c>
      <c r="BO67" s="130">
        <v>14499</v>
      </c>
      <c r="BP67" s="131">
        <v>19725</v>
      </c>
      <c r="BQ67" s="144">
        <f t="shared" ref="BQ67" si="136">G67*1000/BP67</f>
        <v>72.61721926489227</v>
      </c>
      <c r="BR67" s="144">
        <f>BQ67-E67*1000/BN67</f>
        <v>8.0139609741768112</v>
      </c>
      <c r="BS67" s="144">
        <f t="shared" ref="BS67" si="137">BQ67-F67*1000/BO67</f>
        <v>2.5094876971979403</v>
      </c>
      <c r="BT67" s="145">
        <f>G67*1000/AX67</f>
        <v>1902.2239707835324</v>
      </c>
      <c r="BU67" s="144">
        <f t="shared" ref="BU67" si="138">BT67-E67*1000/AV67</f>
        <v>308.81694867690044</v>
      </c>
      <c r="BV67" s="146">
        <f t="shared" ref="BV67" si="139">BT67-F67*1000/AW67</f>
        <v>99.933190641688498</v>
      </c>
      <c r="BW67" s="147">
        <f t="shared" ref="BW67" si="140">BP67/AX67</f>
        <v>26.195219123505975</v>
      </c>
      <c r="BX67" s="147">
        <f t="shared" ref="BX67" si="141">BW67-BN67/AV67</f>
        <v>1.5307197737010334</v>
      </c>
      <c r="BY67" s="147">
        <f t="shared" ref="BY67" si="142">BW67-BO67/AW67</f>
        <v>0.48777231499533613</v>
      </c>
      <c r="BZ67" s="168">
        <f t="shared" si="105"/>
        <v>0.90315934065934067</v>
      </c>
      <c r="CA67" s="169">
        <f t="shared" si="106"/>
        <v>3.4706959706959695E-2</v>
      </c>
      <c r="CB67" s="170">
        <f t="shared" si="107"/>
        <v>1.4740223012281839E-2</v>
      </c>
      <c r="CC67" s="124"/>
      <c r="CD67" s="124"/>
      <c r="CE67" s="98"/>
      <c r="CF67" s="99"/>
      <c r="CG67" s="98"/>
      <c r="CH67" s="98"/>
    </row>
  </sheetData>
  <sheetProtection algorithmName="SHA-512" hashValue="XylgHl8eQtmsdTbfoV3Fsbx4EQefbzsGknDXf0YHqtx8XS1Er78eRSAOJEie7PH41I4AIAdpYYA0NzCsNMVcHg==" saltValue="lx1doyXLzmcB18HdSr0ZCw==" spinCount="100000" sheet="1" objects="1" scenarios="1"/>
  <mergeCells count="26">
    <mergeCell ref="AH1:AL1"/>
    <mergeCell ref="A1:A2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G1"/>
    <mergeCell ref="BW1:BY1"/>
    <mergeCell ref="BZ1:CB1"/>
    <mergeCell ref="BT1:BV1"/>
    <mergeCell ref="AM1:AO1"/>
    <mergeCell ref="AP1:AR1"/>
    <mergeCell ref="AS1:AU1"/>
    <mergeCell ref="AV1:AX1"/>
    <mergeCell ref="AY1:BA1"/>
    <mergeCell ref="BB1:BD1"/>
    <mergeCell ref="BE1:BG1"/>
    <mergeCell ref="BH1:BJ1"/>
    <mergeCell ref="BK1:BM1"/>
    <mergeCell ref="BN1:BP1"/>
    <mergeCell ref="BQ1:BS1"/>
  </mergeCells>
  <pageMargins left="0.70866141732283472" right="0.70866141732283472" top="0.74803149606299213" bottom="0.74803149606299213" header="0.31496062992125984" footer="0.31496062992125984"/>
  <pageSetup paperSize="9" scale="49" fitToWidth="3" orientation="landscape" r:id="rId1"/>
  <ignoredErrors>
    <ignoredError sqref="I6:J6 H4:J4 H5:J5 B5 B4:D4 B6:D6 C5:D5 N6:P6 N4:P4 N5:P5 T6:V6 T4:V4 T5:V5 Z6:AB6 Z4:AB4 Z5:AB5 AM6:AU6 AM4:AU4 AM5:AU5 BE6:BJ6 BE4:BK4 BE5:BK5 BN4 BN5 BQ4:BR4 BQ5:BR5 BT4:BU4 BT5:BU5 BW4:BX4 BW5:BX5 BZ4:CA4 BZ5:CA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124"/>
  <sheetViews>
    <sheetView zoomScaleNormal="100" zoomScaleSheetLayoutView="84" workbookViewId="0">
      <pane xSplit="2" ySplit="3" topLeftCell="C4" activePane="bottomRight" state="frozen"/>
      <selection activeCell="C2" sqref="C2"/>
      <selection pane="topRight" activeCell="C2" sqref="C2"/>
      <selection pane="bottomLeft" activeCell="C2" sqref="C2"/>
      <selection pane="bottomRight" activeCell="G11" sqref="G11"/>
    </sheetView>
  </sheetViews>
  <sheetFormatPr defaultColWidth="9.140625" defaultRowHeight="11.25" x14ac:dyDescent="0.2"/>
  <cols>
    <col min="1" max="1" width="13.28515625" style="171" customWidth="1"/>
    <col min="2" max="2" width="36.7109375" style="171" customWidth="1"/>
    <col min="3" max="18" width="8.5703125" style="171" customWidth="1"/>
    <col min="19" max="20" width="10.28515625" style="173" customWidth="1"/>
    <col min="21" max="21" width="8.5703125" style="173" hidden="1" customWidth="1"/>
    <col min="22" max="23" width="8.5703125" style="171" customWidth="1"/>
    <col min="24" max="24" width="8.5703125" style="171" hidden="1" customWidth="1"/>
    <col min="25" max="30" width="8.5703125" style="171" customWidth="1"/>
    <col min="31" max="32" width="8.5703125" style="173" customWidth="1"/>
    <col min="33" max="54" width="8.5703125" style="171" customWidth="1"/>
    <col min="55" max="16384" width="9.140625" style="171"/>
  </cols>
  <sheetData>
    <row r="1" spans="1:54" ht="56.25" customHeight="1" x14ac:dyDescent="0.2">
      <c r="A1" s="268" t="s">
        <v>89</v>
      </c>
      <c r="B1" s="270" t="s">
        <v>979</v>
      </c>
      <c r="C1" s="267" t="s">
        <v>0</v>
      </c>
      <c r="D1" s="267"/>
      <c r="E1" s="266" t="s">
        <v>1</v>
      </c>
      <c r="F1" s="272" t="s">
        <v>1</v>
      </c>
      <c r="G1" s="266" t="s">
        <v>2</v>
      </c>
      <c r="H1" s="272"/>
      <c r="I1" s="266" t="s">
        <v>3</v>
      </c>
      <c r="J1" s="267" t="s">
        <v>3</v>
      </c>
      <c r="K1" s="266" t="s">
        <v>4</v>
      </c>
      <c r="L1" s="272"/>
      <c r="M1" s="266" t="s">
        <v>90</v>
      </c>
      <c r="N1" s="272"/>
      <c r="O1" s="266" t="s">
        <v>5</v>
      </c>
      <c r="P1" s="272"/>
      <c r="Q1" s="266" t="s">
        <v>6</v>
      </c>
      <c r="R1" s="272"/>
      <c r="S1" s="266" t="s">
        <v>7</v>
      </c>
      <c r="T1" s="272"/>
      <c r="U1" s="266" t="s">
        <v>8</v>
      </c>
      <c r="V1" s="267"/>
      <c r="W1" s="272"/>
      <c r="X1" s="266" t="s">
        <v>9</v>
      </c>
      <c r="Y1" s="267"/>
      <c r="Z1" s="272"/>
      <c r="AA1" s="266" t="s">
        <v>10</v>
      </c>
      <c r="AB1" s="272"/>
      <c r="AC1" s="266" t="s">
        <v>11</v>
      </c>
      <c r="AD1" s="272"/>
      <c r="AE1" s="266" t="s">
        <v>12</v>
      </c>
      <c r="AF1" s="272"/>
      <c r="AG1" s="266" t="s">
        <v>13</v>
      </c>
      <c r="AH1" s="272"/>
      <c r="AI1" s="266" t="s">
        <v>14</v>
      </c>
      <c r="AJ1" s="272"/>
      <c r="AK1" s="266" t="s">
        <v>15</v>
      </c>
      <c r="AL1" s="272"/>
      <c r="AM1" s="266" t="s">
        <v>16</v>
      </c>
      <c r="AN1" s="272"/>
      <c r="AO1" s="266" t="s">
        <v>17</v>
      </c>
      <c r="AP1" s="272"/>
      <c r="AQ1" s="266" t="s">
        <v>18</v>
      </c>
      <c r="AR1" s="272"/>
      <c r="AS1" s="266" t="s">
        <v>19</v>
      </c>
      <c r="AT1" s="272"/>
      <c r="AU1" s="266" t="s">
        <v>20</v>
      </c>
      <c r="AV1" s="272"/>
      <c r="AW1" s="266" t="s">
        <v>21</v>
      </c>
      <c r="AX1" s="272"/>
      <c r="AY1" s="266" t="s">
        <v>22</v>
      </c>
      <c r="AZ1" s="272"/>
      <c r="BA1" s="266" t="s">
        <v>23</v>
      </c>
      <c r="BB1" s="273"/>
    </row>
    <row r="2" spans="1:54" s="172" customFormat="1" ht="48.75" customHeight="1" thickBot="1" x14ac:dyDescent="0.25">
      <c r="A2" s="269"/>
      <c r="B2" s="271"/>
      <c r="C2" s="219" t="s">
        <v>243</v>
      </c>
      <c r="D2" s="220" t="s">
        <v>24</v>
      </c>
      <c r="E2" s="221" t="s">
        <v>243</v>
      </c>
      <c r="F2" s="222" t="s">
        <v>24</v>
      </c>
      <c r="G2" s="221" t="s">
        <v>25</v>
      </c>
      <c r="H2" s="222" t="s">
        <v>245</v>
      </c>
      <c r="I2" s="221" t="s">
        <v>243</v>
      </c>
      <c r="J2" s="220" t="s">
        <v>24</v>
      </c>
      <c r="K2" s="221" t="s">
        <v>25</v>
      </c>
      <c r="L2" s="222" t="s">
        <v>245</v>
      </c>
      <c r="M2" s="221" t="s">
        <v>243</v>
      </c>
      <c r="N2" s="222" t="s">
        <v>24</v>
      </c>
      <c r="O2" s="221" t="s">
        <v>25</v>
      </c>
      <c r="P2" s="222" t="s">
        <v>245</v>
      </c>
      <c r="Q2" s="221" t="s">
        <v>243</v>
      </c>
      <c r="R2" s="222" t="s">
        <v>24</v>
      </c>
      <c r="S2" s="221" t="s">
        <v>25</v>
      </c>
      <c r="T2" s="222" t="s">
        <v>245</v>
      </c>
      <c r="U2" s="221" t="s">
        <v>243</v>
      </c>
      <c r="V2" s="223" t="s">
        <v>25</v>
      </c>
      <c r="W2" s="222" t="s">
        <v>245</v>
      </c>
      <c r="X2" s="221" t="s">
        <v>243</v>
      </c>
      <c r="Y2" s="223" t="s">
        <v>25</v>
      </c>
      <c r="Z2" s="222" t="s">
        <v>245</v>
      </c>
      <c r="AA2" s="221" t="s">
        <v>25</v>
      </c>
      <c r="AB2" s="222" t="s">
        <v>245</v>
      </c>
      <c r="AC2" s="221" t="s">
        <v>25</v>
      </c>
      <c r="AD2" s="222" t="s">
        <v>245</v>
      </c>
      <c r="AE2" s="221" t="s">
        <v>25</v>
      </c>
      <c r="AF2" s="222" t="s">
        <v>245</v>
      </c>
      <c r="AG2" s="221" t="s">
        <v>243</v>
      </c>
      <c r="AH2" s="222" t="s">
        <v>24</v>
      </c>
      <c r="AI2" s="221" t="s">
        <v>243</v>
      </c>
      <c r="AJ2" s="222" t="s">
        <v>24</v>
      </c>
      <c r="AK2" s="221" t="s">
        <v>243</v>
      </c>
      <c r="AL2" s="222" t="s">
        <v>24</v>
      </c>
      <c r="AM2" s="221" t="s">
        <v>25</v>
      </c>
      <c r="AN2" s="222" t="s">
        <v>245</v>
      </c>
      <c r="AO2" s="221" t="s">
        <v>25</v>
      </c>
      <c r="AP2" s="222" t="s">
        <v>245</v>
      </c>
      <c r="AQ2" s="221" t="s">
        <v>243</v>
      </c>
      <c r="AR2" s="222" t="s">
        <v>24</v>
      </c>
      <c r="AS2" s="221" t="s">
        <v>243</v>
      </c>
      <c r="AT2" s="222" t="s">
        <v>24</v>
      </c>
      <c r="AU2" s="221" t="s">
        <v>25</v>
      </c>
      <c r="AV2" s="222" t="s">
        <v>245</v>
      </c>
      <c r="AW2" s="221" t="s">
        <v>25</v>
      </c>
      <c r="AX2" s="222" t="s">
        <v>245</v>
      </c>
      <c r="AY2" s="221" t="s">
        <v>25</v>
      </c>
      <c r="AZ2" s="222" t="s">
        <v>245</v>
      </c>
      <c r="BA2" s="221" t="s">
        <v>25</v>
      </c>
      <c r="BB2" s="224" t="s">
        <v>245</v>
      </c>
    </row>
    <row r="3" spans="1:54" s="173" customFormat="1" ht="14.25" hidden="1" customHeight="1" thickBot="1" x14ac:dyDescent="0.25">
      <c r="A3" s="204"/>
      <c r="B3" s="205" t="s">
        <v>91</v>
      </c>
      <c r="C3" s="206">
        <f>SUBTOTAL(9,C4:C124)</f>
        <v>459925.25235000002</v>
      </c>
      <c r="D3" s="207">
        <f t="shared" ref="D3:Z3" si="0">SUBTOTAL(9,D4:D124)</f>
        <v>627228.0297299996</v>
      </c>
      <c r="E3" s="206">
        <f t="shared" si="0"/>
        <v>444573.55263000011</v>
      </c>
      <c r="F3" s="208">
        <f t="shared" si="0"/>
        <v>618452.66725000017</v>
      </c>
      <c r="G3" s="209">
        <f t="shared" si="0"/>
        <v>123.12526486641174</v>
      </c>
      <c r="H3" s="210">
        <f t="shared" si="0"/>
        <v>-3.3752159530500707</v>
      </c>
      <c r="I3" s="206">
        <f t="shared" si="0"/>
        <v>210650.41911000005</v>
      </c>
      <c r="J3" s="207">
        <f t="shared" si="0"/>
        <v>295994.24226000003</v>
      </c>
      <c r="K3" s="211">
        <f t="shared" si="0"/>
        <v>78.061260460571177</v>
      </c>
      <c r="L3" s="212">
        <f t="shared" si="0"/>
        <v>0.3456808362019782</v>
      </c>
      <c r="M3" s="206">
        <f t="shared" si="0"/>
        <v>88421.340700000001</v>
      </c>
      <c r="N3" s="208">
        <f t="shared" si="0"/>
        <v>122516.65205</v>
      </c>
      <c r="O3" s="213">
        <f t="shared" si="0"/>
        <v>29.195613445911444</v>
      </c>
      <c r="P3" s="214">
        <f t="shared" si="0"/>
        <v>-0.14245270460241816</v>
      </c>
      <c r="Q3" s="206">
        <f t="shared" si="0"/>
        <v>145501.78277000002</v>
      </c>
      <c r="R3" s="208">
        <f t="shared" si="0"/>
        <v>199941.77294</v>
      </c>
      <c r="S3" s="213">
        <f t="shared" si="0"/>
        <v>13.743126093517368</v>
      </c>
      <c r="T3" s="214">
        <f t="shared" si="0"/>
        <v>-0.20318965300477917</v>
      </c>
      <c r="U3" s="215">
        <f t="shared" si="0"/>
        <v>143017.25463999994</v>
      </c>
      <c r="V3" s="215">
        <f t="shared" si="0"/>
        <v>151480.96581999998</v>
      </c>
      <c r="W3" s="216">
        <f t="shared" si="0"/>
        <v>8463.7111799999984</v>
      </c>
      <c r="X3" s="217">
        <f t="shared" si="0"/>
        <v>34961.082120000014</v>
      </c>
      <c r="Y3" s="215">
        <f t="shared" si="0"/>
        <v>33204.352569000002</v>
      </c>
      <c r="Z3" s="216">
        <f t="shared" si="0"/>
        <v>-1756.7295510000015</v>
      </c>
      <c r="AA3" s="213">
        <f t="shared" ref="AA3:AA63" si="1">IF(D3=0,"0",(V3/D3))</f>
        <v>0.24150860395254881</v>
      </c>
      <c r="AB3" s="214"/>
      <c r="AC3" s="213">
        <f t="shared" ref="AC3:AC63" si="2">IF(D3=0,"0",(Y3/D3))</f>
        <v>5.2938247328158071E-2</v>
      </c>
      <c r="AD3" s="214"/>
      <c r="AE3" s="213">
        <f t="shared" ref="AE3" si="3">Y3/F3</f>
        <v>5.3689399896431594E-2</v>
      </c>
      <c r="AF3" s="214"/>
      <c r="AG3" s="206"/>
      <c r="AH3" s="208">
        <f>SUBTOTAL(9,AH4:AH124)</f>
        <v>537947.5</v>
      </c>
      <c r="AI3" s="206"/>
      <c r="AJ3" s="208">
        <f>SUBTOTAL(9,AJ4:AJ124)</f>
        <v>3632.3799999999997</v>
      </c>
      <c r="AK3" s="206"/>
      <c r="AL3" s="208">
        <f>SUBTOTAL(9,AL4:AL124)</f>
        <v>6438.1999999999989</v>
      </c>
      <c r="AM3" s="206">
        <f>(AH3/AJ3/3)</f>
        <v>49.365934547963967</v>
      </c>
      <c r="AN3" s="208"/>
      <c r="AO3" s="206">
        <f>(AJ3/AL3/3)</f>
        <v>0.188063951622089</v>
      </c>
      <c r="AP3" s="208"/>
      <c r="AQ3" s="206"/>
      <c r="AR3" s="208">
        <f>SUBTOTAL(1,AR4:AR124)</f>
        <v>104.36363636363636</v>
      </c>
      <c r="AS3" s="206"/>
      <c r="AT3" s="208">
        <f>SUBTOTAL(1,AT4:AT124)</f>
        <v>23769.545454545456</v>
      </c>
      <c r="AU3" s="206">
        <f>SUBTOTAL(1,AU4:AU124)</f>
        <v>201.41325461782907</v>
      </c>
      <c r="AV3" s="208"/>
      <c r="AW3" s="206">
        <f t="shared" ref="AW3:BB3" si="4">SUBTOTAL(1,AW4:AW124)</f>
        <v>1083.7056481614668</v>
      </c>
      <c r="AX3" s="208"/>
      <c r="AY3" s="206">
        <f t="shared" si="4"/>
        <v>7.4796640275196973</v>
      </c>
      <c r="AZ3" s="208"/>
      <c r="BA3" s="213"/>
      <c r="BB3" s="218">
        <f t="shared" si="4"/>
        <v>-8.6862138233150879E-3</v>
      </c>
    </row>
    <row r="4" spans="1:54" s="173" customFormat="1" ht="15" customHeight="1" x14ac:dyDescent="0.2">
      <c r="A4" s="174" t="s">
        <v>92</v>
      </c>
      <c r="B4" s="180" t="s">
        <v>93</v>
      </c>
      <c r="C4" s="76">
        <v>3917.2440000000001</v>
      </c>
      <c r="D4" s="77">
        <v>5091.1149999999998</v>
      </c>
      <c r="E4" s="76">
        <v>3703.596</v>
      </c>
      <c r="F4" s="78">
        <v>5071.8720000000003</v>
      </c>
      <c r="G4" s="176">
        <f>IF(F4=0,"0",(D4/F4))</f>
        <v>1.0037940626261861</v>
      </c>
      <c r="H4" s="177">
        <f>G4-IF(E4=0,"0",(C4/E4))</f>
        <v>-5.3892574901233337E-2</v>
      </c>
      <c r="I4" s="76">
        <v>2584.7539999999999</v>
      </c>
      <c r="J4" s="77">
        <v>3535.8690000000001</v>
      </c>
      <c r="K4" s="82">
        <f t="shared" ref="K4:K5" si="5">IF(F4=0,"0",(J4/F4))</f>
        <v>0.69715264896274987</v>
      </c>
      <c r="L4" s="84">
        <f>K4-IF(E4=0,"0",(I4/E4))</f>
        <v>-7.5122608193645135E-4</v>
      </c>
      <c r="M4" s="76">
        <v>631.72299999999996</v>
      </c>
      <c r="N4" s="78">
        <v>944.35100000000011</v>
      </c>
      <c r="O4" s="85">
        <f>IF(F4=0,"0",(N4/F4))</f>
        <v>0.18619377618362609</v>
      </c>
      <c r="P4" s="87">
        <f>O4-IF(E4=0,"0",(M4/E4))</f>
        <v>1.5623606003077245E-2</v>
      </c>
      <c r="Q4" s="76">
        <v>487.11900000000003</v>
      </c>
      <c r="R4" s="78">
        <v>591.65200000000004</v>
      </c>
      <c r="S4" s="85">
        <f>IF(F4=0,"0",(R4/F4))</f>
        <v>0.11665357485362407</v>
      </c>
      <c r="T4" s="87">
        <f>S4-IF(E4=0,"0",(Q4/E4))</f>
        <v>-1.4872379921140794E-2</v>
      </c>
      <c r="U4" s="76">
        <v>2798.7359999999999</v>
      </c>
      <c r="V4" s="77">
        <v>2658.703</v>
      </c>
      <c r="W4" s="78">
        <f>V4-U4</f>
        <v>-140.0329999999999</v>
      </c>
      <c r="X4" s="76">
        <v>1478.0260000000001</v>
      </c>
      <c r="Y4" s="77">
        <v>1298.6130000000001</v>
      </c>
      <c r="Z4" s="78">
        <f>Y4-X4</f>
        <v>-179.41300000000001</v>
      </c>
      <c r="AA4" s="85">
        <f>IF(D4=0,"0",(V4/D4))</f>
        <v>0.52222411004269209</v>
      </c>
      <c r="AB4" s="87">
        <f>AA4-IF(C4=0,"0",(U4/C4))</f>
        <v>-0.1922414683078012</v>
      </c>
      <c r="AC4" s="85">
        <f>IF(D4=0,"0",(Y4/D4))</f>
        <v>0.25507437958089735</v>
      </c>
      <c r="AD4" s="87">
        <f>AC4-IF(C4=0,"0",(X4/C4))</f>
        <v>-0.12223834334368944</v>
      </c>
      <c r="AE4" s="85">
        <f>IF(F4=0,"0",(Y4/F4))</f>
        <v>0.2560421477513628</v>
      </c>
      <c r="AF4" s="87">
        <f>AE4-IF(E4=0,"0",(X4/E4))</f>
        <v>-0.14303647745505821</v>
      </c>
      <c r="AG4" s="76">
        <v>5020</v>
      </c>
      <c r="AH4" s="78">
        <v>6562</v>
      </c>
      <c r="AI4" s="76">
        <v>45</v>
      </c>
      <c r="AJ4" s="78">
        <v>46</v>
      </c>
      <c r="AK4" s="76">
        <v>112</v>
      </c>
      <c r="AL4" s="78">
        <v>100</v>
      </c>
      <c r="AM4" s="76">
        <f>AH4/AJ4/12</f>
        <v>11.887681159420289</v>
      </c>
      <c r="AN4" s="78">
        <f>AM4-(AG4/AI4/9)</f>
        <v>-0.50738056897477257</v>
      </c>
      <c r="AO4" s="76">
        <f>(AH4/AL4/12)</f>
        <v>5.4683333333333337</v>
      </c>
      <c r="AP4" s="78">
        <f>AO4-(AG4/AK4/9)</f>
        <v>0.48817460317460348</v>
      </c>
      <c r="AQ4" s="76">
        <v>166</v>
      </c>
      <c r="AR4" s="78">
        <v>146</v>
      </c>
      <c r="AS4" s="76">
        <v>20688</v>
      </c>
      <c r="AT4" s="78">
        <v>26580</v>
      </c>
      <c r="AU4" s="76">
        <f>F4*1000/AT4</f>
        <v>190.81534988713318</v>
      </c>
      <c r="AV4" s="78">
        <f>AU4-(E4*1000/AS4)</f>
        <v>11.793888170195828</v>
      </c>
      <c r="AW4" s="76">
        <f>F4*1000/AH4</f>
        <v>772.91557451996346</v>
      </c>
      <c r="AX4" s="78">
        <f>AW4-(E4*1000/AG4)</f>
        <v>35.147447029923569</v>
      </c>
      <c r="AY4" s="178">
        <f>AT4/AH4</f>
        <v>4.0505943309966472</v>
      </c>
      <c r="AZ4" s="179">
        <f>AY4-(AS4/AG4)</f>
        <v>-7.0521206851958063E-2</v>
      </c>
      <c r="BA4" s="85">
        <f>(AT4/AR4)/364</f>
        <v>0.50015053439710977</v>
      </c>
      <c r="BB4" s="122">
        <f>BA4-(AS4/AQ4)/272</f>
        <v>4.1964850484990712E-2</v>
      </c>
    </row>
    <row r="5" spans="1:54" s="173" customFormat="1" ht="15" customHeight="1" x14ac:dyDescent="0.2">
      <c r="A5" s="174" t="s">
        <v>92</v>
      </c>
      <c r="B5" s="180" t="s">
        <v>94</v>
      </c>
      <c r="C5" s="76">
        <v>4104.9530000000004</v>
      </c>
      <c r="D5" s="77">
        <v>5862.0460000000003</v>
      </c>
      <c r="E5" s="76">
        <v>3430.45</v>
      </c>
      <c r="F5" s="78">
        <v>5473.5379999999996</v>
      </c>
      <c r="G5" s="176">
        <f t="shared" ref="G5:G68" si="6">IF(F5=0,"0",(D5/F5))</f>
        <v>1.0709793190437338</v>
      </c>
      <c r="H5" s="177">
        <f t="shared" ref="H5:H68" si="7">G5-IF(E5=0,"0",(C5/E5))</f>
        <v>-0.1256429899827789</v>
      </c>
      <c r="I5" s="76">
        <v>2809.663</v>
      </c>
      <c r="J5" s="77">
        <v>3167.8290000000002</v>
      </c>
      <c r="K5" s="82">
        <f t="shared" si="5"/>
        <v>0.57875344977964904</v>
      </c>
      <c r="L5" s="84">
        <f>K5-IF(E5=0,"0",(I5/E5))</f>
        <v>-0.24028282825967529</v>
      </c>
      <c r="M5" s="76">
        <v>98.730999999999995</v>
      </c>
      <c r="N5" s="78">
        <v>1570.7109999999993</v>
      </c>
      <c r="O5" s="85">
        <f t="shared" ref="O5:O68" si="8">IF(F5=0,"0",(N5/F5))</f>
        <v>0.2869644825705055</v>
      </c>
      <c r="P5" s="87">
        <f t="shared" ref="P5:P68" si="9">O5-IF(E5=0,"0",(M5/E5))</f>
        <v>0.25818371036860777</v>
      </c>
      <c r="Q5" s="76">
        <v>522.05600000000004</v>
      </c>
      <c r="R5" s="78">
        <v>734.99800000000005</v>
      </c>
      <c r="S5" s="85">
        <f t="shared" ref="S5:S68" si="10">IF(F5=0,"0",(R5/F5))</f>
        <v>0.13428206764984552</v>
      </c>
      <c r="T5" s="87">
        <f t="shared" ref="T5:T68" si="11">S5-IF(E5=0,"0",(Q5/E5))</f>
        <v>-1.7900882108932509E-2</v>
      </c>
      <c r="U5" s="76">
        <v>560.15899999999999</v>
      </c>
      <c r="V5" s="77">
        <v>544.72400000000005</v>
      </c>
      <c r="W5" s="78">
        <f>V5-U5</f>
        <v>-15.434999999999945</v>
      </c>
      <c r="X5" s="76">
        <v>3.5619999999999998</v>
      </c>
      <c r="Y5" s="77">
        <v>0</v>
      </c>
      <c r="Z5" s="78">
        <f t="shared" ref="Z5:Z68" si="12">Y5-X5</f>
        <v>-3.5619999999999998</v>
      </c>
      <c r="AA5" s="85">
        <f t="shared" si="1"/>
        <v>9.2923869925278652E-2</v>
      </c>
      <c r="AB5" s="87">
        <f t="shared" ref="AB5:AB68" si="13">AA5-IF(C5=0,"0",(U5/C5))</f>
        <v>-4.3535426929033672E-2</v>
      </c>
      <c r="AC5" s="85">
        <f t="shared" si="2"/>
        <v>0</v>
      </c>
      <c r="AD5" s="87">
        <f t="shared" ref="AD5:AD68" si="14">AC5-IF(C5=0,"0",(X5/C5))</f>
        <v>-8.6773222494873864E-4</v>
      </c>
      <c r="AE5" s="85">
        <f t="shared" ref="AE5:AE68" si="15">IF(F5=0,"0",(Y5/F5))</f>
        <v>0</v>
      </c>
      <c r="AF5" s="87">
        <f t="shared" ref="AF5:AF68" si="16">AE5-IF(E5=0,"0",(X5/E5))</f>
        <v>-1.0383477386348729E-3</v>
      </c>
      <c r="AG5" s="76">
        <v>5471</v>
      </c>
      <c r="AH5" s="78">
        <v>7272</v>
      </c>
      <c r="AI5" s="76">
        <v>40</v>
      </c>
      <c r="AJ5" s="78">
        <v>43</v>
      </c>
      <c r="AK5" s="76">
        <v>91</v>
      </c>
      <c r="AL5" s="78">
        <v>95</v>
      </c>
      <c r="AM5" s="76">
        <f>AH5/AJ5/12</f>
        <v>14.093023255813954</v>
      </c>
      <c r="AN5" s="78">
        <f>AM5-(AG5/AI5/9)</f>
        <v>-1.1041989664082692</v>
      </c>
      <c r="AO5" s="76">
        <f>(AH5/AL5/12)</f>
        <v>6.3789473684210529</v>
      </c>
      <c r="AP5" s="78">
        <f>AO5-(AG5/AK5/9)</f>
        <v>-0.30115031167662742</v>
      </c>
      <c r="AQ5" s="76">
        <v>138</v>
      </c>
      <c r="AR5" s="78">
        <v>137</v>
      </c>
      <c r="AS5" s="76">
        <v>21728</v>
      </c>
      <c r="AT5" s="78">
        <v>29533</v>
      </c>
      <c r="AU5" s="76">
        <f t="shared" ref="AU5:AU68" si="17">F5*1000/AT5</f>
        <v>185.33633562455557</v>
      </c>
      <c r="AV5" s="78">
        <f t="shared" ref="AV5:AV68" si="18">AU5-(E5*1000/AS5)</f>
        <v>27.454800278458379</v>
      </c>
      <c r="AW5" s="76">
        <f t="shared" ref="AW5:AW68" si="19">F5*1000/AH5</f>
        <v>752.68674367436745</v>
      </c>
      <c r="AX5" s="78">
        <f t="shared" ref="AX5:AX68" si="20">AW5-(E5*1000/AG5)</f>
        <v>125.66243367619529</v>
      </c>
      <c r="AY5" s="178">
        <f t="shared" ref="AY5:AY68" si="21">AT5/AH5</f>
        <v>4.0611936193619362</v>
      </c>
      <c r="AZ5" s="179">
        <f t="shared" ref="AZ5:AZ68" si="22">AY5-(AS5/AG5)</f>
        <v>8.9707602180433721E-2</v>
      </c>
      <c r="BA5" s="85">
        <f>(AT5/AR5)/364</f>
        <v>0.59222346996069619</v>
      </c>
      <c r="BB5" s="122">
        <f>BA5-(AS5/AQ5)/272</f>
        <v>1.3365839952170999E-2</v>
      </c>
    </row>
    <row r="6" spans="1:54" s="173" customFormat="1" ht="15" customHeight="1" x14ac:dyDescent="0.2">
      <c r="A6" s="174" t="s">
        <v>92</v>
      </c>
      <c r="B6" s="180" t="s">
        <v>95</v>
      </c>
      <c r="C6" s="76">
        <v>10713.332</v>
      </c>
      <c r="D6" s="77">
        <v>14884.081</v>
      </c>
      <c r="E6" s="76">
        <v>10833.591</v>
      </c>
      <c r="F6" s="78">
        <v>15127.592000000001</v>
      </c>
      <c r="G6" s="176">
        <f t="shared" si="6"/>
        <v>0.98390285777141528</v>
      </c>
      <c r="H6" s="177">
        <f t="shared" si="7"/>
        <v>-4.996575482064558E-3</v>
      </c>
      <c r="I6" s="76">
        <v>6641.4539999999997</v>
      </c>
      <c r="J6" s="77">
        <v>9618.652</v>
      </c>
      <c r="K6" s="82">
        <f t="shared" ref="K6:K68" si="23">IF(F6=0,"0",(J6/F6))</f>
        <v>0.63583496963693886</v>
      </c>
      <c r="L6" s="84">
        <f t="shared" ref="L6:L68" si="24">K6-IF(E6=0,"0",(I6/E6))</f>
        <v>2.2792258314349723E-2</v>
      </c>
      <c r="M6" s="76">
        <v>3370.848</v>
      </c>
      <c r="N6" s="78">
        <v>4417.7540000000008</v>
      </c>
      <c r="O6" s="85">
        <f t="shared" si="8"/>
        <v>0.2920328628640963</v>
      </c>
      <c r="P6" s="87">
        <f t="shared" si="9"/>
        <v>-1.9114936605165556E-2</v>
      </c>
      <c r="Q6" s="76">
        <v>821.28899999999999</v>
      </c>
      <c r="R6" s="78">
        <v>1091.1859999999999</v>
      </c>
      <c r="S6" s="85">
        <f t="shared" si="10"/>
        <v>7.2132167498964797E-2</v>
      </c>
      <c r="T6" s="87">
        <f t="shared" si="11"/>
        <v>-3.6773217091841809E-3</v>
      </c>
      <c r="U6" s="76">
        <v>2205.2600000000002</v>
      </c>
      <c r="V6" s="77">
        <v>2726.373</v>
      </c>
      <c r="W6" s="78">
        <f t="shared" ref="W6:W69" si="25">V6-U6</f>
        <v>521.11299999999983</v>
      </c>
      <c r="X6" s="76">
        <v>0</v>
      </c>
      <c r="Y6" s="77">
        <v>0</v>
      </c>
      <c r="Z6" s="78">
        <f t="shared" si="12"/>
        <v>0</v>
      </c>
      <c r="AA6" s="85">
        <f t="shared" si="1"/>
        <v>0.18317375456368451</v>
      </c>
      <c r="AB6" s="87">
        <f t="shared" si="13"/>
        <v>-2.2668834838006774E-2</v>
      </c>
      <c r="AC6" s="85">
        <f t="shared" si="2"/>
        <v>0</v>
      </c>
      <c r="AD6" s="87">
        <f t="shared" si="14"/>
        <v>0</v>
      </c>
      <c r="AE6" s="85">
        <f t="shared" si="15"/>
        <v>0</v>
      </c>
      <c r="AF6" s="87">
        <f t="shared" si="16"/>
        <v>0</v>
      </c>
      <c r="AG6" s="76">
        <v>10838</v>
      </c>
      <c r="AH6" s="78">
        <v>14508</v>
      </c>
      <c r="AI6" s="76">
        <v>92</v>
      </c>
      <c r="AJ6" s="78">
        <v>91</v>
      </c>
      <c r="AK6" s="76">
        <v>192</v>
      </c>
      <c r="AL6" s="78">
        <v>193</v>
      </c>
      <c r="AM6" s="76">
        <f t="shared" ref="AM6:AM69" si="26">AH6/AJ6/12</f>
        <v>13.285714285714285</v>
      </c>
      <c r="AN6" s="78">
        <f t="shared" ref="AN6:AN69" si="27">AM6-(AG6/AI6/9)</f>
        <v>0.19634230503795713</v>
      </c>
      <c r="AO6" s="76">
        <f t="shared" ref="AO6:AO69" si="28">(AH6/AL6/12)</f>
        <v>6.2642487046632125</v>
      </c>
      <c r="AP6" s="78">
        <f t="shared" ref="AP6:AP69" si="29">AO6-(AG6/AK6/9)</f>
        <v>-7.7420360775279917E-3</v>
      </c>
      <c r="AQ6" s="76">
        <v>297</v>
      </c>
      <c r="AR6" s="78">
        <v>297</v>
      </c>
      <c r="AS6" s="76">
        <v>46193</v>
      </c>
      <c r="AT6" s="78">
        <v>61880</v>
      </c>
      <c r="AU6" s="76">
        <f>F6*1000/AT6</f>
        <v>244.46658047834518</v>
      </c>
      <c r="AV6" s="78">
        <f t="shared" si="18"/>
        <v>9.9377341163422841</v>
      </c>
      <c r="AW6" s="76">
        <f>F6*1000/AH6</f>
        <v>1042.7069203198234</v>
      </c>
      <c r="AX6" s="78">
        <f t="shared" si="20"/>
        <v>43.113729694246786</v>
      </c>
      <c r="AY6" s="178">
        <f t="shared" si="21"/>
        <v>4.2652329749103943</v>
      </c>
      <c r="AZ6" s="179">
        <f t="shared" si="22"/>
        <v>3.0997399962036098E-3</v>
      </c>
      <c r="BA6" s="85">
        <f t="shared" ref="BA6:BA69" si="30">(AT6/AR6)/364</f>
        <v>0.57239057239057245</v>
      </c>
      <c r="BB6" s="122">
        <f t="shared" ref="BB6:BB69" si="31">BA6-(AS6/AQ6)/272</f>
        <v>5.8179837591609829E-4</v>
      </c>
    </row>
    <row r="7" spans="1:54" s="173" customFormat="1" ht="15" customHeight="1" x14ac:dyDescent="0.2">
      <c r="A7" s="174" t="s">
        <v>96</v>
      </c>
      <c r="B7" s="180" t="s">
        <v>97</v>
      </c>
      <c r="C7" s="76">
        <v>2086.2910000000002</v>
      </c>
      <c r="D7" s="77">
        <v>2869.7510000000002</v>
      </c>
      <c r="E7" s="76">
        <v>1953.2339999999999</v>
      </c>
      <c r="F7" s="78">
        <v>2811.7440000000001</v>
      </c>
      <c r="G7" s="176">
        <f t="shared" si="6"/>
        <v>1.0206302565240648</v>
      </c>
      <c r="H7" s="177">
        <f t="shared" si="7"/>
        <v>-4.7491125757832986E-2</v>
      </c>
      <c r="I7" s="76">
        <v>1365.1379999999999</v>
      </c>
      <c r="J7" s="77">
        <v>2022.021</v>
      </c>
      <c r="K7" s="82">
        <f t="shared" si="23"/>
        <v>0.71913410324695271</v>
      </c>
      <c r="L7" s="84">
        <f t="shared" si="24"/>
        <v>2.0222452108379474E-2</v>
      </c>
      <c r="M7" s="76">
        <v>319.19</v>
      </c>
      <c r="N7" s="78">
        <v>432.62200000000018</v>
      </c>
      <c r="O7" s="85">
        <f t="shared" si="8"/>
        <v>0.15386251379926486</v>
      </c>
      <c r="P7" s="87">
        <f t="shared" si="9"/>
        <v>-9.5536462716739046E-3</v>
      </c>
      <c r="Q7" s="76">
        <v>268.90600000000001</v>
      </c>
      <c r="R7" s="78">
        <v>357.101</v>
      </c>
      <c r="S7" s="85">
        <f t="shared" si="10"/>
        <v>0.12700338295378241</v>
      </c>
      <c r="T7" s="87">
        <f t="shared" si="11"/>
        <v>-1.0668805836705569E-2</v>
      </c>
      <c r="U7" s="76">
        <v>327.673</v>
      </c>
      <c r="V7" s="77">
        <v>408.625</v>
      </c>
      <c r="W7" s="78">
        <f t="shared" si="25"/>
        <v>80.951999999999998</v>
      </c>
      <c r="X7" s="76">
        <v>0</v>
      </c>
      <c r="Y7" s="77">
        <v>0</v>
      </c>
      <c r="Z7" s="78">
        <f t="shared" si="12"/>
        <v>0</v>
      </c>
      <c r="AA7" s="85">
        <f t="shared" si="1"/>
        <v>0.14239040251227369</v>
      </c>
      <c r="AB7" s="87">
        <f t="shared" si="13"/>
        <v>-1.4669662454693977E-2</v>
      </c>
      <c r="AC7" s="85">
        <f t="shared" si="2"/>
        <v>0</v>
      </c>
      <c r="AD7" s="87">
        <f t="shared" si="14"/>
        <v>0</v>
      </c>
      <c r="AE7" s="85">
        <f t="shared" si="15"/>
        <v>0</v>
      </c>
      <c r="AF7" s="87">
        <f t="shared" si="16"/>
        <v>0</v>
      </c>
      <c r="AG7" s="76">
        <v>2078</v>
      </c>
      <c r="AH7" s="78">
        <v>2757</v>
      </c>
      <c r="AI7" s="76">
        <v>12</v>
      </c>
      <c r="AJ7" s="78">
        <v>12</v>
      </c>
      <c r="AK7" s="76">
        <v>35</v>
      </c>
      <c r="AL7" s="78">
        <v>32</v>
      </c>
      <c r="AM7" s="76">
        <f t="shared" si="26"/>
        <v>19.145833333333332</v>
      </c>
      <c r="AN7" s="78">
        <f t="shared" si="27"/>
        <v>-9.4907407407408328E-2</v>
      </c>
      <c r="AO7" s="76">
        <f t="shared" si="28"/>
        <v>7.1796875</v>
      </c>
      <c r="AP7" s="78">
        <f t="shared" si="29"/>
        <v>0.58286210317460263</v>
      </c>
      <c r="AQ7" s="76">
        <v>62</v>
      </c>
      <c r="AR7" s="78">
        <v>62</v>
      </c>
      <c r="AS7" s="76">
        <v>9447</v>
      </c>
      <c r="AT7" s="78">
        <v>12534</v>
      </c>
      <c r="AU7" s="76">
        <f t="shared" si="17"/>
        <v>224.32934418382001</v>
      </c>
      <c r="AV7" s="78">
        <f t="shared" si="18"/>
        <v>17.572278448665998</v>
      </c>
      <c r="AW7" s="76">
        <f t="shared" si="19"/>
        <v>1019.8563656147987</v>
      </c>
      <c r="AX7" s="78">
        <f t="shared" si="20"/>
        <v>79.897751562825647</v>
      </c>
      <c r="AY7" s="178">
        <f t="shared" si="21"/>
        <v>4.546245919477693</v>
      </c>
      <c r="AZ7" s="179">
        <f t="shared" si="22"/>
        <v>4.7651912726820456E-5</v>
      </c>
      <c r="BA7" s="85">
        <f t="shared" si="30"/>
        <v>0.55538816022686988</v>
      </c>
      <c r="BB7" s="122">
        <f t="shared" si="31"/>
        <v>-4.7992211773046911E-3</v>
      </c>
    </row>
    <row r="8" spans="1:54" s="173" customFormat="1" ht="15" customHeight="1" x14ac:dyDescent="0.2">
      <c r="A8" s="174" t="s">
        <v>96</v>
      </c>
      <c r="B8" s="180" t="s">
        <v>98</v>
      </c>
      <c r="C8" s="76">
        <v>1575.9680000000001</v>
      </c>
      <c r="D8" s="77">
        <v>2163.0012000000002</v>
      </c>
      <c r="E8" s="76">
        <v>1425.0440000000001</v>
      </c>
      <c r="F8" s="78">
        <v>2048.8146099999999</v>
      </c>
      <c r="G8" s="176">
        <f t="shared" si="6"/>
        <v>1.0557330026068099</v>
      </c>
      <c r="H8" s="177">
        <f t="shared" si="7"/>
        <v>-5.0175306189269353E-2</v>
      </c>
      <c r="I8" s="76">
        <v>1009.16</v>
      </c>
      <c r="J8" s="77">
        <v>1485.1155700000002</v>
      </c>
      <c r="K8" s="82">
        <f t="shared" si="23"/>
        <v>0.72486576518506973</v>
      </c>
      <c r="L8" s="84">
        <f t="shared" si="24"/>
        <v>1.6705175055922949E-2</v>
      </c>
      <c r="M8" s="76">
        <v>272.28399999999999</v>
      </c>
      <c r="N8" s="78">
        <v>368.41625999999974</v>
      </c>
      <c r="O8" s="85">
        <f t="shared" si="8"/>
        <v>0.1798192272750338</v>
      </c>
      <c r="P8" s="87">
        <f t="shared" si="9"/>
        <v>-1.1251364229509203E-2</v>
      </c>
      <c r="Q8" s="76">
        <v>143.602</v>
      </c>
      <c r="R8" s="78">
        <v>195.28278</v>
      </c>
      <c r="S8" s="85">
        <f t="shared" si="10"/>
        <v>9.5315007539896454E-2</v>
      </c>
      <c r="T8" s="87">
        <f t="shared" si="11"/>
        <v>-5.4552142918504881E-3</v>
      </c>
      <c r="U8" s="76">
        <v>145.2252</v>
      </c>
      <c r="V8" s="77">
        <v>246.12397000000001</v>
      </c>
      <c r="W8" s="78">
        <f t="shared" si="25"/>
        <v>100.89877000000001</v>
      </c>
      <c r="X8" s="76">
        <v>0</v>
      </c>
      <c r="Y8" s="77">
        <v>0</v>
      </c>
      <c r="Z8" s="78">
        <f t="shared" si="12"/>
        <v>0</v>
      </c>
      <c r="AA8" s="85">
        <f t="shared" si="1"/>
        <v>0.11378818005278961</v>
      </c>
      <c r="AB8" s="87">
        <f t="shared" si="13"/>
        <v>2.1638339446888991E-2</v>
      </c>
      <c r="AC8" s="85">
        <f t="shared" si="2"/>
        <v>0</v>
      </c>
      <c r="AD8" s="87">
        <f t="shared" si="14"/>
        <v>0</v>
      </c>
      <c r="AE8" s="85">
        <f t="shared" si="15"/>
        <v>0</v>
      </c>
      <c r="AF8" s="87">
        <f t="shared" si="16"/>
        <v>0</v>
      </c>
      <c r="AG8" s="76">
        <v>2013</v>
      </c>
      <c r="AH8" s="78">
        <v>2737</v>
      </c>
      <c r="AI8" s="76">
        <v>17</v>
      </c>
      <c r="AJ8" s="78">
        <v>17</v>
      </c>
      <c r="AK8" s="76">
        <v>29</v>
      </c>
      <c r="AL8" s="78">
        <v>30</v>
      </c>
      <c r="AM8" s="76">
        <f t="shared" si="26"/>
        <v>13.416666666666666</v>
      </c>
      <c r="AN8" s="78">
        <f t="shared" si="27"/>
        <v>0.25980392156862742</v>
      </c>
      <c r="AO8" s="76">
        <f t="shared" si="28"/>
        <v>7.6027777777777779</v>
      </c>
      <c r="AP8" s="78">
        <f t="shared" si="29"/>
        <v>-0.10986590038314148</v>
      </c>
      <c r="AQ8" s="76">
        <v>58</v>
      </c>
      <c r="AR8" s="78">
        <v>58</v>
      </c>
      <c r="AS8" s="76">
        <v>9322</v>
      </c>
      <c r="AT8" s="78">
        <v>12771</v>
      </c>
      <c r="AU8" s="76">
        <f t="shared" si="17"/>
        <v>160.42710907524861</v>
      </c>
      <c r="AV8" s="78">
        <f t="shared" si="18"/>
        <v>7.5581968246586086</v>
      </c>
      <c r="AW8" s="76">
        <f t="shared" si="19"/>
        <v>748.56215199123119</v>
      </c>
      <c r="AX8" s="78">
        <f t="shared" si="20"/>
        <v>40.641635349403032</v>
      </c>
      <c r="AY8" s="178">
        <f t="shared" si="21"/>
        <v>4.666057727438802</v>
      </c>
      <c r="AZ8" s="179">
        <f t="shared" si="22"/>
        <v>3.5158571949482464E-2</v>
      </c>
      <c r="BA8" s="85">
        <f t="shared" si="30"/>
        <v>0.6049166350890488</v>
      </c>
      <c r="BB8" s="122">
        <f t="shared" si="31"/>
        <v>1.401906916612794E-2</v>
      </c>
    </row>
    <row r="9" spans="1:54" s="173" customFormat="1" ht="15" customHeight="1" x14ac:dyDescent="0.2">
      <c r="A9" s="174" t="s">
        <v>96</v>
      </c>
      <c r="B9" s="180" t="s">
        <v>99</v>
      </c>
      <c r="C9" s="76">
        <v>1008.095</v>
      </c>
      <c r="D9" s="77">
        <v>1179.1999599999999</v>
      </c>
      <c r="E9" s="76">
        <v>1171.579</v>
      </c>
      <c r="F9" s="78">
        <v>1450.07224</v>
      </c>
      <c r="G9" s="176">
        <f>IF(F9=0,"0",(D9/F9))</f>
        <v>0.81320083749758565</v>
      </c>
      <c r="H9" s="177">
        <f t="shared" si="7"/>
        <v>-4.7257569489907336E-2</v>
      </c>
      <c r="I9" s="76">
        <v>752.13</v>
      </c>
      <c r="J9" s="77">
        <v>1065.25899</v>
      </c>
      <c r="K9" s="82">
        <f t="shared" si="23"/>
        <v>0.7346247729009695</v>
      </c>
      <c r="L9" s="84">
        <f t="shared" si="24"/>
        <v>9.264501737445352E-2</v>
      </c>
      <c r="M9" s="76">
        <v>372.17899999999997</v>
      </c>
      <c r="N9" s="78">
        <v>322.14024999999992</v>
      </c>
      <c r="O9" s="85">
        <f t="shared" si="8"/>
        <v>0.22215462175870626</v>
      </c>
      <c r="P9" s="87">
        <f t="shared" si="9"/>
        <v>-9.5518364868742656E-2</v>
      </c>
      <c r="Q9" s="76">
        <v>47.267000000000003</v>
      </c>
      <c r="R9" s="78">
        <v>62.673000000000002</v>
      </c>
      <c r="S9" s="85">
        <f t="shared" si="10"/>
        <v>4.3220605340324292E-2</v>
      </c>
      <c r="T9" s="87">
        <f t="shared" si="11"/>
        <v>2.8759081410743847E-3</v>
      </c>
      <c r="U9" s="76">
        <v>1221.221</v>
      </c>
      <c r="V9" s="77">
        <v>1629.3631699999999</v>
      </c>
      <c r="W9" s="78">
        <f t="shared" si="25"/>
        <v>408.14216999999985</v>
      </c>
      <c r="X9" s="76">
        <v>143.59800000000001</v>
      </c>
      <c r="Y9" s="77">
        <v>156.95767999999998</v>
      </c>
      <c r="Z9" s="78">
        <f t="shared" si="12"/>
        <v>13.359679999999969</v>
      </c>
      <c r="AA9" s="85">
        <f t="shared" si="1"/>
        <v>1.3817530743471191</v>
      </c>
      <c r="AB9" s="87">
        <f t="shared" si="13"/>
        <v>0.17033847552458758</v>
      </c>
      <c r="AC9" s="85">
        <f t="shared" si="2"/>
        <v>0.13310522839569974</v>
      </c>
      <c r="AD9" s="87">
        <f t="shared" si="14"/>
        <v>-9.3396800702682525E-3</v>
      </c>
      <c r="AE9" s="85">
        <f t="shared" si="15"/>
        <v>0.10824128320669044</v>
      </c>
      <c r="AF9" s="87">
        <f t="shared" si="16"/>
        <v>-1.4326635815415642E-2</v>
      </c>
      <c r="AG9" s="76">
        <v>1473</v>
      </c>
      <c r="AH9" s="78">
        <v>1951</v>
      </c>
      <c r="AI9" s="76">
        <v>23</v>
      </c>
      <c r="AJ9" s="78">
        <v>21</v>
      </c>
      <c r="AK9" s="76">
        <v>30</v>
      </c>
      <c r="AL9" s="78">
        <v>23</v>
      </c>
      <c r="AM9" s="76">
        <f t="shared" si="26"/>
        <v>7.7420634920634912</v>
      </c>
      <c r="AN9" s="78">
        <f t="shared" si="27"/>
        <v>0.62612146307798433</v>
      </c>
      <c r="AO9" s="76">
        <f t="shared" si="28"/>
        <v>7.0688405797101446</v>
      </c>
      <c r="AP9" s="78">
        <f t="shared" si="29"/>
        <v>1.6132850241545889</v>
      </c>
      <c r="AQ9" s="76">
        <v>62</v>
      </c>
      <c r="AR9" s="78">
        <v>62</v>
      </c>
      <c r="AS9" s="76">
        <v>5969</v>
      </c>
      <c r="AT9" s="78">
        <v>7944</v>
      </c>
      <c r="AU9" s="76">
        <f t="shared" si="17"/>
        <v>182.53678751258812</v>
      </c>
      <c r="AV9" s="78">
        <f t="shared" si="18"/>
        <v>-13.740478361092556</v>
      </c>
      <c r="AW9" s="76">
        <f t="shared" si="19"/>
        <v>743.24563813429006</v>
      </c>
      <c r="AX9" s="78">
        <f t="shared" si="20"/>
        <v>-52.123676190217793</v>
      </c>
      <c r="AY9" s="178">
        <f t="shared" si="21"/>
        <v>4.0717580727831884</v>
      </c>
      <c r="AZ9" s="179">
        <f t="shared" si="22"/>
        <v>1.9483802586311327E-2</v>
      </c>
      <c r="BA9" s="85">
        <f t="shared" si="30"/>
        <v>0.3520028358738036</v>
      </c>
      <c r="BB9" s="122">
        <f t="shared" si="31"/>
        <v>-1.9464051129137183E-3</v>
      </c>
    </row>
    <row r="10" spans="1:54" s="173" customFormat="1" ht="15" customHeight="1" x14ac:dyDescent="0.2">
      <c r="A10" s="174" t="s">
        <v>96</v>
      </c>
      <c r="B10" s="180" t="s">
        <v>100</v>
      </c>
      <c r="C10" s="76">
        <v>534.36199999999997</v>
      </c>
      <c r="D10" s="77">
        <v>726.71699999999998</v>
      </c>
      <c r="E10" s="76">
        <v>464.21300000000002</v>
      </c>
      <c r="F10" s="78">
        <v>681.14499999999998</v>
      </c>
      <c r="G10" s="176">
        <f t="shared" si="6"/>
        <v>1.0669049908609767</v>
      </c>
      <c r="H10" s="177">
        <f t="shared" si="7"/>
        <v>-8.4208829734310209E-2</v>
      </c>
      <c r="I10" s="76">
        <v>366.03</v>
      </c>
      <c r="J10" s="77">
        <v>548.66600000000005</v>
      </c>
      <c r="K10" s="82">
        <f t="shared" si="23"/>
        <v>0.8055054357001814</v>
      </c>
      <c r="L10" s="84">
        <f t="shared" si="24"/>
        <v>1.7009637435160929E-2</v>
      </c>
      <c r="M10" s="76">
        <v>85.102000000000004</v>
      </c>
      <c r="N10" s="78">
        <v>110.50799999999992</v>
      </c>
      <c r="O10" s="85">
        <f t="shared" si="8"/>
        <v>0.16223858356150295</v>
      </c>
      <c r="P10" s="87">
        <f t="shared" si="9"/>
        <v>-2.108674338970265E-2</v>
      </c>
      <c r="Q10" s="76">
        <v>13.081</v>
      </c>
      <c r="R10" s="78">
        <v>21.971</v>
      </c>
      <c r="S10" s="85">
        <f t="shared" si="10"/>
        <v>3.2255980738315634E-2</v>
      </c>
      <c r="T10" s="87">
        <f t="shared" si="11"/>
        <v>4.0771059545418077E-3</v>
      </c>
      <c r="U10" s="76">
        <v>74.126000000000005</v>
      </c>
      <c r="V10" s="77">
        <v>98.179000000000002</v>
      </c>
      <c r="W10" s="78">
        <f t="shared" si="25"/>
        <v>24.052999999999997</v>
      </c>
      <c r="X10" s="76">
        <v>0</v>
      </c>
      <c r="Y10" s="77">
        <v>0</v>
      </c>
      <c r="Z10" s="78">
        <f t="shared" si="12"/>
        <v>0</v>
      </c>
      <c r="AA10" s="85">
        <f t="shared" si="1"/>
        <v>0.13509935779677645</v>
      </c>
      <c r="AB10" s="87">
        <f t="shared" si="13"/>
        <v>-3.6193385177070159E-3</v>
      </c>
      <c r="AC10" s="85">
        <f t="shared" si="2"/>
        <v>0</v>
      </c>
      <c r="AD10" s="87">
        <f t="shared" si="14"/>
        <v>0</v>
      </c>
      <c r="AE10" s="85">
        <f t="shared" si="15"/>
        <v>0</v>
      </c>
      <c r="AF10" s="87">
        <f t="shared" si="16"/>
        <v>0</v>
      </c>
      <c r="AG10" s="76">
        <v>613</v>
      </c>
      <c r="AH10" s="78">
        <v>825</v>
      </c>
      <c r="AI10" s="76">
        <v>8.5</v>
      </c>
      <c r="AJ10" s="78">
        <v>8</v>
      </c>
      <c r="AK10" s="76">
        <v>12</v>
      </c>
      <c r="AL10" s="78">
        <v>12</v>
      </c>
      <c r="AM10" s="76">
        <f t="shared" si="26"/>
        <v>8.59375</v>
      </c>
      <c r="AN10" s="78">
        <f t="shared" si="27"/>
        <v>0.58067810457516345</v>
      </c>
      <c r="AO10" s="76">
        <f t="shared" si="28"/>
        <v>5.729166666666667</v>
      </c>
      <c r="AP10" s="78">
        <f t="shared" si="29"/>
        <v>5.3240740740740478E-2</v>
      </c>
      <c r="AQ10" s="76">
        <v>25</v>
      </c>
      <c r="AR10" s="78">
        <v>25</v>
      </c>
      <c r="AS10" s="76">
        <v>3806</v>
      </c>
      <c r="AT10" s="78">
        <v>5198</v>
      </c>
      <c r="AU10" s="76">
        <f t="shared" si="17"/>
        <v>131.03982300884957</v>
      </c>
      <c r="AV10" s="78">
        <f t="shared" si="18"/>
        <v>9.0710894302894047</v>
      </c>
      <c r="AW10" s="76">
        <f t="shared" si="19"/>
        <v>825.63030303030303</v>
      </c>
      <c r="AX10" s="78">
        <f t="shared" si="20"/>
        <v>68.349715754609747</v>
      </c>
      <c r="AY10" s="178">
        <f t="shared" si="21"/>
        <v>6.3006060606060608</v>
      </c>
      <c r="AZ10" s="179">
        <f t="shared" si="22"/>
        <v>9.1796925206386604E-2</v>
      </c>
      <c r="BA10" s="85">
        <f t="shared" si="30"/>
        <v>0.5712087912087912</v>
      </c>
      <c r="BB10" s="122">
        <f t="shared" si="31"/>
        <v>1.1502908855850036E-2</v>
      </c>
    </row>
    <row r="11" spans="1:54" s="173" customFormat="1" ht="15" customHeight="1" x14ac:dyDescent="0.2">
      <c r="A11" s="174" t="s">
        <v>101</v>
      </c>
      <c r="B11" s="180" t="s">
        <v>102</v>
      </c>
      <c r="C11" s="76">
        <v>1011.813</v>
      </c>
      <c r="D11" s="77">
        <v>1384.4079999999999</v>
      </c>
      <c r="E11" s="76">
        <v>1044.614</v>
      </c>
      <c r="F11" s="78">
        <v>1403.2149999999999</v>
      </c>
      <c r="G11" s="176">
        <f t="shared" si="6"/>
        <v>0.98659720712791699</v>
      </c>
      <c r="H11" s="177">
        <f t="shared" si="7"/>
        <v>1.7997322385801762E-2</v>
      </c>
      <c r="I11" s="76">
        <v>669.68</v>
      </c>
      <c r="J11" s="77">
        <v>1058.0909999999999</v>
      </c>
      <c r="K11" s="82">
        <f t="shared" si="23"/>
        <v>0.75404766910273902</v>
      </c>
      <c r="L11" s="84">
        <f t="shared" si="24"/>
        <v>0.11296876340168582</v>
      </c>
      <c r="M11" s="76">
        <v>315.45699999999999</v>
      </c>
      <c r="N11" s="78">
        <v>264.49700000000001</v>
      </c>
      <c r="O11" s="85">
        <f t="shared" si="8"/>
        <v>0.18849356655965055</v>
      </c>
      <c r="P11" s="87">
        <f t="shared" si="9"/>
        <v>-0.11349070705720693</v>
      </c>
      <c r="Q11" s="76">
        <v>59.475000000000001</v>
      </c>
      <c r="R11" s="78">
        <v>80.626999999999995</v>
      </c>
      <c r="S11" s="85">
        <f t="shared" si="10"/>
        <v>5.7458764337610414E-2</v>
      </c>
      <c r="T11" s="87">
        <f t="shared" si="11"/>
        <v>5.2385823832398065E-4</v>
      </c>
      <c r="U11" s="76">
        <v>489.23399999999998</v>
      </c>
      <c r="V11" s="77">
        <v>361.505</v>
      </c>
      <c r="W11" s="78">
        <f t="shared" si="25"/>
        <v>-127.72899999999998</v>
      </c>
      <c r="X11" s="76">
        <v>51.433</v>
      </c>
      <c r="Y11" s="77">
        <v>18.785</v>
      </c>
      <c r="Z11" s="78">
        <f t="shared" si="12"/>
        <v>-32.647999999999996</v>
      </c>
      <c r="AA11" s="85">
        <f t="shared" si="1"/>
        <v>0.26112605532473088</v>
      </c>
      <c r="AB11" s="87">
        <f t="shared" si="13"/>
        <v>-0.22239609748413797</v>
      </c>
      <c r="AC11" s="85">
        <f t="shared" si="2"/>
        <v>1.3568976775632619E-2</v>
      </c>
      <c r="AD11" s="87">
        <f t="shared" si="14"/>
        <v>-3.7263538718831278E-2</v>
      </c>
      <c r="AE11" s="85">
        <f t="shared" si="15"/>
        <v>1.3387114590422709E-2</v>
      </c>
      <c r="AF11" s="87">
        <f t="shared" si="16"/>
        <v>-3.5849254058666812E-2</v>
      </c>
      <c r="AG11" s="76">
        <v>1410</v>
      </c>
      <c r="AH11" s="78">
        <v>1895</v>
      </c>
      <c r="AI11" s="76">
        <v>17</v>
      </c>
      <c r="AJ11" s="78">
        <v>16</v>
      </c>
      <c r="AK11" s="76">
        <v>23</v>
      </c>
      <c r="AL11" s="78">
        <v>31.75</v>
      </c>
      <c r="AM11" s="76">
        <f t="shared" si="26"/>
        <v>9.8697916666666661</v>
      </c>
      <c r="AN11" s="78">
        <f t="shared" si="27"/>
        <v>0.65410539215686292</v>
      </c>
      <c r="AO11" s="76">
        <f t="shared" si="28"/>
        <v>4.9737532808398948</v>
      </c>
      <c r="AP11" s="78">
        <f t="shared" si="29"/>
        <v>-1.837840922058656</v>
      </c>
      <c r="AQ11" s="76">
        <v>61</v>
      </c>
      <c r="AR11" s="78">
        <v>61</v>
      </c>
      <c r="AS11" s="76">
        <v>7761</v>
      </c>
      <c r="AT11" s="78">
        <v>10522</v>
      </c>
      <c r="AU11" s="76">
        <f t="shared" si="17"/>
        <v>133.36010264208326</v>
      </c>
      <c r="AV11" s="78">
        <f t="shared" si="18"/>
        <v>-1.2377584582904149</v>
      </c>
      <c r="AW11" s="76">
        <f t="shared" si="19"/>
        <v>740.48284960422166</v>
      </c>
      <c r="AX11" s="78">
        <f t="shared" si="20"/>
        <v>-0.37814330357980452</v>
      </c>
      <c r="AY11" s="178">
        <f t="shared" si="21"/>
        <v>5.5525065963060687</v>
      </c>
      <c r="AZ11" s="179">
        <f t="shared" si="22"/>
        <v>4.82512771571324E-2</v>
      </c>
      <c r="BA11" s="85">
        <f t="shared" si="30"/>
        <v>0.47387858043595754</v>
      </c>
      <c r="BB11" s="122">
        <f t="shared" si="31"/>
        <v>6.1230355950703808E-3</v>
      </c>
    </row>
    <row r="12" spans="1:54" s="173" customFormat="1" ht="15" customHeight="1" x14ac:dyDescent="0.2">
      <c r="A12" s="174" t="s">
        <v>101</v>
      </c>
      <c r="B12" s="180" t="s">
        <v>103</v>
      </c>
      <c r="C12" s="76">
        <v>173.69800000000001</v>
      </c>
      <c r="D12" s="77">
        <v>238.60300000000001</v>
      </c>
      <c r="E12" s="76">
        <v>203.26329000000001</v>
      </c>
      <c r="F12" s="78">
        <v>273.44099999999997</v>
      </c>
      <c r="G12" s="176">
        <f>IF(F12=0,"0",(D12/F12))</f>
        <v>0.87259408793853166</v>
      </c>
      <c r="H12" s="177">
        <f>G12-IF(E12=0,"0",(C12/E12))</f>
        <v>1.8047258552861489E-2</v>
      </c>
      <c r="I12" s="76">
        <v>118.771</v>
      </c>
      <c r="J12" s="77">
        <v>227.488</v>
      </c>
      <c r="K12" s="82">
        <f t="shared" si="23"/>
        <v>0.83194546538375747</v>
      </c>
      <c r="L12" s="84">
        <f t="shared" si="24"/>
        <v>0.24762450905170164</v>
      </c>
      <c r="M12" s="76">
        <v>83.979289999999992</v>
      </c>
      <c r="N12" s="78">
        <v>45.406999999999975</v>
      </c>
      <c r="O12" s="85">
        <f t="shared" si="8"/>
        <v>0.16605776017495541</v>
      </c>
      <c r="P12" s="87">
        <f t="shared" si="9"/>
        <v>-0.24709746327931412</v>
      </c>
      <c r="Q12" s="76">
        <v>0.51300000000000001</v>
      </c>
      <c r="R12" s="78">
        <v>0.54600000000000004</v>
      </c>
      <c r="S12" s="85">
        <f t="shared" si="10"/>
        <v>1.996774441287152E-3</v>
      </c>
      <c r="T12" s="87">
        <f t="shared" si="11"/>
        <v>-5.2704577238743729E-4</v>
      </c>
      <c r="U12" s="76">
        <v>315.25438000000003</v>
      </c>
      <c r="V12" s="77">
        <v>308.94259999999997</v>
      </c>
      <c r="W12" s="78">
        <f t="shared" si="25"/>
        <v>-6.3117800000000557</v>
      </c>
      <c r="X12" s="76">
        <v>307.92106999999993</v>
      </c>
      <c r="Y12" s="77">
        <v>302.10700000000003</v>
      </c>
      <c r="Z12" s="78">
        <f t="shared" si="12"/>
        <v>-5.8140699999999015</v>
      </c>
      <c r="AA12" s="85">
        <f t="shared" si="1"/>
        <v>1.2947976345645276</v>
      </c>
      <c r="AB12" s="87">
        <f>AA12-IF(C12=0,"0",(U12/C12))</f>
        <v>-0.52015924461657992</v>
      </c>
      <c r="AC12" s="85">
        <f t="shared" si="2"/>
        <v>1.2661492101943397</v>
      </c>
      <c r="AD12" s="87">
        <f t="shared" si="14"/>
        <v>-0.50658893301974395</v>
      </c>
      <c r="AE12" s="85">
        <f t="shared" si="15"/>
        <v>1.104834315263622</v>
      </c>
      <c r="AF12" s="87">
        <f>AE12-IF(E12=0,"0",(X12/E12))</f>
        <v>-0.41005344435101332</v>
      </c>
      <c r="AG12" s="76">
        <v>224</v>
      </c>
      <c r="AH12" s="78">
        <v>224</v>
      </c>
      <c r="AI12" s="76">
        <v>4</v>
      </c>
      <c r="AJ12" s="78">
        <v>6</v>
      </c>
      <c r="AK12" s="76">
        <v>1</v>
      </c>
      <c r="AL12" s="78">
        <v>1</v>
      </c>
      <c r="AM12" s="76">
        <f t="shared" si="26"/>
        <v>3.1111111111111112</v>
      </c>
      <c r="AN12" s="78">
        <f t="shared" si="27"/>
        <v>-3.1111111111111112</v>
      </c>
      <c r="AO12" s="76">
        <f t="shared" si="28"/>
        <v>18.666666666666668</v>
      </c>
      <c r="AP12" s="78">
        <f t="shared" si="29"/>
        <v>-6.2222222222222214</v>
      </c>
      <c r="AQ12" s="76">
        <v>8</v>
      </c>
      <c r="AR12" s="78">
        <v>8</v>
      </c>
      <c r="AS12" s="76">
        <v>2135</v>
      </c>
      <c r="AT12" s="78">
        <v>2135</v>
      </c>
      <c r="AU12" s="76">
        <f t="shared" si="17"/>
        <v>128.07540983606557</v>
      </c>
      <c r="AV12" s="78">
        <f t="shared" si="18"/>
        <v>32.870121779859488</v>
      </c>
      <c r="AW12" s="76">
        <f t="shared" si="19"/>
        <v>1220.71875</v>
      </c>
      <c r="AX12" s="78">
        <f>AW12-(E12*1000/AG12)</f>
        <v>313.29334821428563</v>
      </c>
      <c r="AY12" s="178">
        <f t="shared" si="21"/>
        <v>9.53125</v>
      </c>
      <c r="AZ12" s="179">
        <f t="shared" si="22"/>
        <v>0</v>
      </c>
      <c r="BA12" s="85">
        <f t="shared" si="30"/>
        <v>0.73317307692307687</v>
      </c>
      <c r="BB12" s="122">
        <f t="shared" si="31"/>
        <v>-0.24798501131221728</v>
      </c>
    </row>
    <row r="13" spans="1:54" s="173" customFormat="1" ht="15" customHeight="1" x14ac:dyDescent="0.2">
      <c r="A13" s="174" t="s">
        <v>104</v>
      </c>
      <c r="B13" s="180" t="s">
        <v>105</v>
      </c>
      <c r="C13" s="76">
        <v>2447.2719999999999</v>
      </c>
      <c r="D13" s="77">
        <v>3276.7179999999998</v>
      </c>
      <c r="E13" s="76">
        <v>2235.7669999999998</v>
      </c>
      <c r="F13" s="78">
        <v>3267.3539999999998</v>
      </c>
      <c r="G13" s="176">
        <f t="shared" si="6"/>
        <v>1.002865927597683</v>
      </c>
      <c r="H13" s="177">
        <f t="shared" si="7"/>
        <v>-9.17347172816807E-2</v>
      </c>
      <c r="I13" s="76">
        <v>1653.7360000000001</v>
      </c>
      <c r="J13" s="77">
        <v>2257.4450000000002</v>
      </c>
      <c r="K13" s="82">
        <f t="shared" si="23"/>
        <v>0.69090921889700363</v>
      </c>
      <c r="L13" s="84">
        <f t="shared" si="24"/>
        <v>-4.8763564537048443E-2</v>
      </c>
      <c r="M13" s="76">
        <v>432.791</v>
      </c>
      <c r="N13" s="78">
        <v>809.37699999999961</v>
      </c>
      <c r="O13" s="85">
        <f t="shared" si="8"/>
        <v>0.24771634784599394</v>
      </c>
      <c r="P13" s="87">
        <f t="shared" si="9"/>
        <v>5.4140273058236543E-2</v>
      </c>
      <c r="Q13" s="76">
        <v>149.24</v>
      </c>
      <c r="R13" s="78">
        <v>200.53200000000001</v>
      </c>
      <c r="S13" s="85">
        <f t="shared" si="10"/>
        <v>6.137443325700246E-2</v>
      </c>
      <c r="T13" s="87">
        <f t="shared" si="11"/>
        <v>-5.3767085211882046E-3</v>
      </c>
      <c r="U13" s="76">
        <v>341.52199999999999</v>
      </c>
      <c r="V13" s="77">
        <v>328.09899999999999</v>
      </c>
      <c r="W13" s="78">
        <f t="shared" si="25"/>
        <v>-13.423000000000002</v>
      </c>
      <c r="X13" s="76">
        <v>2.536</v>
      </c>
      <c r="Y13" s="77">
        <v>0</v>
      </c>
      <c r="Z13" s="78">
        <f t="shared" si="12"/>
        <v>-2.536</v>
      </c>
      <c r="AA13" s="85">
        <f t="shared" si="1"/>
        <v>0.10013037435629188</v>
      </c>
      <c r="AB13" s="87">
        <f t="shared" si="13"/>
        <v>-3.9421747353105357E-2</v>
      </c>
      <c r="AC13" s="85">
        <f t="shared" si="2"/>
        <v>0</v>
      </c>
      <c r="AD13" s="87">
        <f t="shared" si="14"/>
        <v>-1.0362558800166063E-3</v>
      </c>
      <c r="AE13" s="85">
        <f t="shared" si="15"/>
        <v>0</v>
      </c>
      <c r="AF13" s="87">
        <f t="shared" si="16"/>
        <v>-1.1342863545262096E-3</v>
      </c>
      <c r="AG13" s="76">
        <v>3505</v>
      </c>
      <c r="AH13" s="78">
        <v>4720</v>
      </c>
      <c r="AI13" s="76">
        <v>37</v>
      </c>
      <c r="AJ13" s="78">
        <v>37</v>
      </c>
      <c r="AK13" s="76">
        <v>59</v>
      </c>
      <c r="AL13" s="78">
        <v>59</v>
      </c>
      <c r="AM13" s="76">
        <f t="shared" si="26"/>
        <v>10.63063063063063</v>
      </c>
      <c r="AN13" s="78">
        <f t="shared" si="27"/>
        <v>0.10510510510510507</v>
      </c>
      <c r="AO13" s="76">
        <f t="shared" si="28"/>
        <v>6.666666666666667</v>
      </c>
      <c r="AP13" s="78">
        <f t="shared" si="29"/>
        <v>6.5913370998116783E-2</v>
      </c>
      <c r="AQ13" s="76">
        <v>95</v>
      </c>
      <c r="AR13" s="78">
        <v>95</v>
      </c>
      <c r="AS13" s="76">
        <v>15298</v>
      </c>
      <c r="AT13" s="78">
        <v>20609</v>
      </c>
      <c r="AU13" s="76">
        <f t="shared" si="17"/>
        <v>158.54015236061915</v>
      </c>
      <c r="AV13" s="78">
        <f t="shared" si="18"/>
        <v>12.392485999003242</v>
      </c>
      <c r="AW13" s="76">
        <f t="shared" si="19"/>
        <v>692.23601694915249</v>
      </c>
      <c r="AX13" s="78">
        <f t="shared" si="20"/>
        <v>54.35670168524382</v>
      </c>
      <c r="AY13" s="178">
        <f t="shared" si="21"/>
        <v>4.3663135593220339</v>
      </c>
      <c r="AZ13" s="179">
        <f t="shared" si="22"/>
        <v>1.6915907057715174E-3</v>
      </c>
      <c r="BA13" s="85">
        <f t="shared" si="30"/>
        <v>0.59598033545401974</v>
      </c>
      <c r="BB13" s="122">
        <f t="shared" si="31"/>
        <v>3.952471676930025E-3</v>
      </c>
    </row>
    <row r="14" spans="1:54" s="173" customFormat="1" ht="15" customHeight="1" x14ac:dyDescent="0.2">
      <c r="A14" s="174" t="s">
        <v>104</v>
      </c>
      <c r="B14" s="180" t="s">
        <v>106</v>
      </c>
      <c r="C14" s="76">
        <v>2236.9110000000001</v>
      </c>
      <c r="D14" s="77">
        <v>3036.2280000000001</v>
      </c>
      <c r="E14" s="76">
        <v>2204.9960000000001</v>
      </c>
      <c r="F14" s="78">
        <v>3089.8679999999999</v>
      </c>
      <c r="G14" s="176">
        <f t="shared" si="6"/>
        <v>0.9826400351082959</v>
      </c>
      <c r="H14" s="177">
        <f t="shared" si="7"/>
        <v>-3.1833914050795609E-2</v>
      </c>
      <c r="I14" s="76">
        <v>1299.5719999999999</v>
      </c>
      <c r="J14" s="77">
        <v>1834.1130000000001</v>
      </c>
      <c r="K14" s="82">
        <f t="shared" si="23"/>
        <v>0.5935894348884807</v>
      </c>
      <c r="L14" s="84">
        <f t="shared" si="24"/>
        <v>4.2133090360982894E-3</v>
      </c>
      <c r="M14" s="76">
        <v>773.99800000000005</v>
      </c>
      <c r="N14" s="78">
        <v>1074.8969999999999</v>
      </c>
      <c r="O14" s="85">
        <f t="shared" si="8"/>
        <v>0.3478779676024995</v>
      </c>
      <c r="P14" s="87">
        <f t="shared" si="9"/>
        <v>-3.1421703025125702E-3</v>
      </c>
      <c r="Q14" s="76">
        <v>131.42599999999999</v>
      </c>
      <c r="R14" s="78">
        <v>180.858</v>
      </c>
      <c r="S14" s="85">
        <f t="shared" si="10"/>
        <v>5.8532597509019804E-2</v>
      </c>
      <c r="T14" s="87">
        <f t="shared" si="11"/>
        <v>-1.0711387335856151E-3</v>
      </c>
      <c r="U14" s="76">
        <v>1128.1500000000001</v>
      </c>
      <c r="V14" s="77">
        <v>1147.296</v>
      </c>
      <c r="W14" s="78">
        <f t="shared" si="25"/>
        <v>19.145999999999958</v>
      </c>
      <c r="X14" s="76">
        <v>500.86399999999998</v>
      </c>
      <c r="Y14" s="77">
        <v>458.06700000000001</v>
      </c>
      <c r="Z14" s="78">
        <f t="shared" si="12"/>
        <v>-42.796999999999969</v>
      </c>
      <c r="AA14" s="85">
        <f t="shared" si="1"/>
        <v>0.37786885569858392</v>
      </c>
      <c r="AB14" s="87">
        <f t="shared" si="13"/>
        <v>-0.12646502258267095</v>
      </c>
      <c r="AC14" s="85">
        <f t="shared" si="2"/>
        <v>0.15086712855556303</v>
      </c>
      <c r="AD14" s="87">
        <f t="shared" si="14"/>
        <v>-7.3041645642426961E-2</v>
      </c>
      <c r="AE14" s="85">
        <f t="shared" si="15"/>
        <v>0.14824808050052624</v>
      </c>
      <c r="AF14" s="87">
        <f t="shared" si="16"/>
        <v>-7.8901537911479941E-2</v>
      </c>
      <c r="AG14" s="76">
        <v>2527</v>
      </c>
      <c r="AH14" s="78">
        <v>3315</v>
      </c>
      <c r="AI14" s="76">
        <v>27</v>
      </c>
      <c r="AJ14" s="78">
        <v>27.5</v>
      </c>
      <c r="AK14" s="76">
        <v>48</v>
      </c>
      <c r="AL14" s="78">
        <v>48.5</v>
      </c>
      <c r="AM14" s="76">
        <f t="shared" si="26"/>
        <v>10.045454545454545</v>
      </c>
      <c r="AN14" s="78">
        <f t="shared" si="27"/>
        <v>-0.35372240927796561</v>
      </c>
      <c r="AO14" s="76">
        <f t="shared" si="28"/>
        <v>5.695876288659794</v>
      </c>
      <c r="AP14" s="78">
        <f t="shared" si="29"/>
        <v>-0.15366074837724319</v>
      </c>
      <c r="AQ14" s="76">
        <v>87</v>
      </c>
      <c r="AR14" s="78">
        <v>87</v>
      </c>
      <c r="AS14" s="76">
        <v>13457</v>
      </c>
      <c r="AT14" s="78">
        <v>17825</v>
      </c>
      <c r="AU14" s="76">
        <f t="shared" si="17"/>
        <v>173.34462833099579</v>
      </c>
      <c r="AV14" s="78">
        <f t="shared" si="18"/>
        <v>9.4896829494099961</v>
      </c>
      <c r="AW14" s="76">
        <f t="shared" si="19"/>
        <v>932.0868778280543</v>
      </c>
      <c r="AX14" s="78">
        <f t="shared" si="20"/>
        <v>59.512283447365689</v>
      </c>
      <c r="AY14" s="178">
        <f t="shared" si="21"/>
        <v>5.3770739064856716</v>
      </c>
      <c r="AZ14" s="179">
        <f t="shared" si="22"/>
        <v>5.1787005021484589E-2</v>
      </c>
      <c r="BA14" s="85">
        <f t="shared" si="30"/>
        <v>0.56287103700896801</v>
      </c>
      <c r="BB14" s="122">
        <f t="shared" si="31"/>
        <v>-5.79867225404751E-3</v>
      </c>
    </row>
    <row r="15" spans="1:54" s="173" customFormat="1" ht="15" customHeight="1" x14ac:dyDescent="0.2">
      <c r="A15" s="174" t="s">
        <v>104</v>
      </c>
      <c r="B15" s="180" t="s">
        <v>107</v>
      </c>
      <c r="C15" s="76">
        <v>4609.9830000000002</v>
      </c>
      <c r="D15" s="77">
        <v>6233.6959999999999</v>
      </c>
      <c r="E15" s="76">
        <v>4281.4120000000003</v>
      </c>
      <c r="F15" s="78">
        <v>6151.58</v>
      </c>
      <c r="G15" s="176">
        <f t="shared" si="6"/>
        <v>1.0133487656829627</v>
      </c>
      <c r="H15" s="177">
        <f t="shared" si="7"/>
        <v>-6.3394841332666596E-2</v>
      </c>
      <c r="I15" s="76">
        <v>3082.2269999999999</v>
      </c>
      <c r="J15" s="77">
        <v>4433.6260000000002</v>
      </c>
      <c r="K15" s="82">
        <f t="shared" si="23"/>
        <v>0.72072963368760545</v>
      </c>
      <c r="L15" s="84">
        <f t="shared" si="24"/>
        <v>8.2064104685986017E-4</v>
      </c>
      <c r="M15" s="76">
        <v>967.72500000000002</v>
      </c>
      <c r="N15" s="78">
        <v>1418.6069999999997</v>
      </c>
      <c r="O15" s="85">
        <f t="shared" si="8"/>
        <v>0.23060855910188924</v>
      </c>
      <c r="P15" s="87">
        <f t="shared" si="9"/>
        <v>4.5791557181457387E-3</v>
      </c>
      <c r="Q15" s="76">
        <v>231.46</v>
      </c>
      <c r="R15" s="78">
        <v>299.34699999999998</v>
      </c>
      <c r="S15" s="85">
        <f t="shared" si="10"/>
        <v>4.8661807210505267E-2</v>
      </c>
      <c r="T15" s="87">
        <f t="shared" si="11"/>
        <v>-5.3997967650056128E-3</v>
      </c>
      <c r="U15" s="76">
        <v>1210.9559999999999</v>
      </c>
      <c r="V15" s="77">
        <v>1454.345</v>
      </c>
      <c r="W15" s="78">
        <f t="shared" si="25"/>
        <v>243.38900000000012</v>
      </c>
      <c r="X15" s="76">
        <v>179.61199999999999</v>
      </c>
      <c r="Y15" s="77">
        <v>156.38999999999999</v>
      </c>
      <c r="Z15" s="78">
        <f t="shared" si="12"/>
        <v>-23.222000000000008</v>
      </c>
      <c r="AA15" s="85">
        <f t="shared" si="1"/>
        <v>0.23330380563954356</v>
      </c>
      <c r="AB15" s="87">
        <f t="shared" si="13"/>
        <v>-2.9377423336788833E-2</v>
      </c>
      <c r="AC15" s="85">
        <f t="shared" si="2"/>
        <v>2.5087845156388761E-2</v>
      </c>
      <c r="AD15" s="87">
        <f t="shared" si="14"/>
        <v>-1.3873686805876605E-2</v>
      </c>
      <c r="AE15" s="85">
        <f t="shared" si="15"/>
        <v>2.5422736922871846E-2</v>
      </c>
      <c r="AF15" s="87">
        <f t="shared" si="16"/>
        <v>-1.65288435370325E-2</v>
      </c>
      <c r="AG15" s="76">
        <v>7490</v>
      </c>
      <c r="AH15" s="78">
        <v>9317</v>
      </c>
      <c r="AI15" s="76">
        <v>65</v>
      </c>
      <c r="AJ15" s="78">
        <v>65.099999999999994</v>
      </c>
      <c r="AK15" s="76">
        <v>119</v>
      </c>
      <c r="AL15" s="78">
        <v>117.79</v>
      </c>
      <c r="AM15" s="76">
        <f t="shared" si="26"/>
        <v>11.926523297491039</v>
      </c>
      <c r="AN15" s="78">
        <f t="shared" si="27"/>
        <v>-0.876895505927763</v>
      </c>
      <c r="AO15" s="76">
        <f t="shared" si="28"/>
        <v>6.5915329541274019</v>
      </c>
      <c r="AP15" s="78">
        <f t="shared" si="29"/>
        <v>-0.4019310981601798</v>
      </c>
      <c r="AQ15" s="76">
        <v>214</v>
      </c>
      <c r="AR15" s="78">
        <v>212</v>
      </c>
      <c r="AS15" s="76">
        <v>33424</v>
      </c>
      <c r="AT15" s="78">
        <v>44193</v>
      </c>
      <c r="AU15" s="76">
        <f t="shared" si="17"/>
        <v>139.19806304165817</v>
      </c>
      <c r="AV15" s="78">
        <f t="shared" si="18"/>
        <v>11.104118570619391</v>
      </c>
      <c r="AW15" s="76">
        <f t="shared" si="19"/>
        <v>660.25330041858967</v>
      </c>
      <c r="AX15" s="78">
        <f t="shared" si="20"/>
        <v>88.636210965986152</v>
      </c>
      <c r="AY15" s="178">
        <f t="shared" si="21"/>
        <v>4.7432649994633467</v>
      </c>
      <c r="AZ15" s="179">
        <f t="shared" si="22"/>
        <v>0.28078168838190454</v>
      </c>
      <c r="BA15" s="85">
        <f t="shared" si="30"/>
        <v>0.57268556914783331</v>
      </c>
      <c r="BB15" s="122">
        <f t="shared" si="31"/>
        <v>-1.531033381028668E-3</v>
      </c>
    </row>
    <row r="16" spans="1:54" s="173" customFormat="1" ht="15" customHeight="1" x14ac:dyDescent="0.2">
      <c r="A16" s="174" t="s">
        <v>108</v>
      </c>
      <c r="B16" s="180" t="s">
        <v>109</v>
      </c>
      <c r="C16" s="76">
        <v>681.67499999999995</v>
      </c>
      <c r="D16" s="77">
        <v>917.827</v>
      </c>
      <c r="E16" s="76">
        <v>696.31299999999999</v>
      </c>
      <c r="F16" s="78">
        <v>967.06399999999996</v>
      </c>
      <c r="G16" s="176">
        <f t="shared" si="6"/>
        <v>0.9490860997824343</v>
      </c>
      <c r="H16" s="177">
        <f t="shared" si="7"/>
        <v>-2.9891744951183963E-2</v>
      </c>
      <c r="I16" s="76">
        <v>570.49</v>
      </c>
      <c r="J16" s="77">
        <v>802.86400000000003</v>
      </c>
      <c r="K16" s="82">
        <f t="shared" si="23"/>
        <v>0.83020772151584599</v>
      </c>
      <c r="L16" s="84">
        <f t="shared" si="24"/>
        <v>1.0906631345189988E-2</v>
      </c>
      <c r="M16" s="76">
        <v>104.68600000000001</v>
      </c>
      <c r="N16" s="78">
        <v>136.59299999999993</v>
      </c>
      <c r="O16" s="85">
        <f t="shared" si="8"/>
        <v>0.14124504686349604</v>
      </c>
      <c r="P16" s="87">
        <f t="shared" si="9"/>
        <v>-9.098261390119794E-3</v>
      </c>
      <c r="Q16" s="76">
        <v>21.135999999999999</v>
      </c>
      <c r="R16" s="78">
        <v>27.606999999999999</v>
      </c>
      <c r="S16" s="85">
        <f t="shared" si="10"/>
        <v>2.8547231620657993E-2</v>
      </c>
      <c r="T16" s="87">
        <f t="shared" si="11"/>
        <v>-1.8069338193093774E-3</v>
      </c>
      <c r="U16" s="76">
        <v>1090.4690000000001</v>
      </c>
      <c r="V16" s="77">
        <v>1171.873</v>
      </c>
      <c r="W16" s="78">
        <f t="shared" si="25"/>
        <v>81.403999999999996</v>
      </c>
      <c r="X16" s="76">
        <v>1038.617</v>
      </c>
      <c r="Y16" s="77">
        <v>1076.4169999999999</v>
      </c>
      <c r="Z16" s="78">
        <f t="shared" si="12"/>
        <v>37.799999999999955</v>
      </c>
      <c r="AA16" s="85">
        <f t="shared" si="1"/>
        <v>1.276790724177868</v>
      </c>
      <c r="AB16" s="87">
        <f t="shared" si="13"/>
        <v>-0.32289974415381528</v>
      </c>
      <c r="AC16" s="85">
        <f t="shared" si="2"/>
        <v>1.1727885538342193</v>
      </c>
      <c r="AD16" s="87">
        <f t="shared" si="14"/>
        <v>-0.3508363407269719</v>
      </c>
      <c r="AE16" s="85">
        <f t="shared" si="15"/>
        <v>1.1130773144280006</v>
      </c>
      <c r="AF16" s="87">
        <f t="shared" si="16"/>
        <v>-0.37851770103200089</v>
      </c>
      <c r="AG16" s="76">
        <v>901</v>
      </c>
      <c r="AH16" s="78">
        <v>1175</v>
      </c>
      <c r="AI16" s="76">
        <v>19</v>
      </c>
      <c r="AJ16" s="78">
        <v>18</v>
      </c>
      <c r="AK16" s="76">
        <v>22</v>
      </c>
      <c r="AL16" s="78">
        <v>21</v>
      </c>
      <c r="AM16" s="76">
        <f t="shared" si="26"/>
        <v>5.439814814814814</v>
      </c>
      <c r="AN16" s="78">
        <f t="shared" si="27"/>
        <v>0.17080896686159797</v>
      </c>
      <c r="AO16" s="76">
        <f t="shared" si="28"/>
        <v>4.6626984126984121</v>
      </c>
      <c r="AP16" s="78">
        <f t="shared" si="29"/>
        <v>0.11219336219336196</v>
      </c>
      <c r="AQ16" s="76">
        <v>50</v>
      </c>
      <c r="AR16" s="78">
        <v>50</v>
      </c>
      <c r="AS16" s="76">
        <v>4281</v>
      </c>
      <c r="AT16" s="78">
        <v>5567</v>
      </c>
      <c r="AU16" s="76">
        <f t="shared" si="17"/>
        <v>173.71366984012934</v>
      </c>
      <c r="AV16" s="78">
        <f t="shared" si="18"/>
        <v>11.061719361269269</v>
      </c>
      <c r="AW16" s="76">
        <f t="shared" si="19"/>
        <v>823.03319148936168</v>
      </c>
      <c r="AX16" s="78">
        <f t="shared" si="20"/>
        <v>50.210771955510381</v>
      </c>
      <c r="AY16" s="178">
        <f t="shared" si="21"/>
        <v>4.7378723404255316</v>
      </c>
      <c r="AZ16" s="179">
        <f t="shared" si="22"/>
        <v>-1.3515006966255072E-2</v>
      </c>
      <c r="BA16" s="85">
        <f t="shared" si="30"/>
        <v>0.30587912087912089</v>
      </c>
      <c r="BB16" s="122">
        <f t="shared" si="31"/>
        <v>-8.9002908855850271E-3</v>
      </c>
    </row>
    <row r="17" spans="1:54" s="173" customFormat="1" ht="15" customHeight="1" x14ac:dyDescent="0.2">
      <c r="A17" s="174" t="s">
        <v>110</v>
      </c>
      <c r="B17" s="180" t="s">
        <v>111</v>
      </c>
      <c r="C17" s="76">
        <v>2313.8890000000001</v>
      </c>
      <c r="D17" s="77">
        <v>3187.2919999999999</v>
      </c>
      <c r="E17" s="76">
        <v>2264.3580000000002</v>
      </c>
      <c r="F17" s="78">
        <v>3097.3679999999999</v>
      </c>
      <c r="G17" s="176">
        <f t="shared" si="6"/>
        <v>1.0290323913722876</v>
      </c>
      <c r="H17" s="177">
        <f t="shared" si="7"/>
        <v>7.1582001004129037E-3</v>
      </c>
      <c r="I17" s="76">
        <v>1679.925</v>
      </c>
      <c r="J17" s="77">
        <v>2273.3649999999998</v>
      </c>
      <c r="K17" s="82">
        <f t="shared" si="23"/>
        <v>0.7339667098000624</v>
      </c>
      <c r="L17" s="84">
        <f t="shared" si="24"/>
        <v>-7.9323185337963897E-3</v>
      </c>
      <c r="M17" s="76">
        <v>427.488</v>
      </c>
      <c r="N17" s="78">
        <v>607.22500000000014</v>
      </c>
      <c r="O17" s="85">
        <f t="shared" si="8"/>
        <v>0.19604548119564744</v>
      </c>
      <c r="P17" s="87">
        <f t="shared" si="9"/>
        <v>7.2555460352178858E-3</v>
      </c>
      <c r="Q17" s="76">
        <v>156.94499999999999</v>
      </c>
      <c r="R17" s="78">
        <v>216.77799999999999</v>
      </c>
      <c r="S17" s="85">
        <f t="shared" si="10"/>
        <v>6.9987809004290094E-2</v>
      </c>
      <c r="T17" s="87">
        <f t="shared" si="11"/>
        <v>6.767724985785456E-4</v>
      </c>
      <c r="U17" s="76">
        <v>250.54599999999999</v>
      </c>
      <c r="V17" s="77">
        <v>278.17899999999997</v>
      </c>
      <c r="W17" s="78">
        <f t="shared" si="25"/>
        <v>27.632999999999981</v>
      </c>
      <c r="X17" s="76">
        <v>29.138000000000002</v>
      </c>
      <c r="Y17" s="77">
        <v>30.23</v>
      </c>
      <c r="Z17" s="78">
        <f t="shared" si="12"/>
        <v>1.0919999999999987</v>
      </c>
      <c r="AA17" s="85">
        <f t="shared" si="1"/>
        <v>8.7277538424468157E-2</v>
      </c>
      <c r="AB17" s="87">
        <f t="shared" si="13"/>
        <v>-2.1001640049520862E-2</v>
      </c>
      <c r="AC17" s="85">
        <f t="shared" si="2"/>
        <v>9.4845404813867079E-3</v>
      </c>
      <c r="AD17" s="87">
        <f t="shared" si="14"/>
        <v>-3.1081119751485888E-3</v>
      </c>
      <c r="AE17" s="85">
        <f t="shared" si="15"/>
        <v>9.7598993726286318E-3</v>
      </c>
      <c r="AF17" s="87">
        <f t="shared" si="16"/>
        <v>-3.1082071723611618E-3</v>
      </c>
      <c r="AG17" s="76">
        <v>2729</v>
      </c>
      <c r="AH17" s="78">
        <v>3677</v>
      </c>
      <c r="AI17" s="76">
        <v>36</v>
      </c>
      <c r="AJ17" s="78">
        <v>36</v>
      </c>
      <c r="AK17" s="76">
        <v>64</v>
      </c>
      <c r="AL17" s="78">
        <v>64</v>
      </c>
      <c r="AM17" s="76">
        <f t="shared" si="26"/>
        <v>8.5115740740740744</v>
      </c>
      <c r="AN17" s="78">
        <f t="shared" si="27"/>
        <v>8.8734567901234129E-2</v>
      </c>
      <c r="AO17" s="76">
        <f t="shared" si="28"/>
        <v>4.787760416666667</v>
      </c>
      <c r="AP17" s="78">
        <f t="shared" si="29"/>
        <v>4.9913194444444642E-2</v>
      </c>
      <c r="AQ17" s="76">
        <v>105</v>
      </c>
      <c r="AR17" s="78">
        <v>105</v>
      </c>
      <c r="AS17" s="76">
        <v>12468</v>
      </c>
      <c r="AT17" s="78">
        <v>16735</v>
      </c>
      <c r="AU17" s="76">
        <f t="shared" si="17"/>
        <v>185.08323872124291</v>
      </c>
      <c r="AV17" s="78">
        <f t="shared" si="18"/>
        <v>3.4696679801456867</v>
      </c>
      <c r="AW17" s="76">
        <f t="shared" si="19"/>
        <v>842.36279575741094</v>
      </c>
      <c r="AX17" s="78">
        <f t="shared" si="20"/>
        <v>12.623697186505865</v>
      </c>
      <c r="AY17" s="178">
        <f t="shared" si="21"/>
        <v>4.5512646178950229</v>
      </c>
      <c r="AZ17" s="179">
        <f t="shared" si="22"/>
        <v>-1.7441867997245453E-2</v>
      </c>
      <c r="BA17" s="85">
        <f t="shared" si="30"/>
        <v>0.43785975928833071</v>
      </c>
      <c r="BB17" s="122">
        <f t="shared" si="31"/>
        <v>1.3051374395912085E-3</v>
      </c>
    </row>
    <row r="18" spans="1:54" s="173" customFormat="1" ht="15" customHeight="1" x14ac:dyDescent="0.2">
      <c r="A18" s="174" t="s">
        <v>110</v>
      </c>
      <c r="B18" s="180" t="s">
        <v>112</v>
      </c>
      <c r="C18" s="76">
        <v>2316.9229999999998</v>
      </c>
      <c r="D18" s="77">
        <v>3064.2710000000002</v>
      </c>
      <c r="E18" s="76">
        <v>2147.0540000000001</v>
      </c>
      <c r="F18" s="78">
        <v>2919.2310000000002</v>
      </c>
      <c r="G18" s="176">
        <f t="shared" si="6"/>
        <v>1.0496843175480117</v>
      </c>
      <c r="H18" s="177">
        <f t="shared" si="7"/>
        <v>-2.9432928687993298E-2</v>
      </c>
      <c r="I18" s="76">
        <v>1670.8430000000001</v>
      </c>
      <c r="J18" s="77">
        <v>2221.567</v>
      </c>
      <c r="K18" s="82">
        <f t="shared" si="23"/>
        <v>0.76101103338516196</v>
      </c>
      <c r="L18" s="84">
        <f t="shared" si="24"/>
        <v>-1.7191564220673805E-2</v>
      </c>
      <c r="M18" s="76">
        <v>373.48899999999998</v>
      </c>
      <c r="N18" s="78">
        <v>497.99300000000022</v>
      </c>
      <c r="O18" s="85">
        <f t="shared" si="8"/>
        <v>0.17059047399811805</v>
      </c>
      <c r="P18" s="87">
        <f t="shared" si="9"/>
        <v>-3.363697624952422E-3</v>
      </c>
      <c r="Q18" s="76">
        <v>102.72199999999999</v>
      </c>
      <c r="R18" s="78">
        <v>199.67099999999999</v>
      </c>
      <c r="S18" s="85">
        <f t="shared" si="10"/>
        <v>6.8398492616719944E-2</v>
      </c>
      <c r="T18" s="87">
        <f t="shared" si="11"/>
        <v>2.0555261845626165E-2</v>
      </c>
      <c r="U18" s="76">
        <v>125.508</v>
      </c>
      <c r="V18" s="77">
        <v>344.23599999999999</v>
      </c>
      <c r="W18" s="78">
        <f t="shared" si="25"/>
        <v>218.72800000000001</v>
      </c>
      <c r="X18" s="76">
        <v>72.576999999999998</v>
      </c>
      <c r="Y18" s="77">
        <v>8.0280000000000005</v>
      </c>
      <c r="Z18" s="78">
        <f t="shared" si="12"/>
        <v>-64.548999999999992</v>
      </c>
      <c r="AA18" s="85">
        <f t="shared" si="1"/>
        <v>0.11233862801299231</v>
      </c>
      <c r="AB18" s="87">
        <f t="shared" si="13"/>
        <v>5.8168506692603157E-2</v>
      </c>
      <c r="AC18" s="85">
        <f t="shared" si="2"/>
        <v>2.6198727201347401E-3</v>
      </c>
      <c r="AD18" s="87">
        <f t="shared" si="14"/>
        <v>-2.8704862715613455E-2</v>
      </c>
      <c r="AE18" s="85">
        <f t="shared" si="15"/>
        <v>2.750039308297288E-3</v>
      </c>
      <c r="AF18" s="87">
        <f t="shared" si="16"/>
        <v>-3.1053022934198711E-2</v>
      </c>
      <c r="AG18" s="76">
        <v>3290</v>
      </c>
      <c r="AH18" s="78">
        <v>4281</v>
      </c>
      <c r="AI18" s="76">
        <v>34</v>
      </c>
      <c r="AJ18" s="78">
        <v>33</v>
      </c>
      <c r="AK18" s="76">
        <v>73</v>
      </c>
      <c r="AL18" s="78">
        <v>70</v>
      </c>
      <c r="AM18" s="76">
        <f t="shared" si="26"/>
        <v>10.810606060606061</v>
      </c>
      <c r="AN18" s="78">
        <f t="shared" si="27"/>
        <v>5.8972073677955095E-2</v>
      </c>
      <c r="AO18" s="76">
        <f t="shared" si="28"/>
        <v>5.0964285714285715</v>
      </c>
      <c r="AP18" s="78">
        <f t="shared" si="29"/>
        <v>8.881822135246864E-2</v>
      </c>
      <c r="AQ18" s="76">
        <v>82</v>
      </c>
      <c r="AR18" s="78">
        <v>82</v>
      </c>
      <c r="AS18" s="76">
        <v>14899</v>
      </c>
      <c r="AT18" s="78">
        <v>19522</v>
      </c>
      <c r="AU18" s="76">
        <f t="shared" si="17"/>
        <v>149.53544718778812</v>
      </c>
      <c r="AV18" s="78">
        <f t="shared" si="18"/>
        <v>5.4281916672833859</v>
      </c>
      <c r="AW18" s="76">
        <f t="shared" si="19"/>
        <v>681.90399439383327</v>
      </c>
      <c r="AX18" s="78">
        <f t="shared" si="20"/>
        <v>29.30399439383325</v>
      </c>
      <c r="AY18" s="178">
        <f t="shared" si="21"/>
        <v>4.5601494977808921</v>
      </c>
      <c r="AZ18" s="179">
        <f t="shared" si="22"/>
        <v>3.15780692094636E-2</v>
      </c>
      <c r="BA18" s="85">
        <f t="shared" si="30"/>
        <v>0.65404717233985521</v>
      </c>
      <c r="BB18" s="122">
        <f t="shared" si="31"/>
        <v>-1.3949599539628266E-2</v>
      </c>
    </row>
    <row r="19" spans="1:54" s="173" customFormat="1" ht="15" customHeight="1" x14ac:dyDescent="0.2">
      <c r="A19" s="174" t="s">
        <v>110</v>
      </c>
      <c r="B19" s="180" t="s">
        <v>113</v>
      </c>
      <c r="C19" s="76">
        <v>2758.2869999999998</v>
      </c>
      <c r="D19" s="77">
        <v>3708.1080000000002</v>
      </c>
      <c r="E19" s="76">
        <v>2543.2910000000002</v>
      </c>
      <c r="F19" s="78">
        <v>3495.83</v>
      </c>
      <c r="G19" s="176">
        <f t="shared" si="6"/>
        <v>1.0607232045036517</v>
      </c>
      <c r="H19" s="177">
        <f t="shared" si="7"/>
        <v>-2.3811361143771137E-2</v>
      </c>
      <c r="I19" s="76">
        <v>1923.694</v>
      </c>
      <c r="J19" s="77">
        <v>2644.18</v>
      </c>
      <c r="K19" s="82">
        <f t="shared" si="23"/>
        <v>0.7563811741417632</v>
      </c>
      <c r="L19" s="84">
        <f t="shared" si="24"/>
        <v>1.3497331525780254E-6</v>
      </c>
      <c r="M19" s="76">
        <v>488.14299999999997</v>
      </c>
      <c r="N19" s="78">
        <v>677.82100000000014</v>
      </c>
      <c r="O19" s="85">
        <f t="shared" si="8"/>
        <v>0.19389415389192272</v>
      </c>
      <c r="P19" s="87">
        <f t="shared" si="9"/>
        <v>1.960552900136886E-3</v>
      </c>
      <c r="Q19" s="76">
        <v>131.45400000000001</v>
      </c>
      <c r="R19" s="78">
        <v>173.82900000000001</v>
      </c>
      <c r="S19" s="85">
        <f t="shared" si="10"/>
        <v>4.9724671966314152E-2</v>
      </c>
      <c r="T19" s="87">
        <f t="shared" si="11"/>
        <v>-1.9619026332892767E-3</v>
      </c>
      <c r="U19" s="76">
        <v>293.30399999999997</v>
      </c>
      <c r="V19" s="77">
        <v>312.48599999999999</v>
      </c>
      <c r="W19" s="78">
        <f t="shared" si="25"/>
        <v>19.182000000000016</v>
      </c>
      <c r="X19" s="76">
        <v>0</v>
      </c>
      <c r="Y19" s="77">
        <v>0</v>
      </c>
      <c r="Z19" s="78">
        <f t="shared" si="12"/>
        <v>0</v>
      </c>
      <c r="AA19" s="85">
        <f t="shared" si="1"/>
        <v>8.4271008287784485E-2</v>
      </c>
      <c r="AB19" s="87">
        <f t="shared" si="13"/>
        <v>-2.2064554327708388E-2</v>
      </c>
      <c r="AC19" s="85">
        <f t="shared" si="2"/>
        <v>0</v>
      </c>
      <c r="AD19" s="87">
        <f t="shared" si="14"/>
        <v>0</v>
      </c>
      <c r="AE19" s="85">
        <f t="shared" si="15"/>
        <v>0</v>
      </c>
      <c r="AF19" s="87">
        <f t="shared" si="16"/>
        <v>0</v>
      </c>
      <c r="AG19" s="76">
        <v>3156</v>
      </c>
      <c r="AH19" s="78">
        <v>4142</v>
      </c>
      <c r="AI19" s="76">
        <v>36</v>
      </c>
      <c r="AJ19" s="78">
        <v>38</v>
      </c>
      <c r="AK19" s="76">
        <v>64</v>
      </c>
      <c r="AL19" s="78">
        <v>65</v>
      </c>
      <c r="AM19" s="76">
        <f t="shared" si="26"/>
        <v>9.0833333333333339</v>
      </c>
      <c r="AN19" s="78">
        <f t="shared" si="27"/>
        <v>-0.65740740740740655</v>
      </c>
      <c r="AO19" s="76">
        <f t="shared" si="28"/>
        <v>5.31025641025641</v>
      </c>
      <c r="AP19" s="78">
        <f t="shared" si="29"/>
        <v>-0.16891025641025692</v>
      </c>
      <c r="AQ19" s="76">
        <v>100</v>
      </c>
      <c r="AR19" s="78">
        <v>100</v>
      </c>
      <c r="AS19" s="76">
        <v>15034</v>
      </c>
      <c r="AT19" s="78">
        <v>19795</v>
      </c>
      <c r="AU19" s="76">
        <f t="shared" si="17"/>
        <v>176.60166708764839</v>
      </c>
      <c r="AV19" s="78">
        <f t="shared" si="18"/>
        <v>7.4323841290212727</v>
      </c>
      <c r="AW19" s="76">
        <f t="shared" si="19"/>
        <v>843.99565427329787</v>
      </c>
      <c r="AX19" s="78">
        <f t="shared" si="20"/>
        <v>38.136655540724973</v>
      </c>
      <c r="AY19" s="178">
        <f t="shared" si="21"/>
        <v>4.7790922259777888</v>
      </c>
      <c r="AZ19" s="179">
        <f t="shared" si="22"/>
        <v>1.5467384406179008E-2</v>
      </c>
      <c r="BA19" s="85">
        <f t="shared" si="30"/>
        <v>0.54381868131868127</v>
      </c>
      <c r="BB19" s="122">
        <f t="shared" si="31"/>
        <v>-8.9019069166128562E-3</v>
      </c>
    </row>
    <row r="20" spans="1:54" s="173" customFormat="1" ht="15" customHeight="1" x14ac:dyDescent="0.2">
      <c r="A20" s="174" t="s">
        <v>114</v>
      </c>
      <c r="B20" s="180" t="s">
        <v>115</v>
      </c>
      <c r="C20" s="76">
        <v>1389.529</v>
      </c>
      <c r="D20" s="77">
        <v>1843.125</v>
      </c>
      <c r="E20" s="76">
        <v>1332.3030000000001</v>
      </c>
      <c r="F20" s="78">
        <v>1767.4069999999999</v>
      </c>
      <c r="G20" s="176">
        <f t="shared" si="6"/>
        <v>1.0428412923565427</v>
      </c>
      <c r="H20" s="177">
        <f t="shared" si="7"/>
        <v>-1.1139933596271412E-4</v>
      </c>
      <c r="I20" s="76">
        <v>874.58100000000002</v>
      </c>
      <c r="J20" s="77">
        <v>974.68499999999995</v>
      </c>
      <c r="K20" s="82">
        <f t="shared" si="23"/>
        <v>0.55147739032379073</v>
      </c>
      <c r="L20" s="84">
        <f t="shared" si="24"/>
        <v>-0.10496562601708659</v>
      </c>
      <c r="M20" s="76">
        <v>262.61900000000003</v>
      </c>
      <c r="N20" s="78">
        <v>535.38099999999997</v>
      </c>
      <c r="O20" s="85">
        <f t="shared" si="8"/>
        <v>0.30291890888742662</v>
      </c>
      <c r="P20" s="87">
        <f t="shared" si="9"/>
        <v>0.10580233705654429</v>
      </c>
      <c r="Q20" s="76">
        <v>195.10300000000001</v>
      </c>
      <c r="R20" s="78">
        <v>257.34100000000001</v>
      </c>
      <c r="S20" s="85">
        <f t="shared" si="10"/>
        <v>0.14560370078878268</v>
      </c>
      <c r="T20" s="87">
        <f t="shared" si="11"/>
        <v>-8.3671103945759384E-4</v>
      </c>
      <c r="U20" s="76">
        <v>417.8</v>
      </c>
      <c r="V20" s="77">
        <v>342.37620000000004</v>
      </c>
      <c r="W20" s="78">
        <f t="shared" si="25"/>
        <v>-75.423799999999972</v>
      </c>
      <c r="X20" s="76">
        <v>230.95400000000001</v>
      </c>
      <c r="Y20" s="77">
        <v>133.815</v>
      </c>
      <c r="Z20" s="78">
        <f t="shared" si="12"/>
        <v>-97.13900000000001</v>
      </c>
      <c r="AA20" s="85">
        <f t="shared" si="1"/>
        <v>0.18575853509664295</v>
      </c>
      <c r="AB20" s="87">
        <f t="shared" si="13"/>
        <v>-0.1149188886922812</v>
      </c>
      <c r="AC20" s="85">
        <f t="shared" si="2"/>
        <v>7.2602238046795525E-2</v>
      </c>
      <c r="AD20" s="87">
        <f t="shared" si="14"/>
        <v>-9.3608038960737244E-2</v>
      </c>
      <c r="AE20" s="85">
        <f t="shared" si="15"/>
        <v>7.5712611752697598E-2</v>
      </c>
      <c r="AF20" s="87">
        <f t="shared" si="16"/>
        <v>-9.7636844039265633E-2</v>
      </c>
      <c r="AG20" s="76">
        <v>1789</v>
      </c>
      <c r="AH20" s="78">
        <v>2322</v>
      </c>
      <c r="AI20" s="76">
        <v>24</v>
      </c>
      <c r="AJ20" s="78">
        <v>24</v>
      </c>
      <c r="AK20" s="76">
        <v>43</v>
      </c>
      <c r="AL20" s="78">
        <v>35</v>
      </c>
      <c r="AM20" s="76">
        <f t="shared" si="26"/>
        <v>8.0625</v>
      </c>
      <c r="AN20" s="78">
        <f t="shared" si="27"/>
        <v>-0.21990740740740833</v>
      </c>
      <c r="AO20" s="76">
        <f t="shared" si="28"/>
        <v>5.5285714285714285</v>
      </c>
      <c r="AP20" s="78">
        <f t="shared" si="29"/>
        <v>0.90583241048357355</v>
      </c>
      <c r="AQ20" s="76">
        <v>70</v>
      </c>
      <c r="AR20" s="78">
        <v>69</v>
      </c>
      <c r="AS20" s="76">
        <v>8750</v>
      </c>
      <c r="AT20" s="78">
        <v>11186</v>
      </c>
      <c r="AU20" s="76">
        <f t="shared" si="17"/>
        <v>158.00169855176114</v>
      </c>
      <c r="AV20" s="78">
        <f t="shared" si="18"/>
        <v>5.7384985517611256</v>
      </c>
      <c r="AW20" s="76">
        <f t="shared" si="19"/>
        <v>761.15719207579673</v>
      </c>
      <c r="AX20" s="78">
        <f t="shared" si="20"/>
        <v>16.437795765008559</v>
      </c>
      <c r="AY20" s="178">
        <f t="shared" si="21"/>
        <v>4.8173987941429806</v>
      </c>
      <c r="AZ20" s="179">
        <f t="shared" si="22"/>
        <v>-7.3601764828511662E-2</v>
      </c>
      <c r="BA20" s="85">
        <f t="shared" si="30"/>
        <v>0.44537346711259751</v>
      </c>
      <c r="BB20" s="122">
        <f t="shared" si="31"/>
        <v>-1.4185356416814232E-2</v>
      </c>
    </row>
    <row r="21" spans="1:54" s="173" customFormat="1" ht="15" customHeight="1" x14ac:dyDescent="0.2">
      <c r="A21" s="174" t="s">
        <v>114</v>
      </c>
      <c r="B21" s="180" t="s">
        <v>116</v>
      </c>
      <c r="C21" s="76">
        <v>4347.4679999999998</v>
      </c>
      <c r="D21" s="77">
        <v>6130.4979999999996</v>
      </c>
      <c r="E21" s="76">
        <v>4245.0320000000002</v>
      </c>
      <c r="F21" s="78">
        <v>5841.4750000000004</v>
      </c>
      <c r="G21" s="176">
        <f t="shared" si="6"/>
        <v>1.0494777432069811</v>
      </c>
      <c r="H21" s="177">
        <f t="shared" si="7"/>
        <v>2.5346947490953564E-2</v>
      </c>
      <c r="I21" s="76">
        <v>2708.491</v>
      </c>
      <c r="J21" s="77">
        <v>3648.3470000000002</v>
      </c>
      <c r="K21" s="82">
        <f t="shared" si="23"/>
        <v>0.62455920807672716</v>
      </c>
      <c r="L21" s="84">
        <f t="shared" si="24"/>
        <v>-1.347862061337457E-2</v>
      </c>
      <c r="M21" s="76">
        <v>899.89700000000005</v>
      </c>
      <c r="N21" s="78">
        <v>1331.2740000000001</v>
      </c>
      <c r="O21" s="85">
        <f t="shared" si="8"/>
        <v>0.22790031627285917</v>
      </c>
      <c r="P21" s="87">
        <f t="shared" si="9"/>
        <v>1.5912043864076381E-2</v>
      </c>
      <c r="Q21" s="76">
        <v>636.64400000000001</v>
      </c>
      <c r="R21" s="78">
        <v>861.85400000000004</v>
      </c>
      <c r="S21" s="85">
        <f t="shared" si="10"/>
        <v>0.14754047565041364</v>
      </c>
      <c r="T21" s="87">
        <f t="shared" si="11"/>
        <v>-2.4334232507018105E-3</v>
      </c>
      <c r="U21" s="76">
        <v>2730.8420000000001</v>
      </c>
      <c r="V21" s="77">
        <v>2500.4560300000003</v>
      </c>
      <c r="W21" s="78">
        <f t="shared" si="25"/>
        <v>-230.38596999999982</v>
      </c>
      <c r="X21" s="76">
        <v>1052.797</v>
      </c>
      <c r="Y21" s="77">
        <v>1098.107</v>
      </c>
      <c r="Z21" s="78">
        <f t="shared" si="12"/>
        <v>45.309999999999945</v>
      </c>
      <c r="AA21" s="85">
        <f t="shared" si="1"/>
        <v>0.40787160031697267</v>
      </c>
      <c r="AB21" s="87">
        <f t="shared" si="13"/>
        <v>-0.22027379373768174</v>
      </c>
      <c r="AC21" s="85">
        <f t="shared" si="2"/>
        <v>0.17912198976331123</v>
      </c>
      <c r="AD21" s="87">
        <f t="shared" si="14"/>
        <v>-6.3041264802334823E-2</v>
      </c>
      <c r="AE21" s="85">
        <f t="shared" si="15"/>
        <v>0.18798454157554384</v>
      </c>
      <c r="AF21" s="87">
        <f t="shared" si="16"/>
        <v>-6.002230501595418E-2</v>
      </c>
      <c r="AG21" s="76">
        <v>5068</v>
      </c>
      <c r="AH21" s="78">
        <v>6559</v>
      </c>
      <c r="AI21" s="76">
        <v>65</v>
      </c>
      <c r="AJ21" s="78">
        <v>55</v>
      </c>
      <c r="AK21" s="76">
        <v>68</v>
      </c>
      <c r="AL21" s="78">
        <v>65</v>
      </c>
      <c r="AM21" s="76">
        <f t="shared" si="26"/>
        <v>9.9378787878787875</v>
      </c>
      <c r="AN21" s="78">
        <f t="shared" si="27"/>
        <v>1.2746309246309249</v>
      </c>
      <c r="AO21" s="76">
        <f t="shared" si="28"/>
        <v>8.4089743589743584</v>
      </c>
      <c r="AP21" s="78">
        <f t="shared" si="29"/>
        <v>0.1279286073403707</v>
      </c>
      <c r="AQ21" s="76">
        <v>122</v>
      </c>
      <c r="AR21" s="78">
        <v>122</v>
      </c>
      <c r="AS21" s="76">
        <v>20199</v>
      </c>
      <c r="AT21" s="78">
        <v>26232</v>
      </c>
      <c r="AU21" s="76">
        <f t="shared" si="17"/>
        <v>222.68507929246721</v>
      </c>
      <c r="AV21" s="78">
        <f t="shared" si="18"/>
        <v>12.524576297269419</v>
      </c>
      <c r="AW21" s="76">
        <f t="shared" si="19"/>
        <v>890.60451288306149</v>
      </c>
      <c r="AX21" s="78">
        <f t="shared" si="20"/>
        <v>52.989674682587975</v>
      </c>
      <c r="AY21" s="178">
        <f t="shared" si="21"/>
        <v>3.9993901509376428</v>
      </c>
      <c r="AZ21" s="179">
        <f t="shared" si="22"/>
        <v>1.3794255120752386E-2</v>
      </c>
      <c r="BA21" s="85">
        <f t="shared" si="30"/>
        <v>0.59070437758962346</v>
      </c>
      <c r="BB21" s="122">
        <f t="shared" si="31"/>
        <v>-1.7992584801890477E-2</v>
      </c>
    </row>
    <row r="22" spans="1:54" s="173" customFormat="1" ht="15" customHeight="1" x14ac:dyDescent="0.2">
      <c r="A22" s="174" t="s">
        <v>117</v>
      </c>
      <c r="B22" s="180" t="s">
        <v>118</v>
      </c>
      <c r="C22" s="76">
        <v>1072.7449999999999</v>
      </c>
      <c r="D22" s="77">
        <v>1393.3820000000001</v>
      </c>
      <c r="E22" s="76">
        <v>1105.182</v>
      </c>
      <c r="F22" s="78">
        <v>1537.4380000000001</v>
      </c>
      <c r="G22" s="176">
        <f t="shared" si="6"/>
        <v>0.90630126222976148</v>
      </c>
      <c r="H22" s="177">
        <f t="shared" si="7"/>
        <v>-6.4348820742997637E-2</v>
      </c>
      <c r="I22" s="76">
        <v>616.22</v>
      </c>
      <c r="J22" s="77">
        <v>856.67600000000004</v>
      </c>
      <c r="K22" s="82">
        <f t="shared" si="23"/>
        <v>0.55721011188743874</v>
      </c>
      <c r="L22" s="84">
        <f t="shared" si="24"/>
        <v>-3.632108774995757E-4</v>
      </c>
      <c r="M22" s="76">
        <v>447.39100000000002</v>
      </c>
      <c r="N22" s="78">
        <v>597.87800000000004</v>
      </c>
      <c r="O22" s="85">
        <f t="shared" si="8"/>
        <v>0.38887942147911003</v>
      </c>
      <c r="P22" s="87">
        <f t="shared" si="9"/>
        <v>-1.5932636625346996E-2</v>
      </c>
      <c r="Q22" s="76">
        <v>41.572000000000003</v>
      </c>
      <c r="R22" s="78">
        <v>82.884</v>
      </c>
      <c r="S22" s="85">
        <f t="shared" si="10"/>
        <v>5.3910466633451233E-2</v>
      </c>
      <c r="T22" s="87">
        <f t="shared" si="11"/>
        <v>1.6294942674501482E-2</v>
      </c>
      <c r="U22" s="76">
        <v>566.38</v>
      </c>
      <c r="V22" s="77">
        <v>622.64300000000003</v>
      </c>
      <c r="W22" s="78">
        <f t="shared" si="25"/>
        <v>56.263000000000034</v>
      </c>
      <c r="X22" s="76">
        <v>407.99900000000002</v>
      </c>
      <c r="Y22" s="77">
        <v>472.214</v>
      </c>
      <c r="Z22" s="78">
        <f t="shared" si="12"/>
        <v>64.214999999999975</v>
      </c>
      <c r="AA22" s="85">
        <f t="shared" si="1"/>
        <v>0.44685735857072933</v>
      </c>
      <c r="AB22" s="87">
        <f t="shared" si="13"/>
        <v>-8.1115272390030302E-2</v>
      </c>
      <c r="AC22" s="85">
        <f t="shared" si="2"/>
        <v>0.33889773228016434</v>
      </c>
      <c r="AD22" s="87">
        <f t="shared" si="14"/>
        <v>-4.143403342370755E-2</v>
      </c>
      <c r="AE22" s="85">
        <f t="shared" si="15"/>
        <v>0.30714344253231673</v>
      </c>
      <c r="AF22" s="87">
        <f t="shared" si="16"/>
        <v>-6.2025617405322531E-2</v>
      </c>
      <c r="AG22" s="76">
        <v>1203</v>
      </c>
      <c r="AH22" s="78">
        <v>1544</v>
      </c>
      <c r="AI22" s="76">
        <v>19</v>
      </c>
      <c r="AJ22" s="78">
        <v>17</v>
      </c>
      <c r="AK22" s="76">
        <v>30</v>
      </c>
      <c r="AL22" s="78">
        <v>26</v>
      </c>
      <c r="AM22" s="76">
        <f t="shared" si="26"/>
        <v>7.5686274509803928</v>
      </c>
      <c r="AN22" s="78">
        <f t="shared" si="27"/>
        <v>0.53353973168214708</v>
      </c>
      <c r="AO22" s="76">
        <f t="shared" si="28"/>
        <v>4.9487179487179489</v>
      </c>
      <c r="AP22" s="78">
        <f t="shared" si="29"/>
        <v>0.49316239316239319</v>
      </c>
      <c r="AQ22" s="76">
        <v>62</v>
      </c>
      <c r="AR22" s="78">
        <v>62</v>
      </c>
      <c r="AS22" s="76">
        <v>6308</v>
      </c>
      <c r="AT22" s="78">
        <v>8099</v>
      </c>
      <c r="AU22" s="76">
        <f t="shared" si="17"/>
        <v>189.8305963699222</v>
      </c>
      <c r="AV22" s="78">
        <f t="shared" si="18"/>
        <v>14.627362381336269</v>
      </c>
      <c r="AW22" s="76">
        <f t="shared" si="19"/>
        <v>995.75</v>
      </c>
      <c r="AX22" s="78">
        <f t="shared" si="20"/>
        <v>77.061720698254362</v>
      </c>
      <c r="AY22" s="178">
        <f t="shared" si="21"/>
        <v>5.2454663212435237</v>
      </c>
      <c r="AZ22" s="179">
        <f t="shared" si="22"/>
        <v>1.9085490074468581E-3</v>
      </c>
      <c r="BA22" s="85">
        <f t="shared" si="30"/>
        <v>0.3588709677419355</v>
      </c>
      <c r="BB22" s="122">
        <f t="shared" si="31"/>
        <v>-1.5180265654648917E-2</v>
      </c>
    </row>
    <row r="23" spans="1:54" s="173" customFormat="1" ht="15" customHeight="1" x14ac:dyDescent="0.2">
      <c r="A23" s="174" t="s">
        <v>117</v>
      </c>
      <c r="B23" s="175" t="s">
        <v>119</v>
      </c>
      <c r="C23" s="76">
        <v>1579.452</v>
      </c>
      <c r="D23" s="77">
        <v>2194.5340000000001</v>
      </c>
      <c r="E23" s="76">
        <v>1819.9929999999999</v>
      </c>
      <c r="F23" s="78">
        <v>2441.8000000000002</v>
      </c>
      <c r="G23" s="176">
        <f t="shared" si="6"/>
        <v>0.89873617822917518</v>
      </c>
      <c r="H23" s="177">
        <f t="shared" si="7"/>
        <v>3.0902071174917278E-2</v>
      </c>
      <c r="I23" s="76">
        <v>1057.788</v>
      </c>
      <c r="J23" s="77">
        <v>1653.4259999999999</v>
      </c>
      <c r="K23" s="82">
        <f t="shared" si="23"/>
        <v>0.67713408141534925</v>
      </c>
      <c r="L23" s="84">
        <f t="shared" si="24"/>
        <v>9.5929648211485308E-2</v>
      </c>
      <c r="M23" s="76">
        <v>690.21400000000006</v>
      </c>
      <c r="N23" s="78">
        <v>682.18100000000027</v>
      </c>
      <c r="O23" s="85">
        <f t="shared" si="8"/>
        <v>0.27937627979359497</v>
      </c>
      <c r="P23" s="87">
        <f t="shared" si="9"/>
        <v>-9.9863640359944106E-2</v>
      </c>
      <c r="Q23" s="76">
        <v>71.991</v>
      </c>
      <c r="R23" s="78">
        <v>106.193</v>
      </c>
      <c r="S23" s="85">
        <f t="shared" si="10"/>
        <v>4.3489638791055774E-2</v>
      </c>
      <c r="T23" s="87">
        <f t="shared" si="11"/>
        <v>3.9339921484587981E-3</v>
      </c>
      <c r="U23" s="76">
        <v>415.25200000000001</v>
      </c>
      <c r="V23" s="77">
        <v>341.89600000000002</v>
      </c>
      <c r="W23" s="78">
        <f t="shared" si="25"/>
        <v>-73.355999999999995</v>
      </c>
      <c r="X23" s="76">
        <v>91.319000000000003</v>
      </c>
      <c r="Y23" s="77">
        <v>67.27</v>
      </c>
      <c r="Z23" s="78">
        <f t="shared" si="12"/>
        <v>-24.049000000000007</v>
      </c>
      <c r="AA23" s="85">
        <f t="shared" si="1"/>
        <v>0.15579435087357954</v>
      </c>
      <c r="AB23" s="87">
        <f t="shared" si="13"/>
        <v>-0.10711455677286999</v>
      </c>
      <c r="AC23" s="85">
        <f t="shared" si="2"/>
        <v>3.0653432573840275E-2</v>
      </c>
      <c r="AD23" s="87">
        <f t="shared" si="14"/>
        <v>-2.7163455815297222E-2</v>
      </c>
      <c r="AE23" s="85">
        <f t="shared" si="15"/>
        <v>2.7549348841018916E-2</v>
      </c>
      <c r="AF23" s="87">
        <f t="shared" si="16"/>
        <v>-2.2626118866823919E-2</v>
      </c>
      <c r="AG23" s="76">
        <v>1784</v>
      </c>
      <c r="AH23" s="78">
        <v>2367</v>
      </c>
      <c r="AI23" s="76">
        <v>29</v>
      </c>
      <c r="AJ23" s="78">
        <v>28</v>
      </c>
      <c r="AK23" s="76">
        <v>46</v>
      </c>
      <c r="AL23" s="78">
        <v>43</v>
      </c>
      <c r="AM23" s="76">
        <f t="shared" si="26"/>
        <v>7.0446428571428577</v>
      </c>
      <c r="AN23" s="78">
        <f t="shared" si="27"/>
        <v>0.20939381499726384</v>
      </c>
      <c r="AO23" s="76">
        <f t="shared" si="28"/>
        <v>4.5872093023255811</v>
      </c>
      <c r="AP23" s="78">
        <f t="shared" si="29"/>
        <v>0.27803055836422885</v>
      </c>
      <c r="AQ23" s="76">
        <v>92</v>
      </c>
      <c r="AR23" s="78">
        <v>92</v>
      </c>
      <c r="AS23" s="76">
        <v>9383</v>
      </c>
      <c r="AT23" s="78">
        <v>12449</v>
      </c>
      <c r="AU23" s="76">
        <f t="shared" si="17"/>
        <v>196.14426861595308</v>
      </c>
      <c r="AV23" s="78">
        <f t="shared" si="18"/>
        <v>2.1772005140666977</v>
      </c>
      <c r="AW23" s="76">
        <f t="shared" si="19"/>
        <v>1031.6011829319814</v>
      </c>
      <c r="AX23" s="78">
        <f t="shared" si="20"/>
        <v>11.425734501488137</v>
      </c>
      <c r="AY23" s="178">
        <f t="shared" si="21"/>
        <v>5.2594000844951418</v>
      </c>
      <c r="AZ23" s="179">
        <f t="shared" si="22"/>
        <v>-1.2906348692087732E-4</v>
      </c>
      <c r="BA23" s="85">
        <f t="shared" si="30"/>
        <v>0.37174510272336359</v>
      </c>
      <c r="BB23" s="122">
        <f t="shared" si="31"/>
        <v>-3.2149356398077922E-3</v>
      </c>
    </row>
    <row r="24" spans="1:54" s="173" customFormat="1" ht="15" customHeight="1" x14ac:dyDescent="0.2">
      <c r="A24" s="174" t="s">
        <v>120</v>
      </c>
      <c r="B24" s="175" t="s">
        <v>121</v>
      </c>
      <c r="C24" s="76">
        <v>1231.173</v>
      </c>
      <c r="D24" s="77">
        <v>1743.433</v>
      </c>
      <c r="E24" s="76">
        <v>1114.258</v>
      </c>
      <c r="F24" s="78">
        <v>1735.7360000000001</v>
      </c>
      <c r="G24" s="176">
        <f t="shared" si="6"/>
        <v>1.0044344301207095</v>
      </c>
      <c r="H24" s="177">
        <f t="shared" si="7"/>
        <v>-0.10049189753410648</v>
      </c>
      <c r="I24" s="76">
        <v>859.09199999999998</v>
      </c>
      <c r="J24" s="77">
        <v>1181.058</v>
      </c>
      <c r="K24" s="82">
        <f t="shared" si="23"/>
        <v>0.68043642581590746</v>
      </c>
      <c r="L24" s="84">
        <f t="shared" si="24"/>
        <v>-9.0562750317447649E-2</v>
      </c>
      <c r="M24" s="76">
        <v>209.334</v>
      </c>
      <c r="N24" s="78">
        <v>494.09000000000009</v>
      </c>
      <c r="O24" s="85">
        <f t="shared" si="8"/>
        <v>0.28465734420441824</v>
      </c>
      <c r="P24" s="87">
        <f t="shared" si="9"/>
        <v>9.6788825423310104E-2</v>
      </c>
      <c r="Q24" s="76">
        <v>45.832000000000001</v>
      </c>
      <c r="R24" s="78">
        <v>60.588000000000001</v>
      </c>
      <c r="S24" s="85">
        <f t="shared" si="10"/>
        <v>3.4906229979674325E-2</v>
      </c>
      <c r="T24" s="87">
        <f t="shared" si="11"/>
        <v>-6.2260751058624206E-3</v>
      </c>
      <c r="U24" s="76">
        <v>383.69799999999998</v>
      </c>
      <c r="V24" s="77">
        <v>343.28199999999998</v>
      </c>
      <c r="W24" s="78">
        <f t="shared" si="25"/>
        <v>-40.415999999999997</v>
      </c>
      <c r="X24" s="76">
        <v>48.009</v>
      </c>
      <c r="Y24" s="77">
        <v>29.771999999999998</v>
      </c>
      <c r="Z24" s="78">
        <f t="shared" si="12"/>
        <v>-18.237000000000002</v>
      </c>
      <c r="AA24" s="85">
        <f t="shared" si="1"/>
        <v>0.19690002426247524</v>
      </c>
      <c r="AB24" s="87">
        <f t="shared" si="13"/>
        <v>-0.11475235927744967</v>
      </c>
      <c r="AC24" s="85">
        <f t="shared" si="2"/>
        <v>1.7076652787919006E-2</v>
      </c>
      <c r="AD24" s="87">
        <f t="shared" si="14"/>
        <v>-2.1917867072409315E-2</v>
      </c>
      <c r="AE24" s="85">
        <f t="shared" si="15"/>
        <v>1.7152378011402653E-2</v>
      </c>
      <c r="AF24" s="87">
        <f t="shared" si="16"/>
        <v>-2.5933693616532708E-2</v>
      </c>
      <c r="AG24" s="76">
        <v>1541</v>
      </c>
      <c r="AH24" s="78">
        <v>2056</v>
      </c>
      <c r="AI24" s="76">
        <v>18</v>
      </c>
      <c r="AJ24" s="78">
        <v>18</v>
      </c>
      <c r="AK24" s="76">
        <v>31</v>
      </c>
      <c r="AL24" s="78">
        <v>31</v>
      </c>
      <c r="AM24" s="76">
        <f t="shared" si="26"/>
        <v>9.518518518518519</v>
      </c>
      <c r="AN24" s="78">
        <f t="shared" si="27"/>
        <v>6.1728395061724228E-3</v>
      </c>
      <c r="AO24" s="76">
        <f t="shared" si="28"/>
        <v>5.5268817204301079</v>
      </c>
      <c r="AP24" s="78">
        <f t="shared" si="29"/>
        <v>3.5842293906815925E-3</v>
      </c>
      <c r="AQ24" s="76">
        <v>59</v>
      </c>
      <c r="AR24" s="78">
        <v>59</v>
      </c>
      <c r="AS24" s="76">
        <v>7506</v>
      </c>
      <c r="AT24" s="78">
        <v>10011</v>
      </c>
      <c r="AU24" s="76">
        <f t="shared" si="17"/>
        <v>173.3828788332834</v>
      </c>
      <c r="AV24" s="78">
        <f t="shared" si="18"/>
        <v>24.933904679273269</v>
      </c>
      <c r="AW24" s="76">
        <f t="shared" si="19"/>
        <v>844.22957198443578</v>
      </c>
      <c r="AX24" s="78">
        <f t="shared" si="20"/>
        <v>121.15494511876409</v>
      </c>
      <c r="AY24" s="178">
        <f t="shared" si="21"/>
        <v>4.8691634241245136</v>
      </c>
      <c r="AZ24" s="179">
        <f t="shared" si="22"/>
        <v>-1.6996518002105887E-3</v>
      </c>
      <c r="BA24" s="85">
        <f t="shared" si="30"/>
        <v>0.46614825852113989</v>
      </c>
      <c r="BB24" s="122">
        <f t="shared" si="31"/>
        <v>-1.5735759753706113E-3</v>
      </c>
    </row>
    <row r="25" spans="1:54" s="173" customFormat="1" ht="15" customHeight="1" x14ac:dyDescent="0.2">
      <c r="A25" s="174" t="s">
        <v>120</v>
      </c>
      <c r="B25" s="180" t="s">
        <v>122</v>
      </c>
      <c r="C25" s="76">
        <v>946.38900000000001</v>
      </c>
      <c r="D25" s="77">
        <v>1312.7729999999999</v>
      </c>
      <c r="E25" s="76">
        <v>919.27599999999995</v>
      </c>
      <c r="F25" s="78">
        <v>1286.23</v>
      </c>
      <c r="G25" s="176">
        <f t="shared" si="6"/>
        <v>1.0206362781151115</v>
      </c>
      <c r="H25" s="177">
        <f t="shared" si="7"/>
        <v>-8.8575844462956965E-3</v>
      </c>
      <c r="I25" s="76">
        <v>656.68899999999996</v>
      </c>
      <c r="J25" s="77">
        <v>928.55899999999997</v>
      </c>
      <c r="K25" s="82">
        <f t="shared" si="23"/>
        <v>0.72192298422521628</v>
      </c>
      <c r="L25" s="84">
        <f t="shared" si="24"/>
        <v>7.5684269431812723E-3</v>
      </c>
      <c r="M25" s="76">
        <v>241.24700000000001</v>
      </c>
      <c r="N25" s="78">
        <v>330.87800000000004</v>
      </c>
      <c r="O25" s="85">
        <f t="shared" si="8"/>
        <v>0.25724637117778315</v>
      </c>
      <c r="P25" s="87">
        <f t="shared" si="9"/>
        <v>-5.1851510201204598E-3</v>
      </c>
      <c r="Q25" s="76">
        <v>21.34</v>
      </c>
      <c r="R25" s="78">
        <v>26.792999999999999</v>
      </c>
      <c r="S25" s="85">
        <f t="shared" si="10"/>
        <v>2.0830644597000535E-2</v>
      </c>
      <c r="T25" s="87">
        <f t="shared" si="11"/>
        <v>-2.3832759230609062E-3</v>
      </c>
      <c r="U25" s="76">
        <v>416.428</v>
      </c>
      <c r="V25" s="77">
        <v>438.10599999999999</v>
      </c>
      <c r="W25" s="78">
        <f t="shared" si="25"/>
        <v>21.677999999999997</v>
      </c>
      <c r="X25" s="76">
        <v>0</v>
      </c>
      <c r="Y25" s="77">
        <v>0</v>
      </c>
      <c r="Z25" s="78">
        <f t="shared" si="12"/>
        <v>0</v>
      </c>
      <c r="AA25" s="85">
        <f t="shared" si="1"/>
        <v>0.33372563268744865</v>
      </c>
      <c r="AB25" s="87">
        <f t="shared" si="13"/>
        <v>-0.10629216126408714</v>
      </c>
      <c r="AC25" s="85">
        <f t="shared" si="2"/>
        <v>0</v>
      </c>
      <c r="AD25" s="87">
        <f t="shared" si="14"/>
        <v>0</v>
      </c>
      <c r="AE25" s="85">
        <f t="shared" si="15"/>
        <v>0</v>
      </c>
      <c r="AF25" s="87">
        <f t="shared" si="16"/>
        <v>0</v>
      </c>
      <c r="AG25" s="76">
        <v>1001</v>
      </c>
      <c r="AH25" s="78">
        <v>1292</v>
      </c>
      <c r="AI25" s="76">
        <v>16</v>
      </c>
      <c r="AJ25" s="78">
        <v>15.86</v>
      </c>
      <c r="AK25" s="76">
        <v>23</v>
      </c>
      <c r="AL25" s="78">
        <v>23.49</v>
      </c>
      <c r="AM25" s="76">
        <f t="shared" si="26"/>
        <v>6.7885666246321987</v>
      </c>
      <c r="AN25" s="78">
        <f t="shared" si="27"/>
        <v>-0.16282226425669055</v>
      </c>
      <c r="AO25" s="76">
        <f t="shared" si="28"/>
        <v>4.5835107137789128</v>
      </c>
      <c r="AP25" s="78">
        <f t="shared" si="29"/>
        <v>-0.25223807849161872</v>
      </c>
      <c r="AQ25" s="76">
        <v>38</v>
      </c>
      <c r="AR25" s="78">
        <v>38</v>
      </c>
      <c r="AS25" s="76">
        <v>5561</v>
      </c>
      <c r="AT25" s="78">
        <v>7007</v>
      </c>
      <c r="AU25" s="76">
        <f t="shared" si="17"/>
        <v>183.56357927786499</v>
      </c>
      <c r="AV25" s="78">
        <f t="shared" si="18"/>
        <v>18.255900802770583</v>
      </c>
      <c r="AW25" s="76">
        <f t="shared" si="19"/>
        <v>995.53405572755423</v>
      </c>
      <c r="AX25" s="78">
        <f t="shared" si="20"/>
        <v>77.17641336991187</v>
      </c>
      <c r="AY25" s="178">
        <f t="shared" si="21"/>
        <v>5.4233746130030962</v>
      </c>
      <c r="AZ25" s="179">
        <f t="shared" si="22"/>
        <v>-0.13206994244145953</v>
      </c>
      <c r="BA25" s="85">
        <f t="shared" si="30"/>
        <v>0.50657894736842102</v>
      </c>
      <c r="BB25" s="122">
        <f t="shared" si="31"/>
        <v>-3.1443498452012442E-2</v>
      </c>
    </row>
    <row r="26" spans="1:54" s="173" customFormat="1" ht="15" customHeight="1" x14ac:dyDescent="0.2">
      <c r="A26" s="174" t="s">
        <v>120</v>
      </c>
      <c r="B26" s="180" t="s">
        <v>123</v>
      </c>
      <c r="C26" s="76">
        <v>896</v>
      </c>
      <c r="D26" s="77">
        <v>1250.7809999999999</v>
      </c>
      <c r="E26" s="76">
        <v>737.99</v>
      </c>
      <c r="F26" s="78">
        <v>1037.6890000000001</v>
      </c>
      <c r="G26" s="176">
        <f t="shared" si="6"/>
        <v>1.2053524707306331</v>
      </c>
      <c r="H26" s="177">
        <f t="shared" si="7"/>
        <v>-8.7561215267144554E-3</v>
      </c>
      <c r="I26" s="76">
        <v>459.983</v>
      </c>
      <c r="J26" s="77">
        <v>754.548</v>
      </c>
      <c r="K26" s="82">
        <f t="shared" si="23"/>
        <v>0.72714271809761877</v>
      </c>
      <c r="L26" s="84">
        <f t="shared" si="24"/>
        <v>0.10385107457941389</v>
      </c>
      <c r="M26" s="76">
        <v>249.16499999999999</v>
      </c>
      <c r="N26" s="78">
        <v>244.23200000000008</v>
      </c>
      <c r="O26" s="85">
        <f t="shared" si="8"/>
        <v>0.23536146186381476</v>
      </c>
      <c r="P26" s="87">
        <f t="shared" si="9"/>
        <v>-0.10226506424087498</v>
      </c>
      <c r="Q26" s="76">
        <v>28.841999999999999</v>
      </c>
      <c r="R26" s="78">
        <v>38.908999999999999</v>
      </c>
      <c r="S26" s="85">
        <f t="shared" si="10"/>
        <v>3.7495820038566462E-2</v>
      </c>
      <c r="T26" s="87">
        <f t="shared" si="11"/>
        <v>-1.5860103385389179E-3</v>
      </c>
      <c r="U26" s="76">
        <v>361.76</v>
      </c>
      <c r="V26" s="77">
        <v>331.27800000000002</v>
      </c>
      <c r="W26" s="78">
        <f t="shared" si="25"/>
        <v>-30.481999999999971</v>
      </c>
      <c r="X26" s="76">
        <v>80.903999999999996</v>
      </c>
      <c r="Y26" s="77">
        <v>48.787999999999997</v>
      </c>
      <c r="Z26" s="78">
        <f t="shared" si="12"/>
        <v>-32.116</v>
      </c>
      <c r="AA26" s="85">
        <f t="shared" si="1"/>
        <v>0.26485691739800976</v>
      </c>
      <c r="AB26" s="87">
        <f t="shared" si="13"/>
        <v>-0.13889308260199024</v>
      </c>
      <c r="AC26" s="85">
        <f t="shared" si="2"/>
        <v>3.9006029033060143E-2</v>
      </c>
      <c r="AD26" s="87">
        <f t="shared" si="14"/>
        <v>-5.1288613824082709E-2</v>
      </c>
      <c r="AE26" s="85">
        <f t="shared" si="15"/>
        <v>4.701601346838985E-2</v>
      </c>
      <c r="AF26" s="87">
        <f t="shared" si="16"/>
        <v>-6.261148825927583E-2</v>
      </c>
      <c r="AG26" s="76">
        <v>939</v>
      </c>
      <c r="AH26" s="78">
        <v>1259</v>
      </c>
      <c r="AI26" s="76">
        <v>14</v>
      </c>
      <c r="AJ26" s="78">
        <v>14</v>
      </c>
      <c r="AK26" s="76">
        <v>21</v>
      </c>
      <c r="AL26" s="78">
        <v>21</v>
      </c>
      <c r="AM26" s="76">
        <f t="shared" si="26"/>
        <v>7.4940476190476195</v>
      </c>
      <c r="AN26" s="78">
        <f t="shared" si="27"/>
        <v>4.1666666666666963E-2</v>
      </c>
      <c r="AO26" s="76">
        <f t="shared" si="28"/>
        <v>4.996031746031746</v>
      </c>
      <c r="AP26" s="78">
        <f t="shared" si="29"/>
        <v>2.7777777777777679E-2</v>
      </c>
      <c r="AQ26" s="76">
        <v>39</v>
      </c>
      <c r="AR26" s="78">
        <v>39</v>
      </c>
      <c r="AS26" s="76">
        <v>4164</v>
      </c>
      <c r="AT26" s="78">
        <v>5575</v>
      </c>
      <c r="AU26" s="76">
        <f t="shared" si="17"/>
        <v>186.13255605381167</v>
      </c>
      <c r="AV26" s="78">
        <f t="shared" si="18"/>
        <v>8.9015281959826495</v>
      </c>
      <c r="AW26" s="76">
        <f t="shared" si="19"/>
        <v>824.21683876092141</v>
      </c>
      <c r="AX26" s="78">
        <f t="shared" si="20"/>
        <v>38.284996375404944</v>
      </c>
      <c r="AY26" s="178">
        <f t="shared" si="21"/>
        <v>4.428117553613979</v>
      </c>
      <c r="AZ26" s="179">
        <f t="shared" si="22"/>
        <v>-6.3872387182897228E-3</v>
      </c>
      <c r="BA26" s="85">
        <f t="shared" si="30"/>
        <v>0.39271625810087352</v>
      </c>
      <c r="BB26" s="122">
        <f t="shared" si="31"/>
        <v>1.8232144928981286E-4</v>
      </c>
    </row>
    <row r="27" spans="1:54" s="173" customFormat="1" ht="15" customHeight="1" x14ac:dyDescent="0.2">
      <c r="A27" s="174" t="s">
        <v>124</v>
      </c>
      <c r="B27" s="180" t="s">
        <v>125</v>
      </c>
      <c r="C27" s="76">
        <v>3904.6790099999998</v>
      </c>
      <c r="D27" s="77">
        <v>5314.6875099999997</v>
      </c>
      <c r="E27" s="76">
        <v>3234.8205200000002</v>
      </c>
      <c r="F27" s="78">
        <v>4427.7739499999989</v>
      </c>
      <c r="G27" s="176">
        <f t="shared" si="6"/>
        <v>1.2003068742928942</v>
      </c>
      <c r="H27" s="177">
        <f t="shared" si="7"/>
        <v>-6.7706083242866644E-3</v>
      </c>
      <c r="I27" s="76">
        <v>2461.7725</v>
      </c>
      <c r="J27" s="77">
        <v>3393.7222399999996</v>
      </c>
      <c r="K27" s="82">
        <f t="shared" si="23"/>
        <v>0.76646239810864791</v>
      </c>
      <c r="L27" s="84">
        <f t="shared" si="24"/>
        <v>5.4394959786713271E-3</v>
      </c>
      <c r="M27" s="76">
        <v>530.54165</v>
      </c>
      <c r="N27" s="78">
        <v>821.04313999999931</v>
      </c>
      <c r="O27" s="85">
        <f t="shared" si="8"/>
        <v>0.18543022956264502</v>
      </c>
      <c r="P27" s="87">
        <f t="shared" si="9"/>
        <v>2.1420620151610364E-2</v>
      </c>
      <c r="Q27" s="76">
        <v>242.50637</v>
      </c>
      <c r="R27" s="78">
        <v>213.00857000000002</v>
      </c>
      <c r="S27" s="85">
        <f t="shared" si="10"/>
        <v>4.8107372328707085E-2</v>
      </c>
      <c r="T27" s="87">
        <f t="shared" si="11"/>
        <v>-2.6860116130281664E-2</v>
      </c>
      <c r="U27" s="76">
        <v>1473.1759500000003</v>
      </c>
      <c r="V27" s="77">
        <v>1372.1220499999999</v>
      </c>
      <c r="W27" s="78">
        <f t="shared" si="25"/>
        <v>-101.05390000000034</v>
      </c>
      <c r="X27" s="76">
        <v>140.48638</v>
      </c>
      <c r="Y27" s="77">
        <v>122.648</v>
      </c>
      <c r="Z27" s="78">
        <f t="shared" si="12"/>
        <v>-17.838380000000001</v>
      </c>
      <c r="AA27" s="85">
        <f t="shared" si="1"/>
        <v>0.25817548960653758</v>
      </c>
      <c r="AB27" s="87">
        <f t="shared" si="13"/>
        <v>-0.11910928751013516</v>
      </c>
      <c r="AC27" s="85">
        <f t="shared" si="2"/>
        <v>2.307717994129066E-2</v>
      </c>
      <c r="AD27" s="87">
        <f t="shared" si="14"/>
        <v>-1.2901803130098866E-2</v>
      </c>
      <c r="AE27" s="85">
        <f t="shared" si="15"/>
        <v>2.7699697722825264E-2</v>
      </c>
      <c r="AF27" s="87">
        <f t="shared" si="16"/>
        <v>-1.5729722590113761E-2</v>
      </c>
      <c r="AG27" s="76">
        <v>5722</v>
      </c>
      <c r="AH27" s="78">
        <v>7575</v>
      </c>
      <c r="AI27" s="76">
        <v>54</v>
      </c>
      <c r="AJ27" s="78">
        <v>52.2</v>
      </c>
      <c r="AK27" s="76">
        <v>89</v>
      </c>
      <c r="AL27" s="78">
        <v>87.4</v>
      </c>
      <c r="AM27" s="76">
        <f t="shared" si="26"/>
        <v>12.092911877394634</v>
      </c>
      <c r="AN27" s="78">
        <f t="shared" si="27"/>
        <v>0.31924932595430455</v>
      </c>
      <c r="AO27" s="76">
        <f t="shared" si="28"/>
        <v>7.22254004576659</v>
      </c>
      <c r="AP27" s="78">
        <f t="shared" si="29"/>
        <v>7.8969508937626109E-2</v>
      </c>
      <c r="AQ27" s="76">
        <v>180</v>
      </c>
      <c r="AR27" s="78">
        <v>173</v>
      </c>
      <c r="AS27" s="76">
        <v>29882</v>
      </c>
      <c r="AT27" s="78">
        <v>39517</v>
      </c>
      <c r="AU27" s="76">
        <f t="shared" si="17"/>
        <v>112.04732014069891</v>
      </c>
      <c r="AV27" s="78">
        <f t="shared" si="18"/>
        <v>3.7941737649543228</v>
      </c>
      <c r="AW27" s="76">
        <f t="shared" si="19"/>
        <v>584.524613861386</v>
      </c>
      <c r="AX27" s="78">
        <f t="shared" si="20"/>
        <v>19.194218894591131</v>
      </c>
      <c r="AY27" s="178">
        <f t="shared" si="21"/>
        <v>5.2167656765676567</v>
      </c>
      <c r="AZ27" s="179">
        <f t="shared" si="22"/>
        <v>-5.5342185739020167E-3</v>
      </c>
      <c r="BA27" s="85">
        <f t="shared" si="30"/>
        <v>0.62753287175252492</v>
      </c>
      <c r="BB27" s="122">
        <f t="shared" si="31"/>
        <v>1.7197904432263433E-2</v>
      </c>
    </row>
    <row r="28" spans="1:54" s="173" customFormat="1" ht="15" customHeight="1" x14ac:dyDescent="0.2">
      <c r="A28" s="174" t="s">
        <v>126</v>
      </c>
      <c r="B28" s="180" t="s">
        <v>127</v>
      </c>
      <c r="C28" s="76">
        <v>3429.6309999999999</v>
      </c>
      <c r="D28" s="77">
        <v>4639.3770000000004</v>
      </c>
      <c r="E28" s="76">
        <v>3406.848</v>
      </c>
      <c r="F28" s="78">
        <v>4607.1180000000004</v>
      </c>
      <c r="G28" s="176">
        <f t="shared" si="6"/>
        <v>1.0070019912665575</v>
      </c>
      <c r="H28" s="177">
        <f t="shared" si="7"/>
        <v>3.1457815038682391E-4</v>
      </c>
      <c r="I28" s="76">
        <v>2282.6689999999999</v>
      </c>
      <c r="J28" s="77">
        <v>3080.0639999999999</v>
      </c>
      <c r="K28" s="82">
        <f t="shared" si="23"/>
        <v>0.66854463028730748</v>
      </c>
      <c r="L28" s="84">
        <f t="shared" si="24"/>
        <v>-1.4790983909311883E-3</v>
      </c>
      <c r="M28" s="76">
        <v>723.93600000000004</v>
      </c>
      <c r="N28" s="78">
        <v>994.47500000000059</v>
      </c>
      <c r="O28" s="85">
        <f t="shared" si="8"/>
        <v>0.21585620337920594</v>
      </c>
      <c r="P28" s="87">
        <f t="shared" si="9"/>
        <v>3.3618390870508441E-3</v>
      </c>
      <c r="Q28" s="76">
        <v>400.24299999999999</v>
      </c>
      <c r="R28" s="78">
        <v>532.57899999999995</v>
      </c>
      <c r="S28" s="85">
        <f t="shared" si="10"/>
        <v>0.11559916633348655</v>
      </c>
      <c r="T28" s="87">
        <f t="shared" si="11"/>
        <v>-1.8827406961197113E-3</v>
      </c>
      <c r="U28" s="76">
        <v>875.69600000000003</v>
      </c>
      <c r="V28" s="77">
        <v>862.18200000000002</v>
      </c>
      <c r="W28" s="78">
        <f t="shared" si="25"/>
        <v>-13.51400000000001</v>
      </c>
      <c r="X28" s="76">
        <v>465.62700000000001</v>
      </c>
      <c r="Y28" s="77">
        <v>441.53300000000002</v>
      </c>
      <c r="Z28" s="78">
        <f t="shared" si="12"/>
        <v>-24.093999999999994</v>
      </c>
      <c r="AA28" s="85">
        <f t="shared" si="1"/>
        <v>0.1858400384361952</v>
      </c>
      <c r="AB28" s="87">
        <f t="shared" si="13"/>
        <v>-6.9492386538969803E-2</v>
      </c>
      <c r="AC28" s="85">
        <f t="shared" si="2"/>
        <v>9.5170752452322802E-2</v>
      </c>
      <c r="AD28" s="87">
        <f t="shared" si="14"/>
        <v>-4.0595165222202537E-2</v>
      </c>
      <c r="AE28" s="85">
        <f t="shared" si="15"/>
        <v>9.5837137229825675E-2</v>
      </c>
      <c r="AF28" s="87">
        <f t="shared" si="16"/>
        <v>-4.0836703223285253E-2</v>
      </c>
      <c r="AG28" s="76">
        <v>3992</v>
      </c>
      <c r="AH28" s="78">
        <v>5316</v>
      </c>
      <c r="AI28" s="76">
        <v>37</v>
      </c>
      <c r="AJ28" s="78">
        <v>37</v>
      </c>
      <c r="AK28" s="76">
        <v>78.5</v>
      </c>
      <c r="AL28" s="78">
        <v>79.25</v>
      </c>
      <c r="AM28" s="76">
        <f t="shared" si="26"/>
        <v>11.972972972972974</v>
      </c>
      <c r="AN28" s="78">
        <f t="shared" si="27"/>
        <v>-1.5015015015013233E-2</v>
      </c>
      <c r="AO28" s="76">
        <f t="shared" si="28"/>
        <v>5.5899053627760251</v>
      </c>
      <c r="AP28" s="78">
        <f t="shared" si="29"/>
        <v>-6.0483879969905452E-2</v>
      </c>
      <c r="AQ28" s="76">
        <v>110</v>
      </c>
      <c r="AR28" s="78">
        <v>110</v>
      </c>
      <c r="AS28" s="76">
        <v>17541</v>
      </c>
      <c r="AT28" s="78">
        <v>23266</v>
      </c>
      <c r="AU28" s="76">
        <f t="shared" si="17"/>
        <v>198.01934152841056</v>
      </c>
      <c r="AV28" s="78">
        <f t="shared" si="18"/>
        <v>3.7973473433584104</v>
      </c>
      <c r="AW28" s="76">
        <f t="shared" si="19"/>
        <v>866.65124153498869</v>
      </c>
      <c r="AX28" s="78">
        <f t="shared" si="20"/>
        <v>13.232403859637998</v>
      </c>
      <c r="AY28" s="178">
        <f t="shared" si="21"/>
        <v>4.3765989465763733</v>
      </c>
      <c r="AZ28" s="179">
        <f t="shared" si="22"/>
        <v>-1.7439129575931744E-2</v>
      </c>
      <c r="BA28" s="85">
        <f t="shared" si="30"/>
        <v>0.58106893106893109</v>
      </c>
      <c r="BB28" s="122">
        <f t="shared" si="31"/>
        <v>-5.1944379150261621E-3</v>
      </c>
    </row>
    <row r="29" spans="1:54" s="173" customFormat="1" ht="15" customHeight="1" x14ac:dyDescent="0.2">
      <c r="A29" s="174" t="s">
        <v>126</v>
      </c>
      <c r="B29" s="180" t="s">
        <v>128</v>
      </c>
      <c r="C29" s="76">
        <v>2324.0279999999998</v>
      </c>
      <c r="D29" s="77">
        <v>3074.22</v>
      </c>
      <c r="E29" s="76">
        <v>2292.0929999999998</v>
      </c>
      <c r="F29" s="78">
        <v>3038.9670000000001</v>
      </c>
      <c r="G29" s="176">
        <f t="shared" si="6"/>
        <v>1.0116003233993656</v>
      </c>
      <c r="H29" s="177">
        <f t="shared" si="7"/>
        <v>-2.3323573426461408E-3</v>
      </c>
      <c r="I29" s="76">
        <v>1405.712</v>
      </c>
      <c r="J29" s="77">
        <v>1909.88</v>
      </c>
      <c r="K29" s="82">
        <f t="shared" si="23"/>
        <v>0.62846355356935435</v>
      </c>
      <c r="L29" s="84">
        <f t="shared" si="24"/>
        <v>1.517604734687561E-2</v>
      </c>
      <c r="M29" s="76">
        <v>752.60799999999995</v>
      </c>
      <c r="N29" s="78">
        <v>955.44</v>
      </c>
      <c r="O29" s="85">
        <f t="shared" si="8"/>
        <v>0.31439630637647598</v>
      </c>
      <c r="P29" s="87">
        <f t="shared" si="9"/>
        <v>-1.3953372279669307E-2</v>
      </c>
      <c r="Q29" s="76">
        <v>133.773</v>
      </c>
      <c r="R29" s="78">
        <v>173.64699999999999</v>
      </c>
      <c r="S29" s="85">
        <f t="shared" si="10"/>
        <v>5.7140140054169716E-2</v>
      </c>
      <c r="T29" s="87">
        <f t="shared" si="11"/>
        <v>-1.2226750672062539E-3</v>
      </c>
      <c r="U29" s="76">
        <v>43.853999999999999</v>
      </c>
      <c r="V29" s="77">
        <v>61.499000000000002</v>
      </c>
      <c r="W29" s="78">
        <f t="shared" si="25"/>
        <v>17.645000000000003</v>
      </c>
      <c r="X29" s="76">
        <v>0</v>
      </c>
      <c r="Y29" s="77">
        <v>0</v>
      </c>
      <c r="Z29" s="78">
        <f t="shared" si="12"/>
        <v>0</v>
      </c>
      <c r="AA29" s="85">
        <f t="shared" si="1"/>
        <v>2.0004749172147732E-2</v>
      </c>
      <c r="AB29" s="87">
        <f t="shared" si="13"/>
        <v>1.1349248843164315E-3</v>
      </c>
      <c r="AC29" s="85">
        <f t="shared" si="2"/>
        <v>0</v>
      </c>
      <c r="AD29" s="87">
        <f t="shared" si="14"/>
        <v>0</v>
      </c>
      <c r="AE29" s="85">
        <f t="shared" si="15"/>
        <v>0</v>
      </c>
      <c r="AF29" s="87">
        <f t="shared" si="16"/>
        <v>0</v>
      </c>
      <c r="AG29" s="76">
        <v>2701</v>
      </c>
      <c r="AH29" s="78">
        <v>3583</v>
      </c>
      <c r="AI29" s="76">
        <v>29.03</v>
      </c>
      <c r="AJ29" s="78">
        <v>29.08</v>
      </c>
      <c r="AK29" s="76">
        <v>44</v>
      </c>
      <c r="AL29" s="78">
        <v>43.74</v>
      </c>
      <c r="AM29" s="76">
        <f t="shared" si="26"/>
        <v>10.26765245300321</v>
      </c>
      <c r="AN29" s="78">
        <f t="shared" si="27"/>
        <v>-7.0312104733995184E-2</v>
      </c>
      <c r="AO29" s="76">
        <f t="shared" si="28"/>
        <v>6.8263222069806426</v>
      </c>
      <c r="AP29" s="78">
        <f t="shared" si="29"/>
        <v>5.6151362735725741E-3</v>
      </c>
      <c r="AQ29" s="76">
        <v>80</v>
      </c>
      <c r="AR29" s="78">
        <v>80</v>
      </c>
      <c r="AS29" s="76">
        <v>14173</v>
      </c>
      <c r="AT29" s="78">
        <v>18648</v>
      </c>
      <c r="AU29" s="76">
        <f t="shared" si="17"/>
        <v>162.96476833976834</v>
      </c>
      <c r="AV29" s="78">
        <f t="shared" si="18"/>
        <v>1.2422678105931482</v>
      </c>
      <c r="AW29" s="76">
        <f t="shared" si="19"/>
        <v>848.16271281049399</v>
      </c>
      <c r="AX29" s="78">
        <f t="shared" si="20"/>
        <v>-0.44632088073149134</v>
      </c>
      <c r="AY29" s="178">
        <f t="shared" si="21"/>
        <v>5.2045771699692995</v>
      </c>
      <c r="AZ29" s="179">
        <f t="shared" si="22"/>
        <v>-4.2738638990345024E-2</v>
      </c>
      <c r="BA29" s="85">
        <f t="shared" si="30"/>
        <v>0.64038461538461533</v>
      </c>
      <c r="BB29" s="122">
        <f t="shared" si="31"/>
        <v>-1.0948105203619996E-2</v>
      </c>
    </row>
    <row r="30" spans="1:54" s="173" customFormat="1" ht="15" customHeight="1" x14ac:dyDescent="0.2">
      <c r="A30" s="174" t="s">
        <v>126</v>
      </c>
      <c r="B30" s="181" t="s">
        <v>129</v>
      </c>
      <c r="C30" s="76">
        <v>2052.8290000000002</v>
      </c>
      <c r="D30" s="77">
        <v>2729.8960000000002</v>
      </c>
      <c r="E30" s="76">
        <v>2146.0059999999999</v>
      </c>
      <c r="F30" s="78">
        <v>2932.2049999999999</v>
      </c>
      <c r="G30" s="176">
        <f t="shared" si="6"/>
        <v>0.93100448297441696</v>
      </c>
      <c r="H30" s="177">
        <f t="shared" si="7"/>
        <v>-2.5576719501251954E-2</v>
      </c>
      <c r="I30" s="76">
        <v>1487.348</v>
      </c>
      <c r="J30" s="77">
        <v>2012.222</v>
      </c>
      <c r="K30" s="82">
        <f t="shared" si="23"/>
        <v>0.68624874454548712</v>
      </c>
      <c r="L30" s="84">
        <f t="shared" si="24"/>
        <v>-6.8285348283823044E-3</v>
      </c>
      <c r="M30" s="76">
        <v>558.45799999999997</v>
      </c>
      <c r="N30" s="78">
        <v>758.23399999999992</v>
      </c>
      <c r="O30" s="85">
        <f t="shared" si="8"/>
        <v>0.25858833198906622</v>
      </c>
      <c r="P30" s="87">
        <f t="shared" si="9"/>
        <v>-1.6430000761749608E-3</v>
      </c>
      <c r="Q30" s="76">
        <v>100.2</v>
      </c>
      <c r="R30" s="78">
        <v>161.749</v>
      </c>
      <c r="S30" s="85">
        <f t="shared" si="10"/>
        <v>5.5162923465446649E-2</v>
      </c>
      <c r="T30" s="87">
        <f t="shared" si="11"/>
        <v>8.4715349045572513E-3</v>
      </c>
      <c r="U30" s="76">
        <v>334.86399999999998</v>
      </c>
      <c r="V30" s="77">
        <v>249.22</v>
      </c>
      <c r="W30" s="78">
        <f t="shared" si="25"/>
        <v>-85.643999999999977</v>
      </c>
      <c r="X30" s="76">
        <v>0</v>
      </c>
      <c r="Y30" s="77">
        <v>0</v>
      </c>
      <c r="Z30" s="78">
        <f t="shared" si="12"/>
        <v>0</v>
      </c>
      <c r="AA30" s="85">
        <f t="shared" si="1"/>
        <v>9.1292855112429183E-2</v>
      </c>
      <c r="AB30" s="87">
        <f t="shared" si="13"/>
        <v>-7.1830327578384284E-2</v>
      </c>
      <c r="AC30" s="85">
        <f t="shared" si="2"/>
        <v>0</v>
      </c>
      <c r="AD30" s="87">
        <f t="shared" si="14"/>
        <v>0</v>
      </c>
      <c r="AE30" s="85">
        <f t="shared" si="15"/>
        <v>0</v>
      </c>
      <c r="AF30" s="87">
        <f t="shared" si="16"/>
        <v>0</v>
      </c>
      <c r="AG30" s="76">
        <v>3056</v>
      </c>
      <c r="AH30" s="78">
        <v>3949</v>
      </c>
      <c r="AI30" s="76">
        <v>27</v>
      </c>
      <c r="AJ30" s="78">
        <v>29</v>
      </c>
      <c r="AK30" s="76">
        <v>42</v>
      </c>
      <c r="AL30" s="78">
        <v>49</v>
      </c>
      <c r="AM30" s="76">
        <f t="shared" si="26"/>
        <v>11.347701149425289</v>
      </c>
      <c r="AN30" s="78">
        <f t="shared" si="27"/>
        <v>-1.2284305378175109</v>
      </c>
      <c r="AO30" s="76">
        <f t="shared" si="28"/>
        <v>6.7159863945578229</v>
      </c>
      <c r="AP30" s="78">
        <f t="shared" si="29"/>
        <v>-1.3686696900982609</v>
      </c>
      <c r="AQ30" s="76">
        <v>100</v>
      </c>
      <c r="AR30" s="78">
        <v>108</v>
      </c>
      <c r="AS30" s="76">
        <v>14943</v>
      </c>
      <c r="AT30" s="78">
        <v>19532</v>
      </c>
      <c r="AU30" s="76">
        <f t="shared" si="17"/>
        <v>150.12313127175918</v>
      </c>
      <c r="AV30" s="78">
        <f t="shared" si="18"/>
        <v>6.5103359829952012</v>
      </c>
      <c r="AW30" s="76">
        <f t="shared" si="19"/>
        <v>742.51835907824761</v>
      </c>
      <c r="AX30" s="78">
        <f t="shared" si="20"/>
        <v>40.291264837409926</v>
      </c>
      <c r="AY30" s="178">
        <f t="shared" si="21"/>
        <v>4.9460622942517096</v>
      </c>
      <c r="AZ30" s="179">
        <f t="shared" si="22"/>
        <v>5.6337163361657616E-2</v>
      </c>
      <c r="BA30" s="85">
        <f t="shared" si="30"/>
        <v>0.49684574684574684</v>
      </c>
      <c r="BB30" s="122">
        <f t="shared" si="31"/>
        <v>-5.2529253154253219E-2</v>
      </c>
    </row>
    <row r="31" spans="1:54" s="173" customFormat="1" ht="15" customHeight="1" x14ac:dyDescent="0.2">
      <c r="A31" s="174" t="s">
        <v>130</v>
      </c>
      <c r="B31" s="180" t="s">
        <v>131</v>
      </c>
      <c r="C31" s="76">
        <v>1213.799</v>
      </c>
      <c r="D31" s="77">
        <v>1627.7929999999999</v>
      </c>
      <c r="E31" s="76">
        <v>1090.1379999999999</v>
      </c>
      <c r="F31" s="78">
        <v>1607.921</v>
      </c>
      <c r="G31" s="176">
        <f t="shared" si="6"/>
        <v>1.0123588161358672</v>
      </c>
      <c r="H31" s="177">
        <f t="shared" si="7"/>
        <v>-0.1010772809454199</v>
      </c>
      <c r="I31" s="76">
        <v>840.63</v>
      </c>
      <c r="J31" s="77">
        <v>1266.905</v>
      </c>
      <c r="K31" s="82">
        <f t="shared" si="23"/>
        <v>0.78791495353316487</v>
      </c>
      <c r="L31" s="84">
        <f t="shared" si="24"/>
        <v>1.6792398407116549E-2</v>
      </c>
      <c r="M31" s="76">
        <v>183.98500000000001</v>
      </c>
      <c r="N31" s="78">
        <v>254.72100000000006</v>
      </c>
      <c r="O31" s="85">
        <f t="shared" si="8"/>
        <v>0.15841636498310555</v>
      </c>
      <c r="P31" s="87">
        <f t="shared" si="9"/>
        <v>-1.0355845507676376E-2</v>
      </c>
      <c r="Q31" s="76">
        <v>65.524000000000001</v>
      </c>
      <c r="R31" s="78">
        <v>86.295000000000002</v>
      </c>
      <c r="S31" s="85">
        <f t="shared" si="10"/>
        <v>5.3668681483729608E-2</v>
      </c>
      <c r="T31" s="87">
        <f t="shared" si="11"/>
        <v>-6.4374702144957621E-3</v>
      </c>
      <c r="U31" s="76">
        <v>204.67500000000001</v>
      </c>
      <c r="V31" s="77">
        <v>212.739</v>
      </c>
      <c r="W31" s="78">
        <f t="shared" si="25"/>
        <v>8.063999999999993</v>
      </c>
      <c r="X31" s="76">
        <v>0</v>
      </c>
      <c r="Y31" s="77">
        <v>0</v>
      </c>
      <c r="Z31" s="78">
        <f t="shared" si="12"/>
        <v>0</v>
      </c>
      <c r="AA31" s="85">
        <f t="shared" si="1"/>
        <v>0.13069167885597249</v>
      </c>
      <c r="AB31" s="87">
        <f t="shared" si="13"/>
        <v>-3.7931791751599275E-2</v>
      </c>
      <c r="AC31" s="85">
        <f t="shared" si="2"/>
        <v>0</v>
      </c>
      <c r="AD31" s="87">
        <f t="shared" si="14"/>
        <v>0</v>
      </c>
      <c r="AE31" s="85">
        <f t="shared" si="15"/>
        <v>0</v>
      </c>
      <c r="AF31" s="87">
        <f t="shared" si="16"/>
        <v>0</v>
      </c>
      <c r="AG31" s="76">
        <v>1763</v>
      </c>
      <c r="AH31" s="78">
        <v>2317</v>
      </c>
      <c r="AI31" s="76">
        <v>17</v>
      </c>
      <c r="AJ31" s="78">
        <v>17</v>
      </c>
      <c r="AK31" s="76">
        <v>30</v>
      </c>
      <c r="AL31" s="78">
        <v>28</v>
      </c>
      <c r="AM31" s="76">
        <f t="shared" si="26"/>
        <v>11.357843137254902</v>
      </c>
      <c r="AN31" s="78">
        <f t="shared" si="27"/>
        <v>-0.16503267973856239</v>
      </c>
      <c r="AO31" s="76">
        <f t="shared" si="28"/>
        <v>6.895833333333333</v>
      </c>
      <c r="AP31" s="78">
        <f t="shared" si="29"/>
        <v>0.36620370370370381</v>
      </c>
      <c r="AQ31" s="76">
        <v>60</v>
      </c>
      <c r="AR31" s="78">
        <v>60</v>
      </c>
      <c r="AS31" s="76">
        <v>8710</v>
      </c>
      <c r="AT31" s="78">
        <v>11369</v>
      </c>
      <c r="AU31" s="76">
        <f t="shared" si="17"/>
        <v>141.43029290175036</v>
      </c>
      <c r="AV31" s="78">
        <f t="shared" si="18"/>
        <v>16.270935840900762</v>
      </c>
      <c r="AW31" s="76">
        <f t="shared" si="19"/>
        <v>693.96676737160124</v>
      </c>
      <c r="AX31" s="78">
        <f t="shared" si="20"/>
        <v>75.624169527018125</v>
      </c>
      <c r="AY31" s="178">
        <f t="shared" si="21"/>
        <v>4.906776003452741</v>
      </c>
      <c r="AZ31" s="179">
        <f t="shared" si="22"/>
        <v>-3.3666424227349445E-2</v>
      </c>
      <c r="BA31" s="85">
        <f t="shared" si="30"/>
        <v>0.52055860805860799</v>
      </c>
      <c r="BB31" s="122">
        <f t="shared" si="31"/>
        <v>-1.3142372333548868E-2</v>
      </c>
    </row>
    <row r="32" spans="1:54" s="173" customFormat="1" ht="15" customHeight="1" x14ac:dyDescent="0.2">
      <c r="A32" s="174" t="s">
        <v>130</v>
      </c>
      <c r="B32" s="180" t="s">
        <v>132</v>
      </c>
      <c r="C32" s="76">
        <v>5994.9560000000001</v>
      </c>
      <c r="D32" s="77">
        <v>8162.8919999999998</v>
      </c>
      <c r="E32" s="76">
        <v>5992.7780000000002</v>
      </c>
      <c r="F32" s="78">
        <v>8145.0619999999999</v>
      </c>
      <c r="G32" s="176">
        <f t="shared" si="6"/>
        <v>1.0021890563877844</v>
      </c>
      <c r="H32" s="177">
        <f t="shared" si="7"/>
        <v>1.8256189302314763E-3</v>
      </c>
      <c r="I32" s="76">
        <v>3555.8339999999998</v>
      </c>
      <c r="J32" s="77">
        <v>4915.0060000000003</v>
      </c>
      <c r="K32" s="82">
        <f t="shared" si="23"/>
        <v>0.60343383512611692</v>
      </c>
      <c r="L32" s="84">
        <f t="shared" si="24"/>
        <v>1.0080635658357595E-2</v>
      </c>
      <c r="M32" s="76">
        <v>1563.55</v>
      </c>
      <c r="N32" s="78">
        <v>2075.5719999999997</v>
      </c>
      <c r="O32" s="85">
        <f t="shared" si="8"/>
        <v>0.25482580734192073</v>
      </c>
      <c r="P32" s="87">
        <f t="shared" si="9"/>
        <v>-6.0799028312243375E-3</v>
      </c>
      <c r="Q32" s="76">
        <v>873.39400000000001</v>
      </c>
      <c r="R32" s="78">
        <v>1154.4839999999999</v>
      </c>
      <c r="S32" s="85">
        <f t="shared" si="10"/>
        <v>0.14174035753196229</v>
      </c>
      <c r="T32" s="87">
        <f t="shared" si="11"/>
        <v>-4.0007328271332576E-3</v>
      </c>
      <c r="U32" s="76">
        <v>1320.1669999999999</v>
      </c>
      <c r="V32" s="77">
        <v>1344.154</v>
      </c>
      <c r="W32" s="78">
        <f t="shared" si="25"/>
        <v>23.98700000000008</v>
      </c>
      <c r="X32" s="76">
        <v>0</v>
      </c>
      <c r="Y32" s="77">
        <v>0</v>
      </c>
      <c r="Z32" s="78">
        <f t="shared" si="12"/>
        <v>0</v>
      </c>
      <c r="AA32" s="85">
        <f t="shared" si="1"/>
        <v>0.16466639519425225</v>
      </c>
      <c r="AB32" s="87">
        <f t="shared" si="13"/>
        <v>-5.5546563833303558E-2</v>
      </c>
      <c r="AC32" s="85">
        <f t="shared" si="2"/>
        <v>0</v>
      </c>
      <c r="AD32" s="87">
        <f t="shared" si="14"/>
        <v>0</v>
      </c>
      <c r="AE32" s="85">
        <f t="shared" si="15"/>
        <v>0</v>
      </c>
      <c r="AF32" s="87">
        <f t="shared" si="16"/>
        <v>0</v>
      </c>
      <c r="AG32" s="76">
        <v>7351</v>
      </c>
      <c r="AH32" s="78">
        <v>9674</v>
      </c>
      <c r="AI32" s="76">
        <v>51</v>
      </c>
      <c r="AJ32" s="78">
        <v>53</v>
      </c>
      <c r="AK32" s="76">
        <v>138</v>
      </c>
      <c r="AL32" s="78">
        <v>136</v>
      </c>
      <c r="AM32" s="76">
        <f t="shared" si="26"/>
        <v>15.210691823899372</v>
      </c>
      <c r="AN32" s="78">
        <f t="shared" si="27"/>
        <v>-0.80455872076293566</v>
      </c>
      <c r="AO32" s="76">
        <f t="shared" si="28"/>
        <v>5.9276960784313717</v>
      </c>
      <c r="AP32" s="78">
        <f t="shared" si="29"/>
        <v>9.0165293170398897E-3</v>
      </c>
      <c r="AQ32" s="76">
        <v>268</v>
      </c>
      <c r="AR32" s="78">
        <v>268</v>
      </c>
      <c r="AS32" s="76">
        <v>43961</v>
      </c>
      <c r="AT32" s="78">
        <v>58869</v>
      </c>
      <c r="AU32" s="76">
        <f t="shared" si="17"/>
        <v>138.35910241383411</v>
      </c>
      <c r="AV32" s="78">
        <f t="shared" si="18"/>
        <v>2.0387730309720382</v>
      </c>
      <c r="AW32" s="76">
        <f t="shared" si="19"/>
        <v>841.95389704362208</v>
      </c>
      <c r="AX32" s="78">
        <f t="shared" si="20"/>
        <v>26.720867523828815</v>
      </c>
      <c r="AY32" s="178">
        <f t="shared" si="21"/>
        <v>6.0852801323134171</v>
      </c>
      <c r="AZ32" s="179">
        <f t="shared" si="22"/>
        <v>0.10500533976818538</v>
      </c>
      <c r="BA32" s="85">
        <f t="shared" si="30"/>
        <v>0.60346276857470893</v>
      </c>
      <c r="BB32" s="122">
        <f t="shared" si="31"/>
        <v>3.9812853959042549E-4</v>
      </c>
    </row>
    <row r="33" spans="1:54" s="173" customFormat="1" ht="15" customHeight="1" x14ac:dyDescent="0.2">
      <c r="A33" s="174" t="s">
        <v>133</v>
      </c>
      <c r="B33" s="180" t="s">
        <v>134</v>
      </c>
      <c r="C33" s="76">
        <v>3872.4690000000001</v>
      </c>
      <c r="D33" s="77">
        <v>5449.1134599999996</v>
      </c>
      <c r="E33" s="76">
        <v>3746.5279999999998</v>
      </c>
      <c r="F33" s="78">
        <v>5257.5592999999999</v>
      </c>
      <c r="G33" s="176">
        <f t="shared" si="6"/>
        <v>1.036434046497583</v>
      </c>
      <c r="H33" s="177">
        <f t="shared" si="7"/>
        <v>2.8186564617951326E-3</v>
      </c>
      <c r="I33" s="76">
        <v>2370.2489999999998</v>
      </c>
      <c r="J33" s="77">
        <v>3289.2162999999996</v>
      </c>
      <c r="K33" s="82">
        <f t="shared" si="23"/>
        <v>0.62561658600788383</v>
      </c>
      <c r="L33" s="84">
        <f t="shared" si="24"/>
        <v>-7.0355655308207421E-3</v>
      </c>
      <c r="M33" s="76">
        <v>964.65</v>
      </c>
      <c r="N33" s="78">
        <v>1042.9660000000003</v>
      </c>
      <c r="O33" s="85">
        <f t="shared" si="8"/>
        <v>0.19837455756324049</v>
      </c>
      <c r="P33" s="87">
        <f t="shared" si="9"/>
        <v>-5.9103833096057962E-2</v>
      </c>
      <c r="Q33" s="76">
        <v>411.63299999999998</v>
      </c>
      <c r="R33" s="78">
        <v>925.37699999999995</v>
      </c>
      <c r="S33" s="85">
        <f t="shared" si="10"/>
        <v>0.17600885642887565</v>
      </c>
      <c r="T33" s="87">
        <f t="shared" si="11"/>
        <v>6.6138330971705697E-2</v>
      </c>
      <c r="U33" s="76">
        <v>1823.336</v>
      </c>
      <c r="V33" s="77">
        <v>1588.12826</v>
      </c>
      <c r="W33" s="78">
        <f t="shared" si="25"/>
        <v>-235.20774000000006</v>
      </c>
      <c r="X33" s="76">
        <v>750.31299999999999</v>
      </c>
      <c r="Y33" s="77">
        <v>537.404</v>
      </c>
      <c r="Z33" s="78">
        <f t="shared" si="12"/>
        <v>-212.90899999999999</v>
      </c>
      <c r="AA33" s="85">
        <f t="shared" si="1"/>
        <v>0.29144708981706541</v>
      </c>
      <c r="AB33" s="87">
        <f t="shared" si="13"/>
        <v>-0.17939877105360907</v>
      </c>
      <c r="AC33" s="85">
        <f t="shared" si="2"/>
        <v>9.8622281210492546E-2</v>
      </c>
      <c r="AD33" s="87">
        <f t="shared" si="14"/>
        <v>-9.5133433812661927E-2</v>
      </c>
      <c r="AE33" s="85">
        <f t="shared" si="15"/>
        <v>0.10221548998981334</v>
      </c>
      <c r="AF33" s="87">
        <f t="shared" si="16"/>
        <v>-9.8053398965507438E-2</v>
      </c>
      <c r="AG33" s="76">
        <v>5243</v>
      </c>
      <c r="AH33" s="78">
        <v>6761</v>
      </c>
      <c r="AI33" s="76">
        <v>48</v>
      </c>
      <c r="AJ33" s="78">
        <v>48.26</v>
      </c>
      <c r="AK33" s="76">
        <v>70</v>
      </c>
      <c r="AL33" s="78">
        <v>70</v>
      </c>
      <c r="AM33" s="76">
        <f t="shared" si="26"/>
        <v>11.674609752728278</v>
      </c>
      <c r="AN33" s="78">
        <f t="shared" si="27"/>
        <v>-0.46196432134579624</v>
      </c>
      <c r="AO33" s="76">
        <f t="shared" si="28"/>
        <v>8.0488095238095241</v>
      </c>
      <c r="AP33" s="78">
        <f t="shared" si="29"/>
        <v>-0.27341269841269877</v>
      </c>
      <c r="AQ33" s="76">
        <v>82</v>
      </c>
      <c r="AR33" s="78">
        <v>82</v>
      </c>
      <c r="AS33" s="76">
        <v>22250</v>
      </c>
      <c r="AT33" s="78">
        <v>29046</v>
      </c>
      <c r="AU33" s="76">
        <f t="shared" si="17"/>
        <v>181.00803208703437</v>
      </c>
      <c r="AV33" s="78">
        <f t="shared" si="18"/>
        <v>12.624751188157973</v>
      </c>
      <c r="AW33" s="76">
        <f t="shared" si="19"/>
        <v>777.6304244934181</v>
      </c>
      <c r="AX33" s="78">
        <f>AW33-(E33*1000/AG33)</f>
        <v>63.053274007055279</v>
      </c>
      <c r="AY33" s="178">
        <f t="shared" si="21"/>
        <v>4.296110042893063</v>
      </c>
      <c r="AZ33" s="179">
        <f t="shared" si="22"/>
        <v>5.2356466696228843E-2</v>
      </c>
      <c r="BA33" s="85">
        <f t="shared" si="30"/>
        <v>0.97313052800857691</v>
      </c>
      <c r="BB33" s="122">
        <f t="shared" si="31"/>
        <v>-2.4448381604048497E-2</v>
      </c>
    </row>
    <row r="34" spans="1:54" s="173" customFormat="1" ht="15" customHeight="1" x14ac:dyDescent="0.2">
      <c r="A34" s="174" t="s">
        <v>135</v>
      </c>
      <c r="B34" s="180" t="s">
        <v>136</v>
      </c>
      <c r="C34" s="76">
        <v>1708.114</v>
      </c>
      <c r="D34" s="77">
        <v>2382.6419999999998</v>
      </c>
      <c r="E34" s="76">
        <v>1574.3430000000001</v>
      </c>
      <c r="F34" s="78">
        <v>2158.0140000000001</v>
      </c>
      <c r="G34" s="176">
        <f t="shared" si="6"/>
        <v>1.1040901495541733</v>
      </c>
      <c r="H34" s="177">
        <f t="shared" si="7"/>
        <v>1.9120736916647729E-2</v>
      </c>
      <c r="I34" s="76">
        <v>1204.383</v>
      </c>
      <c r="J34" s="77">
        <v>1639.788</v>
      </c>
      <c r="K34" s="82">
        <f t="shared" si="23"/>
        <v>0.75985975994595023</v>
      </c>
      <c r="L34" s="84">
        <f t="shared" si="24"/>
        <v>-5.1469761973171879E-3</v>
      </c>
      <c r="M34" s="76">
        <v>323.78100000000001</v>
      </c>
      <c r="N34" s="78">
        <v>455.0080000000001</v>
      </c>
      <c r="O34" s="85">
        <f t="shared" si="8"/>
        <v>0.21084571277109421</v>
      </c>
      <c r="P34" s="87">
        <f t="shared" si="9"/>
        <v>5.1846846469814911E-3</v>
      </c>
      <c r="Q34" s="76">
        <v>46.179000000000002</v>
      </c>
      <c r="R34" s="78">
        <v>63.218000000000004</v>
      </c>
      <c r="S34" s="85">
        <f t="shared" si="10"/>
        <v>2.9294527282955531E-2</v>
      </c>
      <c r="T34" s="87">
        <f t="shared" si="11"/>
        <v>-3.7708449664362181E-5</v>
      </c>
      <c r="U34" s="76">
        <v>1530.385</v>
      </c>
      <c r="V34" s="77">
        <v>1462.0219999999999</v>
      </c>
      <c r="W34" s="78">
        <f t="shared" si="25"/>
        <v>-68.363000000000056</v>
      </c>
      <c r="X34" s="76">
        <v>358.92099999999999</v>
      </c>
      <c r="Y34" s="77">
        <v>208.97800000000001</v>
      </c>
      <c r="Z34" s="78">
        <f t="shared" si="12"/>
        <v>-149.94299999999998</v>
      </c>
      <c r="AA34" s="85">
        <f t="shared" si="1"/>
        <v>0.61361379510644065</v>
      </c>
      <c r="AB34" s="87">
        <f t="shared" si="13"/>
        <v>-0.28233635810347391</v>
      </c>
      <c r="AC34" s="85">
        <f t="shared" si="2"/>
        <v>8.7708518526912568E-2</v>
      </c>
      <c r="AD34" s="87">
        <f t="shared" si="14"/>
        <v>-0.12241855730057903</v>
      </c>
      <c r="AE34" s="85">
        <f t="shared" si="15"/>
        <v>9.6838111337553878E-2</v>
      </c>
      <c r="AF34" s="87">
        <f t="shared" si="16"/>
        <v>-0.13114333870224049</v>
      </c>
      <c r="AG34" s="76">
        <v>2388</v>
      </c>
      <c r="AH34" s="78">
        <v>3134</v>
      </c>
      <c r="AI34" s="76">
        <v>26</v>
      </c>
      <c r="AJ34" s="78">
        <v>27</v>
      </c>
      <c r="AK34" s="76">
        <v>47</v>
      </c>
      <c r="AL34" s="78">
        <v>47</v>
      </c>
      <c r="AM34" s="76">
        <f t="shared" si="26"/>
        <v>9.6728395061728403</v>
      </c>
      <c r="AN34" s="78">
        <f t="shared" si="27"/>
        <v>-0.53228869895536413</v>
      </c>
      <c r="AO34" s="76">
        <f t="shared" si="28"/>
        <v>5.5567375886524824</v>
      </c>
      <c r="AP34" s="78">
        <f t="shared" si="29"/>
        <v>-8.8652482269504063E-2</v>
      </c>
      <c r="AQ34" s="76">
        <v>103</v>
      </c>
      <c r="AR34" s="78">
        <v>103</v>
      </c>
      <c r="AS34" s="76">
        <v>17906</v>
      </c>
      <c r="AT34" s="78">
        <v>23616</v>
      </c>
      <c r="AU34" s="76">
        <f t="shared" si="17"/>
        <v>91.379319105691053</v>
      </c>
      <c r="AV34" s="78">
        <f t="shared" si="18"/>
        <v>3.456667480537476</v>
      </c>
      <c r="AW34" s="76">
        <f t="shared" si="19"/>
        <v>688.58136566687938</v>
      </c>
      <c r="AX34" s="78">
        <f t="shared" si="20"/>
        <v>29.308752601552783</v>
      </c>
      <c r="AY34" s="178">
        <f t="shared" si="21"/>
        <v>7.5354179961710273</v>
      </c>
      <c r="AZ34" s="179">
        <f t="shared" si="22"/>
        <v>3.7093038047074423E-2</v>
      </c>
      <c r="BA34" s="85">
        <f t="shared" si="30"/>
        <v>0.62989437746719301</v>
      </c>
      <c r="BB34" s="122">
        <f t="shared" si="31"/>
        <v>-9.240402658449498E-3</v>
      </c>
    </row>
    <row r="35" spans="1:54" s="173" customFormat="1" ht="15" customHeight="1" x14ac:dyDescent="0.2">
      <c r="A35" s="174" t="s">
        <v>135</v>
      </c>
      <c r="B35" s="180" t="s">
        <v>137</v>
      </c>
      <c r="C35" s="76">
        <v>490.55</v>
      </c>
      <c r="D35" s="77">
        <v>739.52099999999996</v>
      </c>
      <c r="E35" s="76">
        <v>470.27499999999998</v>
      </c>
      <c r="F35" s="78">
        <v>620.90599999999995</v>
      </c>
      <c r="G35" s="176">
        <f t="shared" si="6"/>
        <v>1.1910353580091029</v>
      </c>
      <c r="H35" s="177">
        <f t="shared" si="7"/>
        <v>0.14792228587046052</v>
      </c>
      <c r="I35" s="76">
        <v>263.14</v>
      </c>
      <c r="J35" s="77">
        <v>407.68299999999999</v>
      </c>
      <c r="K35" s="82">
        <f t="shared" si="23"/>
        <v>0.65659375171120915</v>
      </c>
      <c r="L35" s="84">
        <f t="shared" si="24"/>
        <v>9.7048804605792127E-2</v>
      </c>
      <c r="M35" s="76">
        <v>191.35300000000001</v>
      </c>
      <c r="N35" s="78">
        <v>183.62599999999995</v>
      </c>
      <c r="O35" s="85">
        <f t="shared" si="8"/>
        <v>0.29573880748454673</v>
      </c>
      <c r="P35" s="87">
        <f t="shared" si="9"/>
        <v>-0.11115715764224082</v>
      </c>
      <c r="Q35" s="76">
        <v>15.782</v>
      </c>
      <c r="R35" s="78">
        <v>29.597000000000001</v>
      </c>
      <c r="S35" s="85">
        <f t="shared" si="10"/>
        <v>4.7667440804244128E-2</v>
      </c>
      <c r="T35" s="87">
        <f t="shared" si="11"/>
        <v>1.4108353036448688E-2</v>
      </c>
      <c r="U35" s="76">
        <v>766.18799999999999</v>
      </c>
      <c r="V35" s="77">
        <v>720.24699999999996</v>
      </c>
      <c r="W35" s="78">
        <f t="shared" si="25"/>
        <v>-45.941000000000031</v>
      </c>
      <c r="X35" s="76">
        <v>41.591999999999999</v>
      </c>
      <c r="Y35" s="77">
        <v>45.271000000000001</v>
      </c>
      <c r="Z35" s="78">
        <f t="shared" si="12"/>
        <v>3.679000000000002</v>
      </c>
      <c r="AA35" s="85">
        <f t="shared" si="1"/>
        <v>0.97393718366347948</v>
      </c>
      <c r="AB35" s="87">
        <f t="shared" si="13"/>
        <v>-0.58795864754638705</v>
      </c>
      <c r="AC35" s="85">
        <f t="shared" si="2"/>
        <v>6.1216652400675579E-2</v>
      </c>
      <c r="AD35" s="87">
        <f t="shared" si="14"/>
        <v>-2.3569811772191605E-2</v>
      </c>
      <c r="AE35" s="85">
        <f t="shared" si="15"/>
        <v>7.2911197508157444E-2</v>
      </c>
      <c r="AF35" s="87">
        <f t="shared" si="16"/>
        <v>-1.5530671610974975E-2</v>
      </c>
      <c r="AG35" s="76">
        <v>562</v>
      </c>
      <c r="AH35" s="78">
        <v>737.5</v>
      </c>
      <c r="AI35" s="76">
        <v>10</v>
      </c>
      <c r="AJ35" s="78">
        <v>10.08</v>
      </c>
      <c r="AK35" s="76">
        <v>12</v>
      </c>
      <c r="AL35" s="78">
        <v>11</v>
      </c>
      <c r="AM35" s="76">
        <f t="shared" si="26"/>
        <v>6.097056878306879</v>
      </c>
      <c r="AN35" s="78">
        <f t="shared" si="27"/>
        <v>-0.14738756613756543</v>
      </c>
      <c r="AO35" s="76">
        <f t="shared" si="28"/>
        <v>5.5871212121212119</v>
      </c>
      <c r="AP35" s="78">
        <f t="shared" si="29"/>
        <v>0.38341750841750777</v>
      </c>
      <c r="AQ35" s="76">
        <v>41</v>
      </c>
      <c r="AR35" s="78">
        <v>41</v>
      </c>
      <c r="AS35" s="76">
        <v>2976</v>
      </c>
      <c r="AT35" s="78">
        <v>4026</v>
      </c>
      <c r="AU35" s="76">
        <f t="shared" si="17"/>
        <v>154.22404371584699</v>
      </c>
      <c r="AV35" s="78">
        <f t="shared" si="18"/>
        <v>-3.7984697250132342</v>
      </c>
      <c r="AW35" s="76">
        <f t="shared" si="19"/>
        <v>841.90644067796609</v>
      </c>
      <c r="AX35" s="78">
        <f t="shared" si="20"/>
        <v>5.1181844502081049</v>
      </c>
      <c r="AY35" s="178">
        <f t="shared" si="21"/>
        <v>5.4589830508474577</v>
      </c>
      <c r="AZ35" s="179">
        <f t="shared" si="22"/>
        <v>0.16360938536703085</v>
      </c>
      <c r="BA35" s="85">
        <f t="shared" si="30"/>
        <v>0.26976681854730633</v>
      </c>
      <c r="BB35" s="122">
        <f t="shared" si="31"/>
        <v>2.9088558500323103E-3</v>
      </c>
    </row>
    <row r="36" spans="1:54" s="185" customFormat="1" ht="15" customHeight="1" x14ac:dyDescent="0.2">
      <c r="A36" s="182" t="s">
        <v>135</v>
      </c>
      <c r="B36" s="183" t="s">
        <v>138</v>
      </c>
      <c r="C36" s="76">
        <v>2751.3571699999998</v>
      </c>
      <c r="D36" s="77">
        <v>3678.8448199999998</v>
      </c>
      <c r="E36" s="76">
        <v>2497.1256600000002</v>
      </c>
      <c r="F36" s="184">
        <v>3469.9801399999997</v>
      </c>
      <c r="G36" s="176">
        <f t="shared" si="6"/>
        <v>1.0601918949311335</v>
      </c>
      <c r="H36" s="177">
        <f t="shared" si="7"/>
        <v>-4.161776329808009E-2</v>
      </c>
      <c r="I36" s="76">
        <v>1647.74378</v>
      </c>
      <c r="J36" s="77">
        <v>1876.65578</v>
      </c>
      <c r="K36" s="82">
        <f t="shared" si="23"/>
        <v>0.54082608668763166</v>
      </c>
      <c r="L36" s="84">
        <f t="shared" si="24"/>
        <v>-0.11903008570859441</v>
      </c>
      <c r="M36" s="76">
        <v>680.70296999999994</v>
      </c>
      <c r="N36" s="78">
        <v>1360.9073099999996</v>
      </c>
      <c r="O36" s="85">
        <f t="shared" si="8"/>
        <v>0.39219455302127454</v>
      </c>
      <c r="P36" s="87">
        <f t="shared" si="9"/>
        <v>0.11959995319645039</v>
      </c>
      <c r="Q36" s="76">
        <v>168.67891</v>
      </c>
      <c r="R36" s="78">
        <v>232.41704999999999</v>
      </c>
      <c r="S36" s="85">
        <f t="shared" si="10"/>
        <v>6.6979360291093776E-2</v>
      </c>
      <c r="T36" s="87">
        <f t="shared" si="11"/>
        <v>-5.6986748785588237E-4</v>
      </c>
      <c r="U36" s="76">
        <v>791.35903000000019</v>
      </c>
      <c r="V36" s="77">
        <v>725.0764099999999</v>
      </c>
      <c r="W36" s="78">
        <f t="shared" si="25"/>
        <v>-66.282620000000293</v>
      </c>
      <c r="X36" s="76">
        <v>48.287489999999998</v>
      </c>
      <c r="Y36" s="77">
        <v>56.767659999999999</v>
      </c>
      <c r="Z36" s="78">
        <f t="shared" si="12"/>
        <v>8.4801700000000011</v>
      </c>
      <c r="AA36" s="85">
        <f t="shared" si="1"/>
        <v>0.19709350230217101</v>
      </c>
      <c r="AB36" s="87">
        <f t="shared" si="13"/>
        <v>-9.0531470067374248E-2</v>
      </c>
      <c r="AC36" s="85">
        <f t="shared" si="2"/>
        <v>1.5430838422806865E-2</v>
      </c>
      <c r="AD36" s="87">
        <f t="shared" si="14"/>
        <v>-2.1195874275744576E-3</v>
      </c>
      <c r="AE36" s="85">
        <f t="shared" si="15"/>
        <v>1.6359649827851753E-2</v>
      </c>
      <c r="AF36" s="87">
        <f t="shared" si="16"/>
        <v>-2.9775788801340505E-3</v>
      </c>
      <c r="AG36" s="76">
        <v>2592</v>
      </c>
      <c r="AH36" s="78">
        <v>3457</v>
      </c>
      <c r="AI36" s="76">
        <v>32.4</v>
      </c>
      <c r="AJ36" s="78">
        <v>31.51</v>
      </c>
      <c r="AK36" s="76">
        <v>50.78</v>
      </c>
      <c r="AL36" s="78">
        <v>50.74</v>
      </c>
      <c r="AM36" s="76">
        <f t="shared" si="26"/>
        <v>9.1426002327303504</v>
      </c>
      <c r="AN36" s="78">
        <f t="shared" si="27"/>
        <v>0.2537113438414611</v>
      </c>
      <c r="AO36" s="76">
        <f t="shared" si="28"/>
        <v>5.6776376297464202</v>
      </c>
      <c r="AP36" s="78">
        <f t="shared" si="29"/>
        <v>6.1134076117212999E-3</v>
      </c>
      <c r="AQ36" s="76">
        <v>80</v>
      </c>
      <c r="AR36" s="78">
        <v>80</v>
      </c>
      <c r="AS36" s="76">
        <v>12762</v>
      </c>
      <c r="AT36" s="78">
        <v>16709</v>
      </c>
      <c r="AU36" s="76">
        <f t="shared" si="17"/>
        <v>207.671323238973</v>
      </c>
      <c r="AV36" s="78">
        <f t="shared" si="18"/>
        <v>12.002489200421053</v>
      </c>
      <c r="AW36" s="76">
        <f t="shared" si="19"/>
        <v>1003.7547411050042</v>
      </c>
      <c r="AX36" s="78">
        <f t="shared" si="20"/>
        <v>40.357495734633744</v>
      </c>
      <c r="AY36" s="178">
        <f t="shared" si="21"/>
        <v>4.833381544691929</v>
      </c>
      <c r="AZ36" s="179">
        <f t="shared" si="22"/>
        <v>-9.0229566419181673E-2</v>
      </c>
      <c r="BA36" s="85">
        <f t="shared" si="30"/>
        <v>0.57379807692307694</v>
      </c>
      <c r="BB36" s="122">
        <f t="shared" si="31"/>
        <v>-1.2690893665158409E-2</v>
      </c>
    </row>
    <row r="37" spans="1:54" s="173" customFormat="1" ht="15" customHeight="1" x14ac:dyDescent="0.2">
      <c r="A37" s="174" t="s">
        <v>135</v>
      </c>
      <c r="B37" s="180" t="s">
        <v>139</v>
      </c>
      <c r="C37" s="76">
        <v>1404.3040000000001</v>
      </c>
      <c r="D37" s="77">
        <v>1908.567</v>
      </c>
      <c r="E37" s="76">
        <v>1231.8630000000001</v>
      </c>
      <c r="F37" s="78">
        <v>1917.1410000000001</v>
      </c>
      <c r="G37" s="176">
        <f t="shared" si="6"/>
        <v>0.99552771548884511</v>
      </c>
      <c r="H37" s="177">
        <f t="shared" si="7"/>
        <v>-0.14445619505964924</v>
      </c>
      <c r="I37" s="76">
        <v>891.01400000000001</v>
      </c>
      <c r="J37" s="77">
        <v>1428.4459999999999</v>
      </c>
      <c r="K37" s="82">
        <f t="shared" si="23"/>
        <v>0.74509177989516673</v>
      </c>
      <c r="L37" s="84">
        <f t="shared" si="24"/>
        <v>2.1785697968848661E-2</v>
      </c>
      <c r="M37" s="76">
        <v>264.13400000000001</v>
      </c>
      <c r="N37" s="78">
        <v>379.89100000000019</v>
      </c>
      <c r="O37" s="85">
        <f t="shared" si="8"/>
        <v>0.1981549609548803</v>
      </c>
      <c r="P37" s="87">
        <f t="shared" si="9"/>
        <v>-1.6263363160707228E-2</v>
      </c>
      <c r="Q37" s="76">
        <v>76.715000000000003</v>
      </c>
      <c r="R37" s="78">
        <v>108.804</v>
      </c>
      <c r="S37" s="85">
        <f t="shared" si="10"/>
        <v>5.6753259149952974E-2</v>
      </c>
      <c r="T37" s="87">
        <f t="shared" si="11"/>
        <v>-5.5223348081413909E-3</v>
      </c>
      <c r="U37" s="76">
        <v>23.402999999999999</v>
      </c>
      <c r="V37" s="77">
        <v>168.36199999999999</v>
      </c>
      <c r="W37" s="78">
        <f t="shared" si="25"/>
        <v>144.959</v>
      </c>
      <c r="X37" s="76">
        <v>0</v>
      </c>
      <c r="Y37" s="77">
        <v>0</v>
      </c>
      <c r="Z37" s="78">
        <f t="shared" si="12"/>
        <v>0</v>
      </c>
      <c r="AA37" s="85">
        <f t="shared" si="1"/>
        <v>8.8213827442264275E-2</v>
      </c>
      <c r="AB37" s="87">
        <f t="shared" si="13"/>
        <v>7.1548632441751567E-2</v>
      </c>
      <c r="AC37" s="85">
        <f t="shared" si="2"/>
        <v>0</v>
      </c>
      <c r="AD37" s="87">
        <f t="shared" si="14"/>
        <v>0</v>
      </c>
      <c r="AE37" s="85">
        <f t="shared" si="15"/>
        <v>0</v>
      </c>
      <c r="AF37" s="87">
        <f t="shared" si="16"/>
        <v>0</v>
      </c>
      <c r="AG37" s="76">
        <v>2019</v>
      </c>
      <c r="AH37" s="78">
        <v>2678</v>
      </c>
      <c r="AI37" s="76">
        <v>20</v>
      </c>
      <c r="AJ37" s="78">
        <v>20</v>
      </c>
      <c r="AK37" s="76">
        <v>20</v>
      </c>
      <c r="AL37" s="78">
        <v>27</v>
      </c>
      <c r="AM37" s="76">
        <f t="shared" si="26"/>
        <v>11.158333333333333</v>
      </c>
      <c r="AN37" s="78">
        <f t="shared" si="27"/>
        <v>-5.833333333333357E-2</v>
      </c>
      <c r="AO37" s="76">
        <f t="shared" si="28"/>
        <v>8.2654320987654319</v>
      </c>
      <c r="AP37" s="78">
        <f t="shared" si="29"/>
        <v>-2.9512345679012348</v>
      </c>
      <c r="AQ37" s="76">
        <v>66</v>
      </c>
      <c r="AR37" s="78">
        <v>66</v>
      </c>
      <c r="AS37" s="76">
        <v>11940</v>
      </c>
      <c r="AT37" s="78">
        <v>15394</v>
      </c>
      <c r="AU37" s="76">
        <f t="shared" si="17"/>
        <v>124.53819670001299</v>
      </c>
      <c r="AV37" s="78">
        <f t="shared" si="18"/>
        <v>21.367091172374799</v>
      </c>
      <c r="AW37" s="76">
        <f t="shared" si="19"/>
        <v>715.88536221060497</v>
      </c>
      <c r="AX37" s="78">
        <f t="shared" si="20"/>
        <v>105.75014675741033</v>
      </c>
      <c r="AY37" s="178">
        <f t="shared" si="21"/>
        <v>5.7483196415235254</v>
      </c>
      <c r="AZ37" s="179">
        <f t="shared" si="22"/>
        <v>-0.16549908061614804</v>
      </c>
      <c r="BA37" s="85">
        <f t="shared" si="30"/>
        <v>0.64077589077589081</v>
      </c>
      <c r="BB37" s="122">
        <f t="shared" si="31"/>
        <v>-2.4331061095766882E-2</v>
      </c>
    </row>
    <row r="38" spans="1:54" s="173" customFormat="1" ht="15" customHeight="1" x14ac:dyDescent="0.2">
      <c r="A38" s="174" t="s">
        <v>135</v>
      </c>
      <c r="B38" s="180" t="s">
        <v>140</v>
      </c>
      <c r="C38" s="76">
        <v>1904.4090000000001</v>
      </c>
      <c r="D38" s="77">
        <v>2558.364</v>
      </c>
      <c r="E38" s="76">
        <v>1700.586</v>
      </c>
      <c r="F38" s="78">
        <v>2407.2539999999999</v>
      </c>
      <c r="G38" s="176">
        <f t="shared" si="6"/>
        <v>1.0627727693047764</v>
      </c>
      <c r="H38" s="177">
        <f t="shared" si="7"/>
        <v>-5.7081798473624712E-2</v>
      </c>
      <c r="I38" s="76">
        <v>1264.8050000000001</v>
      </c>
      <c r="J38" s="77">
        <v>1790.4939999999999</v>
      </c>
      <c r="K38" s="82">
        <f t="shared" si="23"/>
        <v>0.74379105819327751</v>
      </c>
      <c r="L38" s="84">
        <f t="shared" si="24"/>
        <v>4.4490833555621556E-5</v>
      </c>
      <c r="M38" s="76">
        <v>344.62599999999998</v>
      </c>
      <c r="N38" s="78">
        <v>488.255</v>
      </c>
      <c r="O38" s="85">
        <f t="shared" si="8"/>
        <v>0.20282654011583323</v>
      </c>
      <c r="P38" s="87">
        <f t="shared" si="9"/>
        <v>1.7521874778717028E-4</v>
      </c>
      <c r="Q38" s="76">
        <v>91.155000000000001</v>
      </c>
      <c r="R38" s="78">
        <v>128.505</v>
      </c>
      <c r="S38" s="85">
        <f t="shared" si="10"/>
        <v>5.3382401690889286E-2</v>
      </c>
      <c r="T38" s="87">
        <f t="shared" si="11"/>
        <v>-2.1970958134275714E-4</v>
      </c>
      <c r="U38" s="76">
        <v>495.38200000000001</v>
      </c>
      <c r="V38" s="77">
        <v>571.56700000000001</v>
      </c>
      <c r="W38" s="78">
        <f t="shared" si="25"/>
        <v>76.185000000000002</v>
      </c>
      <c r="X38" s="76">
        <v>4.8419999999999996</v>
      </c>
      <c r="Y38" s="77">
        <v>2.3719999999999999</v>
      </c>
      <c r="Z38" s="78">
        <f t="shared" si="12"/>
        <v>-2.4699999999999998</v>
      </c>
      <c r="AA38" s="85">
        <f t="shared" si="1"/>
        <v>0.22341113305221619</v>
      </c>
      <c r="AB38" s="87">
        <f t="shared" si="13"/>
        <v>-3.6712611374532439E-2</v>
      </c>
      <c r="AC38" s="85">
        <f t="shared" si="2"/>
        <v>9.271550099985772E-4</v>
      </c>
      <c r="AD38" s="87">
        <f t="shared" si="14"/>
        <v>-1.6153660555918497E-3</v>
      </c>
      <c r="AE38" s="85">
        <f t="shared" si="15"/>
        <v>9.8535509755098556E-4</v>
      </c>
      <c r="AF38" s="87">
        <f t="shared" si="16"/>
        <v>-1.8618987314232619E-3</v>
      </c>
      <c r="AG38" s="76">
        <v>2817</v>
      </c>
      <c r="AH38" s="78">
        <v>3771</v>
      </c>
      <c r="AI38" s="76">
        <v>21</v>
      </c>
      <c r="AJ38" s="78">
        <v>22</v>
      </c>
      <c r="AK38" s="76">
        <v>44</v>
      </c>
      <c r="AL38" s="78">
        <v>43</v>
      </c>
      <c r="AM38" s="76">
        <f t="shared" si="26"/>
        <v>14.284090909090908</v>
      </c>
      <c r="AN38" s="78">
        <f t="shared" si="27"/>
        <v>-0.62067099567099682</v>
      </c>
      <c r="AO38" s="76">
        <f t="shared" si="28"/>
        <v>7.308139534883721</v>
      </c>
      <c r="AP38" s="78">
        <f t="shared" si="29"/>
        <v>0.19450317124735772</v>
      </c>
      <c r="AQ38" s="76">
        <v>67</v>
      </c>
      <c r="AR38" s="78">
        <v>67</v>
      </c>
      <c r="AS38" s="76">
        <v>13168</v>
      </c>
      <c r="AT38" s="78">
        <v>17642</v>
      </c>
      <c r="AU38" s="76">
        <f t="shared" si="17"/>
        <v>136.45017571703889</v>
      </c>
      <c r="AV38" s="78">
        <f t="shared" si="18"/>
        <v>7.3048233476585835</v>
      </c>
      <c r="AW38" s="76">
        <f t="shared" si="19"/>
        <v>638.35958631662686</v>
      </c>
      <c r="AX38" s="78">
        <f t="shared" si="20"/>
        <v>34.672685358160379</v>
      </c>
      <c r="AY38" s="178">
        <f t="shared" si="21"/>
        <v>4.6783346592415809</v>
      </c>
      <c r="AZ38" s="179">
        <f t="shared" si="22"/>
        <v>3.8582659153476584E-3</v>
      </c>
      <c r="BA38" s="85">
        <f t="shared" si="30"/>
        <v>0.72338855174676064</v>
      </c>
      <c r="BB38" s="122">
        <f t="shared" si="31"/>
        <v>8.2489942015839812E-4</v>
      </c>
    </row>
    <row r="39" spans="1:54" s="173" customFormat="1" ht="15" customHeight="1" x14ac:dyDescent="0.2">
      <c r="A39" s="174" t="s">
        <v>135</v>
      </c>
      <c r="B39" s="180" t="s">
        <v>141</v>
      </c>
      <c r="C39" s="76">
        <v>1307.1600000000001</v>
      </c>
      <c r="D39" s="77">
        <v>1808.873</v>
      </c>
      <c r="E39" s="76">
        <v>1245.039</v>
      </c>
      <c r="F39" s="78">
        <v>1721.127</v>
      </c>
      <c r="G39" s="176">
        <f t="shared" si="6"/>
        <v>1.0509817114018896</v>
      </c>
      <c r="H39" s="177">
        <f t="shared" si="7"/>
        <v>1.0868888300663571E-3</v>
      </c>
      <c r="I39" s="76">
        <v>762.41</v>
      </c>
      <c r="J39" s="77">
        <v>1044.569</v>
      </c>
      <c r="K39" s="82">
        <f t="shared" si="23"/>
        <v>0.60690989101908221</v>
      </c>
      <c r="L39" s="84">
        <f t="shared" si="24"/>
        <v>-5.4484367120170019E-3</v>
      </c>
      <c r="M39" s="76">
        <v>414.63400000000001</v>
      </c>
      <c r="N39" s="78">
        <v>610.78399999999999</v>
      </c>
      <c r="O39" s="85">
        <f t="shared" si="8"/>
        <v>0.35487445144954438</v>
      </c>
      <c r="P39" s="87">
        <f t="shared" si="9"/>
        <v>2.1845526251217273E-2</v>
      </c>
      <c r="Q39" s="76">
        <v>67.995000000000005</v>
      </c>
      <c r="R39" s="78">
        <v>65.774000000000001</v>
      </c>
      <c r="S39" s="85">
        <f t="shared" si="10"/>
        <v>3.8215657531373341E-2</v>
      </c>
      <c r="T39" s="87">
        <f t="shared" si="11"/>
        <v>-1.6397089539200355E-2</v>
      </c>
      <c r="U39" s="76">
        <v>490.85899999999998</v>
      </c>
      <c r="V39" s="77">
        <v>415.52852000000001</v>
      </c>
      <c r="W39" s="78">
        <f t="shared" si="25"/>
        <v>-75.330479999999966</v>
      </c>
      <c r="X39" s="76">
        <v>93.989000000000004</v>
      </c>
      <c r="Y39" s="77">
        <v>0</v>
      </c>
      <c r="Z39" s="78">
        <f t="shared" si="12"/>
        <v>-93.989000000000004</v>
      </c>
      <c r="AA39" s="85">
        <f t="shared" si="1"/>
        <v>0.22971680156650026</v>
      </c>
      <c r="AB39" s="87">
        <f t="shared" si="13"/>
        <v>-0.14579882008654904</v>
      </c>
      <c r="AC39" s="85">
        <f t="shared" si="2"/>
        <v>0</v>
      </c>
      <c r="AD39" s="87">
        <f t="shared" si="14"/>
        <v>-7.1903210012546279E-2</v>
      </c>
      <c r="AE39" s="85">
        <f t="shared" si="15"/>
        <v>0</v>
      </c>
      <c r="AF39" s="87">
        <f t="shared" si="16"/>
        <v>-7.549080791846681E-2</v>
      </c>
      <c r="AG39" s="76">
        <v>1864</v>
      </c>
      <c r="AH39" s="78">
        <v>2467</v>
      </c>
      <c r="AI39" s="76">
        <v>20</v>
      </c>
      <c r="AJ39" s="78">
        <v>19</v>
      </c>
      <c r="AK39" s="76">
        <v>25</v>
      </c>
      <c r="AL39" s="78">
        <v>24</v>
      </c>
      <c r="AM39" s="76">
        <f t="shared" si="26"/>
        <v>10.820175438596491</v>
      </c>
      <c r="AN39" s="78">
        <f t="shared" si="27"/>
        <v>0.46461988304093538</v>
      </c>
      <c r="AO39" s="76">
        <f t="shared" si="28"/>
        <v>8.5659722222222232</v>
      </c>
      <c r="AP39" s="78">
        <f t="shared" si="29"/>
        <v>0.28152777777777871</v>
      </c>
      <c r="AQ39" s="76">
        <v>78</v>
      </c>
      <c r="AR39" s="78">
        <v>78</v>
      </c>
      <c r="AS39" s="76">
        <v>15062</v>
      </c>
      <c r="AT39" s="78">
        <v>16714</v>
      </c>
      <c r="AU39" s="76">
        <f t="shared" si="17"/>
        <v>102.97517051573531</v>
      </c>
      <c r="AV39" s="78">
        <f t="shared" si="18"/>
        <v>20.314235712920279</v>
      </c>
      <c r="AW39" s="76">
        <f t="shared" si="19"/>
        <v>697.65991082286178</v>
      </c>
      <c r="AX39" s="78">
        <f t="shared" si="20"/>
        <v>29.720533140458315</v>
      </c>
      <c r="AY39" s="178">
        <f t="shared" si="21"/>
        <v>6.7750304012971219</v>
      </c>
      <c r="AZ39" s="179">
        <f t="shared" si="22"/>
        <v>-1.3054417017071698</v>
      </c>
      <c r="BA39" s="85">
        <f t="shared" si="30"/>
        <v>0.58868695407156946</v>
      </c>
      <c r="BB39" s="122">
        <f t="shared" si="31"/>
        <v>-0.12124894336432801</v>
      </c>
    </row>
    <row r="40" spans="1:54" s="173" customFormat="1" ht="15" customHeight="1" x14ac:dyDescent="0.2">
      <c r="A40" s="174" t="s">
        <v>142</v>
      </c>
      <c r="B40" s="180" t="s">
        <v>143</v>
      </c>
      <c r="C40" s="76">
        <v>3627.3780000000002</v>
      </c>
      <c r="D40" s="77">
        <v>4864.9459999999999</v>
      </c>
      <c r="E40" s="76">
        <v>3277.5230000000001</v>
      </c>
      <c r="F40" s="78">
        <v>4737.8090000000002</v>
      </c>
      <c r="G40" s="176">
        <f t="shared" si="6"/>
        <v>1.0268345558041703</v>
      </c>
      <c r="H40" s="177">
        <f t="shared" si="7"/>
        <v>-7.9909164987415293E-2</v>
      </c>
      <c r="I40" s="76">
        <v>2311.1469999999999</v>
      </c>
      <c r="J40" s="77">
        <v>3408.2020000000002</v>
      </c>
      <c r="K40" s="82">
        <f t="shared" si="23"/>
        <v>0.71936247324448921</v>
      </c>
      <c r="L40" s="84">
        <f t="shared" si="24"/>
        <v>1.421196781706735E-2</v>
      </c>
      <c r="M40" s="76">
        <v>597.32600000000002</v>
      </c>
      <c r="N40" s="78">
        <v>1040.127</v>
      </c>
      <c r="O40" s="85">
        <f t="shared" si="8"/>
        <v>0.21953755417324758</v>
      </c>
      <c r="P40" s="87">
        <f t="shared" si="9"/>
        <v>3.7288337310391079E-2</v>
      </c>
      <c r="Q40" s="76">
        <v>369.05</v>
      </c>
      <c r="R40" s="78">
        <v>289.48</v>
      </c>
      <c r="S40" s="85">
        <f t="shared" si="10"/>
        <v>6.109997258226324E-2</v>
      </c>
      <c r="T40" s="87">
        <f t="shared" si="11"/>
        <v>-5.1500305127458401E-2</v>
      </c>
      <c r="U40" s="76">
        <v>523.46900000000005</v>
      </c>
      <c r="V40" s="77">
        <v>604.06100000000004</v>
      </c>
      <c r="W40" s="78">
        <f t="shared" si="25"/>
        <v>80.591999999999985</v>
      </c>
      <c r="X40" s="76">
        <v>0</v>
      </c>
      <c r="Y40" s="77">
        <v>0</v>
      </c>
      <c r="Z40" s="78">
        <f t="shared" si="12"/>
        <v>0</v>
      </c>
      <c r="AA40" s="85">
        <f t="shared" si="1"/>
        <v>0.12416602363109479</v>
      </c>
      <c r="AB40" s="87">
        <f t="shared" si="13"/>
        <v>-2.0144550011905751E-2</v>
      </c>
      <c r="AC40" s="85">
        <f t="shared" si="2"/>
        <v>0</v>
      </c>
      <c r="AD40" s="87">
        <f t="shared" si="14"/>
        <v>0</v>
      </c>
      <c r="AE40" s="85">
        <f t="shared" si="15"/>
        <v>0</v>
      </c>
      <c r="AF40" s="87">
        <f t="shared" si="16"/>
        <v>0</v>
      </c>
      <c r="AG40" s="76">
        <v>5326</v>
      </c>
      <c r="AH40" s="78">
        <v>7009</v>
      </c>
      <c r="AI40" s="76">
        <v>40.840000000000003</v>
      </c>
      <c r="AJ40" s="78">
        <v>41</v>
      </c>
      <c r="AK40" s="76">
        <v>60.25</v>
      </c>
      <c r="AL40" s="78">
        <v>60</v>
      </c>
      <c r="AM40" s="76">
        <f t="shared" si="26"/>
        <v>14.245934959349592</v>
      </c>
      <c r="AN40" s="78">
        <f t="shared" si="27"/>
        <v>-0.24421630847062659</v>
      </c>
      <c r="AO40" s="76">
        <f t="shared" si="28"/>
        <v>9.7347222222222225</v>
      </c>
      <c r="AP40" s="78">
        <f t="shared" si="29"/>
        <v>-8.7315583218073201E-2</v>
      </c>
      <c r="AQ40" s="76">
        <v>115</v>
      </c>
      <c r="AR40" s="78">
        <v>115</v>
      </c>
      <c r="AS40" s="76">
        <v>22261</v>
      </c>
      <c r="AT40" s="78">
        <v>29185</v>
      </c>
      <c r="AU40" s="76">
        <f t="shared" si="17"/>
        <v>162.33712523556622</v>
      </c>
      <c r="AV40" s="78">
        <f t="shared" si="18"/>
        <v>15.105509405190219</v>
      </c>
      <c r="AW40" s="76">
        <f t="shared" si="19"/>
        <v>675.96076473106007</v>
      </c>
      <c r="AX40" s="78">
        <f t="shared" si="20"/>
        <v>60.57905237657269</v>
      </c>
      <c r="AY40" s="178">
        <f t="shared" si="21"/>
        <v>4.1639320873163079</v>
      </c>
      <c r="AZ40" s="179">
        <f t="shared" si="22"/>
        <v>-1.5752478962324901E-2</v>
      </c>
      <c r="BA40" s="85">
        <f t="shared" si="30"/>
        <v>0.69720496894409945</v>
      </c>
      <c r="BB40" s="122">
        <f t="shared" si="31"/>
        <v>-1.4463829009864759E-2</v>
      </c>
    </row>
    <row r="41" spans="1:54" s="173" customFormat="1" ht="15" customHeight="1" x14ac:dyDescent="0.2">
      <c r="A41" s="174" t="s">
        <v>142</v>
      </c>
      <c r="B41" s="180" t="s">
        <v>144</v>
      </c>
      <c r="C41" s="76">
        <v>6130.2870000000003</v>
      </c>
      <c r="D41" s="77">
        <v>8338.2209999999995</v>
      </c>
      <c r="E41" s="76">
        <v>5956.5749999999998</v>
      </c>
      <c r="F41" s="78">
        <v>8250.4009999999998</v>
      </c>
      <c r="G41" s="176">
        <f t="shared" si="6"/>
        <v>1.0106443311058455</v>
      </c>
      <c r="H41" s="177">
        <f t="shared" si="7"/>
        <v>-1.8518736596651486E-2</v>
      </c>
      <c r="I41" s="76">
        <v>3906.3159999999998</v>
      </c>
      <c r="J41" s="77">
        <v>5468.433</v>
      </c>
      <c r="K41" s="82">
        <f t="shared" si="23"/>
        <v>0.66280814714339342</v>
      </c>
      <c r="L41" s="84">
        <f t="shared" si="24"/>
        <v>7.00913512725998E-3</v>
      </c>
      <c r="M41" s="76">
        <v>1619.2650000000001</v>
      </c>
      <c r="N41" s="78">
        <v>2197.96</v>
      </c>
      <c r="O41" s="85">
        <f t="shared" si="8"/>
        <v>0.26640644497158383</v>
      </c>
      <c r="P41" s="87">
        <f t="shared" si="9"/>
        <v>-5.4385330568973433E-3</v>
      </c>
      <c r="Q41" s="76">
        <v>430.99400000000003</v>
      </c>
      <c r="R41" s="78">
        <v>584.00800000000004</v>
      </c>
      <c r="S41" s="85">
        <f t="shared" si="10"/>
        <v>7.0785407885022814E-2</v>
      </c>
      <c r="T41" s="87">
        <f t="shared" si="11"/>
        <v>-1.5706020703626228E-3</v>
      </c>
      <c r="U41" s="76">
        <v>751.34299999999996</v>
      </c>
      <c r="V41" s="77">
        <v>899.46600000000001</v>
      </c>
      <c r="W41" s="78">
        <f t="shared" si="25"/>
        <v>148.12300000000005</v>
      </c>
      <c r="X41" s="76">
        <v>0</v>
      </c>
      <c r="Y41" s="77">
        <v>0</v>
      </c>
      <c r="Z41" s="78">
        <f t="shared" si="12"/>
        <v>0</v>
      </c>
      <c r="AA41" s="85">
        <f t="shared" si="1"/>
        <v>0.10787265053300939</v>
      </c>
      <c r="AB41" s="87">
        <f t="shared" si="13"/>
        <v>-1.4689800458273714E-2</v>
      </c>
      <c r="AC41" s="85">
        <f t="shared" si="2"/>
        <v>0</v>
      </c>
      <c r="AD41" s="87">
        <f t="shared" si="14"/>
        <v>0</v>
      </c>
      <c r="AE41" s="85">
        <f t="shared" si="15"/>
        <v>0</v>
      </c>
      <c r="AF41" s="87">
        <f t="shared" si="16"/>
        <v>0</v>
      </c>
      <c r="AG41" s="76">
        <v>9707</v>
      </c>
      <c r="AH41" s="78">
        <v>12891</v>
      </c>
      <c r="AI41" s="76">
        <v>96</v>
      </c>
      <c r="AJ41" s="78">
        <v>95</v>
      </c>
      <c r="AK41" s="76">
        <v>127</v>
      </c>
      <c r="AL41" s="78">
        <v>126</v>
      </c>
      <c r="AM41" s="76">
        <f t="shared" si="26"/>
        <v>11.307894736842107</v>
      </c>
      <c r="AN41" s="78">
        <f t="shared" si="27"/>
        <v>7.2941033138404165E-2</v>
      </c>
      <c r="AO41" s="76">
        <f t="shared" si="28"/>
        <v>8.5257936507936503</v>
      </c>
      <c r="AP41" s="78">
        <f t="shared" si="29"/>
        <v>3.3230221222346756E-2</v>
      </c>
      <c r="AQ41" s="76">
        <v>253</v>
      </c>
      <c r="AR41" s="78">
        <v>253</v>
      </c>
      <c r="AS41" s="76">
        <v>47027</v>
      </c>
      <c r="AT41" s="78">
        <v>61819</v>
      </c>
      <c r="AU41" s="76">
        <f t="shared" si="17"/>
        <v>133.46060272731685</v>
      </c>
      <c r="AV41" s="78">
        <f t="shared" si="18"/>
        <v>6.7977282084234503</v>
      </c>
      <c r="AW41" s="76">
        <f t="shared" si="19"/>
        <v>640.01248933364366</v>
      </c>
      <c r="AX41" s="78">
        <f t="shared" si="20"/>
        <v>26.375423298823421</v>
      </c>
      <c r="AY41" s="178">
        <f t="shared" si="21"/>
        <v>4.7955162516484373</v>
      </c>
      <c r="AZ41" s="179">
        <f t="shared" si="22"/>
        <v>-4.9131940377935557E-2</v>
      </c>
      <c r="BA41" s="85">
        <f t="shared" si="30"/>
        <v>0.67127437779611698</v>
      </c>
      <c r="BB41" s="122">
        <f t="shared" si="31"/>
        <v>-1.2098674982306656E-2</v>
      </c>
    </row>
    <row r="42" spans="1:54" s="173" customFormat="1" ht="15" customHeight="1" x14ac:dyDescent="0.2">
      <c r="A42" s="174" t="s">
        <v>142</v>
      </c>
      <c r="B42" s="180" t="s">
        <v>145</v>
      </c>
      <c r="C42" s="76">
        <v>3444.8240000000001</v>
      </c>
      <c r="D42" s="77">
        <v>4623.7969999999996</v>
      </c>
      <c r="E42" s="76">
        <v>3361.299</v>
      </c>
      <c r="F42" s="78">
        <v>4848.1009999999997</v>
      </c>
      <c r="G42" s="176">
        <f t="shared" si="6"/>
        <v>0.95373363714988613</v>
      </c>
      <c r="H42" s="177">
        <f t="shared" si="7"/>
        <v>-7.1115386992268492E-2</v>
      </c>
      <c r="I42" s="76">
        <v>1993.6489999999999</v>
      </c>
      <c r="J42" s="77">
        <v>3013.4050000000002</v>
      </c>
      <c r="K42" s="82">
        <f t="shared" si="23"/>
        <v>0.6215639896941092</v>
      </c>
      <c r="L42" s="84">
        <f t="shared" si="24"/>
        <v>2.8445376919702614E-2</v>
      </c>
      <c r="M42" s="76">
        <v>1176.259</v>
      </c>
      <c r="N42" s="78">
        <v>1583.6899999999994</v>
      </c>
      <c r="O42" s="85">
        <f t="shared" si="8"/>
        <v>0.32666192391618892</v>
      </c>
      <c r="P42" s="87">
        <f t="shared" si="9"/>
        <v>-2.3279869420256283E-2</v>
      </c>
      <c r="Q42" s="76">
        <v>191.39099999999999</v>
      </c>
      <c r="R42" s="78">
        <v>251.006</v>
      </c>
      <c r="S42" s="85">
        <f t="shared" si="10"/>
        <v>5.1774086389701865E-2</v>
      </c>
      <c r="T42" s="87">
        <f t="shared" si="11"/>
        <v>-5.1655074994463451E-3</v>
      </c>
      <c r="U42" s="76">
        <v>744.63199999999995</v>
      </c>
      <c r="V42" s="77">
        <v>990.79300000000001</v>
      </c>
      <c r="W42" s="78">
        <f t="shared" si="25"/>
        <v>246.16100000000006</v>
      </c>
      <c r="X42" s="76">
        <v>0</v>
      </c>
      <c r="Y42" s="77">
        <v>0</v>
      </c>
      <c r="Z42" s="78">
        <f t="shared" si="12"/>
        <v>0</v>
      </c>
      <c r="AA42" s="85">
        <f t="shared" si="1"/>
        <v>0.21428124980400309</v>
      </c>
      <c r="AB42" s="87">
        <f t="shared" si="13"/>
        <v>-1.8784146665184465E-3</v>
      </c>
      <c r="AC42" s="85">
        <f t="shared" si="2"/>
        <v>0</v>
      </c>
      <c r="AD42" s="87">
        <f t="shared" si="14"/>
        <v>0</v>
      </c>
      <c r="AE42" s="85">
        <f t="shared" si="15"/>
        <v>0</v>
      </c>
      <c r="AF42" s="87">
        <f t="shared" si="16"/>
        <v>0</v>
      </c>
      <c r="AG42" s="76">
        <v>4356</v>
      </c>
      <c r="AH42" s="78">
        <v>5754</v>
      </c>
      <c r="AI42" s="76">
        <v>35</v>
      </c>
      <c r="AJ42" s="78">
        <v>35</v>
      </c>
      <c r="AK42" s="76">
        <v>64</v>
      </c>
      <c r="AL42" s="78">
        <v>64</v>
      </c>
      <c r="AM42" s="76">
        <f t="shared" si="26"/>
        <v>13.700000000000001</v>
      </c>
      <c r="AN42" s="78">
        <f t="shared" si="27"/>
        <v>-0.12857142857142811</v>
      </c>
      <c r="AO42" s="76">
        <f t="shared" si="28"/>
        <v>7.4921875</v>
      </c>
      <c r="AP42" s="78">
        <f t="shared" si="29"/>
        <v>-7.03125E-2</v>
      </c>
      <c r="AQ42" s="76">
        <v>130</v>
      </c>
      <c r="AR42" s="78">
        <v>130</v>
      </c>
      <c r="AS42" s="76">
        <v>20008</v>
      </c>
      <c r="AT42" s="78">
        <v>26553</v>
      </c>
      <c r="AU42" s="76">
        <f t="shared" si="17"/>
        <v>182.58204346024931</v>
      </c>
      <c r="AV42" s="78">
        <f t="shared" si="18"/>
        <v>14.584292560609157</v>
      </c>
      <c r="AW42" s="76">
        <f t="shared" si="19"/>
        <v>842.56187000347586</v>
      </c>
      <c r="AX42" s="78">
        <f t="shared" si="20"/>
        <v>70.91379837813156</v>
      </c>
      <c r="AY42" s="178">
        <f t="shared" si="21"/>
        <v>4.6147028154327421</v>
      </c>
      <c r="AZ42" s="179">
        <f t="shared" si="22"/>
        <v>2.1498040409785091E-2</v>
      </c>
      <c r="BA42" s="85">
        <f t="shared" si="30"/>
        <v>0.56113693998309389</v>
      </c>
      <c r="BB42" s="122">
        <f t="shared" si="31"/>
        <v>-4.7001640893042929E-3</v>
      </c>
    </row>
    <row r="43" spans="1:54" s="173" customFormat="1" ht="15" customHeight="1" x14ac:dyDescent="0.2">
      <c r="A43" s="174" t="s">
        <v>142</v>
      </c>
      <c r="B43" s="180" t="s">
        <v>146</v>
      </c>
      <c r="C43" s="76">
        <v>2695.2959999999998</v>
      </c>
      <c r="D43" s="77">
        <v>3820.3319999999999</v>
      </c>
      <c r="E43" s="76">
        <v>3253.509</v>
      </c>
      <c r="F43" s="78">
        <v>4187.5459500000006</v>
      </c>
      <c r="G43" s="176">
        <f t="shared" si="6"/>
        <v>0.91230807867314256</v>
      </c>
      <c r="H43" s="177">
        <f t="shared" si="7"/>
        <v>8.3880679209978437E-2</v>
      </c>
      <c r="I43" s="76">
        <v>2260.3560000000002</v>
      </c>
      <c r="J43" s="77">
        <v>2981.1379999999999</v>
      </c>
      <c r="K43" s="82">
        <f t="shared" si="23"/>
        <v>0.71190574040148724</v>
      </c>
      <c r="L43" s="84">
        <f t="shared" si="24"/>
        <v>1.7161696355504796E-2</v>
      </c>
      <c r="M43" s="76">
        <v>896.65099999999995</v>
      </c>
      <c r="N43" s="78">
        <v>1069.7959500000006</v>
      </c>
      <c r="O43" s="85">
        <f t="shared" si="8"/>
        <v>0.25547085638546857</v>
      </c>
      <c r="P43" s="87">
        <f t="shared" si="9"/>
        <v>-2.0124201135503395E-2</v>
      </c>
      <c r="Q43" s="76">
        <v>96.501999999999995</v>
      </c>
      <c r="R43" s="78">
        <v>136.61199999999999</v>
      </c>
      <c r="S43" s="85">
        <f t="shared" si="10"/>
        <v>3.262340321304414E-2</v>
      </c>
      <c r="T43" s="87">
        <f t="shared" si="11"/>
        <v>2.9625047799984663E-3</v>
      </c>
      <c r="U43" s="76">
        <v>2909.002</v>
      </c>
      <c r="V43" s="77">
        <v>3017.2580600000001</v>
      </c>
      <c r="W43" s="78">
        <f t="shared" si="25"/>
        <v>108.25606000000016</v>
      </c>
      <c r="X43" s="76">
        <v>115.93300000000001</v>
      </c>
      <c r="Y43" s="77">
        <v>86.710999999999999</v>
      </c>
      <c r="Z43" s="78">
        <f t="shared" si="12"/>
        <v>-29.222000000000008</v>
      </c>
      <c r="AA43" s="85">
        <f t="shared" si="1"/>
        <v>0.78978948949986549</v>
      </c>
      <c r="AB43" s="87">
        <f t="shared" si="13"/>
        <v>-0.28949901907210596</v>
      </c>
      <c r="AC43" s="85">
        <f t="shared" si="2"/>
        <v>2.2697242019803516E-2</v>
      </c>
      <c r="AD43" s="87">
        <f t="shared" si="14"/>
        <v>-2.0315844483497058E-2</v>
      </c>
      <c r="AE43" s="85">
        <f t="shared" si="15"/>
        <v>2.0706877258266261E-2</v>
      </c>
      <c r="AF43" s="87">
        <f t="shared" si="16"/>
        <v>-1.4926342136547158E-2</v>
      </c>
      <c r="AG43" s="76">
        <v>4636</v>
      </c>
      <c r="AH43" s="78">
        <v>6374</v>
      </c>
      <c r="AI43" s="76">
        <v>52.18</v>
      </c>
      <c r="AJ43" s="78">
        <v>56.67</v>
      </c>
      <c r="AK43" s="76">
        <v>70.06</v>
      </c>
      <c r="AL43" s="78">
        <v>65</v>
      </c>
      <c r="AM43" s="76">
        <f t="shared" si="26"/>
        <v>9.3729780601141108</v>
      </c>
      <c r="AN43" s="78">
        <f t="shared" si="27"/>
        <v>-0.49883319153615879</v>
      </c>
      <c r="AO43" s="76">
        <f t="shared" si="28"/>
        <v>8.1717948717948712</v>
      </c>
      <c r="AP43" s="78">
        <f t="shared" si="29"/>
        <v>0.81936679427401593</v>
      </c>
      <c r="AQ43" s="76">
        <v>192</v>
      </c>
      <c r="AR43" s="78">
        <v>192</v>
      </c>
      <c r="AS43" s="76">
        <v>18599</v>
      </c>
      <c r="AT43" s="78">
        <v>25327</v>
      </c>
      <c r="AU43" s="76">
        <f t="shared" si="17"/>
        <v>165.33920124768036</v>
      </c>
      <c r="AV43" s="78">
        <f t="shared" si="18"/>
        <v>-9.5900422600350907</v>
      </c>
      <c r="AW43" s="76">
        <f t="shared" si="19"/>
        <v>656.97300753059312</v>
      </c>
      <c r="AX43" s="78">
        <f t="shared" si="20"/>
        <v>-44.819270295118713</v>
      </c>
      <c r="AY43" s="178">
        <f t="shared" si="21"/>
        <v>3.9734860370254159</v>
      </c>
      <c r="AZ43" s="179">
        <f t="shared" si="22"/>
        <v>-3.8377638556982951E-2</v>
      </c>
      <c r="BA43" s="85">
        <f t="shared" si="30"/>
        <v>0.36239411630036633</v>
      </c>
      <c r="BB43" s="122">
        <f t="shared" si="31"/>
        <v>6.255176349385938E-3</v>
      </c>
    </row>
    <row r="44" spans="1:54" s="173" customFormat="1" ht="15" customHeight="1" x14ac:dyDescent="0.2">
      <c r="A44" s="174" t="s">
        <v>142</v>
      </c>
      <c r="B44" s="180" t="s">
        <v>147</v>
      </c>
      <c r="C44" s="76">
        <v>6191.73</v>
      </c>
      <c r="D44" s="77">
        <v>8303</v>
      </c>
      <c r="E44" s="76">
        <v>5853.0320000000002</v>
      </c>
      <c r="F44" s="78">
        <v>8174</v>
      </c>
      <c r="G44" s="176">
        <f t="shared" si="6"/>
        <v>1.0157817470026915</v>
      </c>
      <c r="H44" s="177">
        <f t="shared" si="7"/>
        <v>-4.2085355039463535E-2</v>
      </c>
      <c r="I44" s="76">
        <v>4455.6270000000004</v>
      </c>
      <c r="J44" s="77">
        <v>7194</v>
      </c>
      <c r="K44" s="82">
        <f t="shared" si="23"/>
        <v>0.88010765842916561</v>
      </c>
      <c r="L44" s="84">
        <f t="shared" si="24"/>
        <v>0.11885656668731281</v>
      </c>
      <c r="M44" s="76">
        <v>1054.0640000000001</v>
      </c>
      <c r="N44" s="78">
        <v>511.69</v>
      </c>
      <c r="O44" s="85">
        <f t="shared" si="8"/>
        <v>6.259970638610228E-2</v>
      </c>
      <c r="P44" s="87">
        <f t="shared" si="9"/>
        <v>-0.11748883575752518</v>
      </c>
      <c r="Q44" s="76">
        <v>343.34100000000001</v>
      </c>
      <c r="R44" s="78">
        <v>468.31</v>
      </c>
      <c r="S44" s="85">
        <f t="shared" si="10"/>
        <v>5.7292635184732078E-2</v>
      </c>
      <c r="T44" s="87">
        <f t="shared" si="11"/>
        <v>-1.3677309297877097E-3</v>
      </c>
      <c r="U44" s="76">
        <v>1576.087</v>
      </c>
      <c r="V44" s="77">
        <v>1854.3679999999999</v>
      </c>
      <c r="W44" s="78">
        <f t="shared" si="25"/>
        <v>278.28099999999995</v>
      </c>
      <c r="X44" s="76">
        <v>0</v>
      </c>
      <c r="Y44" s="77">
        <v>0</v>
      </c>
      <c r="Z44" s="78">
        <f t="shared" si="12"/>
        <v>0</v>
      </c>
      <c r="AA44" s="85">
        <f t="shared" si="1"/>
        <v>0.22333710706973384</v>
      </c>
      <c r="AB44" s="87">
        <f t="shared" si="13"/>
        <v>-3.1210006580247668E-2</v>
      </c>
      <c r="AC44" s="85">
        <f t="shared" si="2"/>
        <v>0</v>
      </c>
      <c r="AD44" s="87">
        <f t="shared" si="14"/>
        <v>0</v>
      </c>
      <c r="AE44" s="85">
        <f t="shared" si="15"/>
        <v>0</v>
      </c>
      <c r="AF44" s="87">
        <f t="shared" si="16"/>
        <v>0</v>
      </c>
      <c r="AG44" s="76">
        <v>7790</v>
      </c>
      <c r="AH44" s="78">
        <v>10270</v>
      </c>
      <c r="AI44" s="76">
        <v>76.5</v>
      </c>
      <c r="AJ44" s="78">
        <v>77</v>
      </c>
      <c r="AK44" s="76">
        <v>117.5</v>
      </c>
      <c r="AL44" s="78">
        <v>119</v>
      </c>
      <c r="AM44" s="76">
        <f t="shared" si="26"/>
        <v>11.114718614718614</v>
      </c>
      <c r="AN44" s="78">
        <f t="shared" si="27"/>
        <v>-0.19973309188995536</v>
      </c>
      <c r="AO44" s="76">
        <f t="shared" si="28"/>
        <v>7.1918767507002803</v>
      </c>
      <c r="AP44" s="78">
        <f t="shared" si="29"/>
        <v>-0.17455350934700054</v>
      </c>
      <c r="AQ44" s="76">
        <v>214</v>
      </c>
      <c r="AR44" s="78">
        <v>214</v>
      </c>
      <c r="AS44" s="76">
        <v>28878</v>
      </c>
      <c r="AT44" s="78">
        <v>38084</v>
      </c>
      <c r="AU44" s="76">
        <f t="shared" si="17"/>
        <v>214.63081609074678</v>
      </c>
      <c r="AV44" s="78">
        <f t="shared" si="18"/>
        <v>11.949466966846217</v>
      </c>
      <c r="AW44" s="76">
        <f t="shared" si="19"/>
        <v>795.91041869522883</v>
      </c>
      <c r="AX44" s="78">
        <f t="shared" si="20"/>
        <v>44.558428964805216</v>
      </c>
      <c r="AY44" s="178">
        <f t="shared" si="21"/>
        <v>3.7082765335929895</v>
      </c>
      <c r="AZ44" s="179">
        <f t="shared" si="22"/>
        <v>1.2161998317572476E-3</v>
      </c>
      <c r="BA44" s="85">
        <f t="shared" si="30"/>
        <v>0.48890828797370856</v>
      </c>
      <c r="BB44" s="122">
        <f t="shared" si="31"/>
        <v>-7.2090842088092799E-3</v>
      </c>
    </row>
    <row r="45" spans="1:54" s="173" customFormat="1" ht="15" customHeight="1" x14ac:dyDescent="0.2">
      <c r="A45" s="174" t="s">
        <v>142</v>
      </c>
      <c r="B45" s="180" t="s">
        <v>148</v>
      </c>
      <c r="C45" s="76">
        <v>1660.848</v>
      </c>
      <c r="D45" s="77">
        <v>2294.672</v>
      </c>
      <c r="E45" s="76">
        <v>1455.38</v>
      </c>
      <c r="F45" s="78">
        <v>2124.8009999999999</v>
      </c>
      <c r="G45" s="176">
        <f t="shared" si="6"/>
        <v>1.0799467808985406</v>
      </c>
      <c r="H45" s="177">
        <f t="shared" si="7"/>
        <v>-6.1231468081107243E-2</v>
      </c>
      <c r="I45" s="76">
        <v>1078.42</v>
      </c>
      <c r="J45" s="77">
        <v>1576.2829999999999</v>
      </c>
      <c r="K45" s="82">
        <f t="shared" si="23"/>
        <v>0.74184970733729882</v>
      </c>
      <c r="L45" s="84">
        <f t="shared" si="24"/>
        <v>8.6109955101620894E-4</v>
      </c>
      <c r="M45" s="76">
        <v>257.91899999999998</v>
      </c>
      <c r="N45" s="78">
        <v>376.15000000000003</v>
      </c>
      <c r="O45" s="85">
        <f t="shared" si="8"/>
        <v>0.17702834288952238</v>
      </c>
      <c r="P45" s="87">
        <f t="shared" si="9"/>
        <v>-1.8929099303746644E-4</v>
      </c>
      <c r="Q45" s="76">
        <v>119.041</v>
      </c>
      <c r="R45" s="78">
        <v>172.36799999999999</v>
      </c>
      <c r="S45" s="85">
        <f t="shared" si="10"/>
        <v>8.1121949773178756E-2</v>
      </c>
      <c r="T45" s="87">
        <f t="shared" si="11"/>
        <v>-6.7180855797872863E-4</v>
      </c>
      <c r="U45" s="76">
        <v>207.84700000000001</v>
      </c>
      <c r="V45" s="77">
        <v>229.72800000000001</v>
      </c>
      <c r="W45" s="78">
        <f t="shared" si="25"/>
        <v>21.881</v>
      </c>
      <c r="X45" s="76">
        <v>0</v>
      </c>
      <c r="Y45" s="77">
        <v>0</v>
      </c>
      <c r="Z45" s="78">
        <f t="shared" si="12"/>
        <v>0</v>
      </c>
      <c r="AA45" s="85">
        <f t="shared" si="1"/>
        <v>0.10011365458767092</v>
      </c>
      <c r="AB45" s="87">
        <f t="shared" si="13"/>
        <v>-2.5031452008477548E-2</v>
      </c>
      <c r="AC45" s="85">
        <f t="shared" si="2"/>
        <v>0</v>
      </c>
      <c r="AD45" s="87">
        <f t="shared" si="14"/>
        <v>0</v>
      </c>
      <c r="AE45" s="85">
        <f t="shared" si="15"/>
        <v>0</v>
      </c>
      <c r="AF45" s="87">
        <f t="shared" si="16"/>
        <v>0</v>
      </c>
      <c r="AG45" s="76">
        <v>2248</v>
      </c>
      <c r="AH45" s="78">
        <v>3057</v>
      </c>
      <c r="AI45" s="76">
        <v>12.75</v>
      </c>
      <c r="AJ45" s="78">
        <v>13</v>
      </c>
      <c r="AK45" s="76">
        <v>28</v>
      </c>
      <c r="AL45" s="78">
        <v>28</v>
      </c>
      <c r="AM45" s="76">
        <f t="shared" si="26"/>
        <v>19.596153846153847</v>
      </c>
      <c r="AN45" s="78">
        <f t="shared" si="27"/>
        <v>5.7399027987266038E-3</v>
      </c>
      <c r="AO45" s="76">
        <f t="shared" si="28"/>
        <v>9.0982142857142865</v>
      </c>
      <c r="AP45" s="78">
        <f t="shared" si="29"/>
        <v>0.17757936507936556</v>
      </c>
      <c r="AQ45" s="76">
        <v>70</v>
      </c>
      <c r="AR45" s="78">
        <v>70</v>
      </c>
      <c r="AS45" s="76">
        <v>12385</v>
      </c>
      <c r="AT45" s="78">
        <v>16755</v>
      </c>
      <c r="AU45" s="76">
        <f t="shared" si="17"/>
        <v>126.81593554162936</v>
      </c>
      <c r="AV45" s="78">
        <f t="shared" si="18"/>
        <v>9.3044296877738901</v>
      </c>
      <c r="AW45" s="76">
        <f t="shared" si="19"/>
        <v>695.06084396467122</v>
      </c>
      <c r="AX45" s="78">
        <f t="shared" si="20"/>
        <v>47.649811936201445</v>
      </c>
      <c r="AY45" s="178">
        <f t="shared" si="21"/>
        <v>5.4808635917566244</v>
      </c>
      <c r="AZ45" s="179">
        <f t="shared" si="22"/>
        <v>-2.8478045254051843E-2</v>
      </c>
      <c r="BA45" s="85">
        <f t="shared" si="30"/>
        <v>0.65757456828885397</v>
      </c>
      <c r="BB45" s="122">
        <f t="shared" si="31"/>
        <v>7.1018792132238051E-3</v>
      </c>
    </row>
    <row r="46" spans="1:54" s="173" customFormat="1" ht="15" customHeight="1" x14ac:dyDescent="0.2">
      <c r="A46" s="174" t="s">
        <v>149</v>
      </c>
      <c r="B46" s="180" t="s">
        <v>150</v>
      </c>
      <c r="C46" s="76">
        <v>2476.04025</v>
      </c>
      <c r="D46" s="77">
        <v>3369.9445000000001</v>
      </c>
      <c r="E46" s="76">
        <v>2205.28629</v>
      </c>
      <c r="F46" s="78">
        <v>3371.1202000000003</v>
      </c>
      <c r="G46" s="176">
        <f t="shared" si="6"/>
        <v>0.99965124352433343</v>
      </c>
      <c r="H46" s="177">
        <f t="shared" si="7"/>
        <v>-0.12312372733897337</v>
      </c>
      <c r="I46" s="76">
        <v>1570.9083600000001</v>
      </c>
      <c r="J46" s="77">
        <v>2135.2199999999998</v>
      </c>
      <c r="K46" s="82">
        <f t="shared" si="23"/>
        <v>0.63338589944078516</v>
      </c>
      <c r="L46" s="84">
        <f t="shared" si="24"/>
        <v>-7.8951708208333304E-2</v>
      </c>
      <c r="M46" s="76">
        <v>498.63633000000004</v>
      </c>
      <c r="N46" s="78">
        <v>1057.6052000000004</v>
      </c>
      <c r="O46" s="85">
        <f t="shared" si="8"/>
        <v>0.31372515284385299</v>
      </c>
      <c r="P46" s="87">
        <f t="shared" si="9"/>
        <v>8.7615585001756618E-2</v>
      </c>
      <c r="Q46" s="76">
        <v>135.74160000000001</v>
      </c>
      <c r="R46" s="78">
        <v>178.29499999999999</v>
      </c>
      <c r="S46" s="85">
        <f t="shared" si="10"/>
        <v>5.2888947715361789E-2</v>
      </c>
      <c r="T46" s="87">
        <f t="shared" si="11"/>
        <v>-8.6638767934234182E-3</v>
      </c>
      <c r="U46" s="76">
        <v>313.26271000000003</v>
      </c>
      <c r="V46" s="77">
        <v>388.88193999999999</v>
      </c>
      <c r="W46" s="78">
        <f t="shared" si="25"/>
        <v>75.619229999999959</v>
      </c>
      <c r="X46" s="76">
        <v>0</v>
      </c>
      <c r="Y46" s="77">
        <v>0</v>
      </c>
      <c r="Z46" s="78">
        <f t="shared" si="12"/>
        <v>0</v>
      </c>
      <c r="AA46" s="85">
        <f t="shared" si="1"/>
        <v>0.11539713487863078</v>
      </c>
      <c r="AB46" s="87">
        <f t="shared" si="13"/>
        <v>-1.1120481303093246E-2</v>
      </c>
      <c r="AC46" s="85">
        <f t="shared" si="2"/>
        <v>0</v>
      </c>
      <c r="AD46" s="87">
        <f t="shared" si="14"/>
        <v>0</v>
      </c>
      <c r="AE46" s="85">
        <f t="shared" si="15"/>
        <v>0</v>
      </c>
      <c r="AF46" s="87">
        <f t="shared" si="16"/>
        <v>0</v>
      </c>
      <c r="AG46" s="76">
        <v>3504</v>
      </c>
      <c r="AH46" s="78">
        <v>4590</v>
      </c>
      <c r="AI46" s="76">
        <v>26.25</v>
      </c>
      <c r="AJ46" s="78">
        <v>28</v>
      </c>
      <c r="AK46" s="76">
        <v>27</v>
      </c>
      <c r="AL46" s="78">
        <v>26.48</v>
      </c>
      <c r="AM46" s="76">
        <f t="shared" si="26"/>
        <v>13.660714285714285</v>
      </c>
      <c r="AN46" s="78">
        <f t="shared" si="27"/>
        <v>-1.1710317460317476</v>
      </c>
      <c r="AO46" s="76">
        <f t="shared" si="28"/>
        <v>14.444864048338369</v>
      </c>
      <c r="AP46" s="78">
        <f t="shared" si="29"/>
        <v>2.5110961918615615E-2</v>
      </c>
      <c r="AQ46" s="76">
        <v>92</v>
      </c>
      <c r="AR46" s="78">
        <v>100</v>
      </c>
      <c r="AS46" s="76">
        <v>16063</v>
      </c>
      <c r="AT46" s="78">
        <v>21104</v>
      </c>
      <c r="AU46" s="76">
        <f t="shared" si="17"/>
        <v>159.73844768764215</v>
      </c>
      <c r="AV46" s="78">
        <f t="shared" si="18"/>
        <v>22.448633207159048</v>
      </c>
      <c r="AW46" s="76">
        <f t="shared" si="19"/>
        <v>734.44884531590424</v>
      </c>
      <c r="AX46" s="78">
        <f t="shared" si="20"/>
        <v>105.08631963097275</v>
      </c>
      <c r="AY46" s="178">
        <f t="shared" si="21"/>
        <v>4.5978213507625272</v>
      </c>
      <c r="AZ46" s="179">
        <f t="shared" si="22"/>
        <v>1.3631853045632525E-2</v>
      </c>
      <c r="BA46" s="85">
        <f t="shared" si="30"/>
        <v>0.57978021978021976</v>
      </c>
      <c r="BB46" s="122">
        <f t="shared" si="31"/>
        <v>-6.2123552598296938E-2</v>
      </c>
    </row>
    <row r="47" spans="1:54" s="173" customFormat="1" ht="15" customHeight="1" x14ac:dyDescent="0.2">
      <c r="A47" s="174" t="s">
        <v>149</v>
      </c>
      <c r="B47" s="180" t="s">
        <v>151</v>
      </c>
      <c r="C47" s="76">
        <v>2982.7049999999999</v>
      </c>
      <c r="D47" s="77">
        <v>3995.7139999999999</v>
      </c>
      <c r="E47" s="76">
        <v>2711.6959999999999</v>
      </c>
      <c r="F47" s="78">
        <v>3785.366</v>
      </c>
      <c r="G47" s="176">
        <f t="shared" si="6"/>
        <v>1.0555687349651262</v>
      </c>
      <c r="H47" s="177">
        <f t="shared" si="7"/>
        <v>-4.4372040107005795E-2</v>
      </c>
      <c r="I47" s="76">
        <v>1984.172</v>
      </c>
      <c r="J47" s="77">
        <v>2649.4720000000002</v>
      </c>
      <c r="K47" s="82">
        <f t="shared" si="23"/>
        <v>0.69992492139465512</v>
      </c>
      <c r="L47" s="84">
        <f t="shared" si="24"/>
        <v>-3.1783942725806758E-2</v>
      </c>
      <c r="M47" s="76">
        <v>515.54300000000001</v>
      </c>
      <c r="N47" s="78">
        <v>858.05799999999977</v>
      </c>
      <c r="O47" s="85">
        <f t="shared" si="8"/>
        <v>0.22667768453565645</v>
      </c>
      <c r="P47" s="87">
        <f t="shared" si="9"/>
        <v>3.6559396939996769E-2</v>
      </c>
      <c r="Q47" s="76">
        <v>211.98099999999999</v>
      </c>
      <c r="R47" s="78">
        <v>277.83600000000001</v>
      </c>
      <c r="S47" s="85">
        <f t="shared" si="10"/>
        <v>7.3397394069688371E-2</v>
      </c>
      <c r="T47" s="87">
        <f t="shared" si="11"/>
        <v>-4.775454214190053E-3</v>
      </c>
      <c r="U47" s="76">
        <v>1539.0709999999999</v>
      </c>
      <c r="V47" s="77">
        <v>1496.1510000000001</v>
      </c>
      <c r="W47" s="78">
        <f t="shared" si="25"/>
        <v>-42.919999999999845</v>
      </c>
      <c r="X47" s="76">
        <v>0</v>
      </c>
      <c r="Y47" s="77">
        <v>0</v>
      </c>
      <c r="Z47" s="78">
        <f t="shared" si="12"/>
        <v>0</v>
      </c>
      <c r="AA47" s="85">
        <f t="shared" si="1"/>
        <v>0.37443896134708343</v>
      </c>
      <c r="AB47" s="87">
        <f t="shared" si="13"/>
        <v>-0.14155943608075472</v>
      </c>
      <c r="AC47" s="85">
        <f t="shared" si="2"/>
        <v>0</v>
      </c>
      <c r="AD47" s="87">
        <f t="shared" si="14"/>
        <v>0</v>
      </c>
      <c r="AE47" s="85">
        <f t="shared" si="15"/>
        <v>0</v>
      </c>
      <c r="AF47" s="87">
        <f t="shared" si="16"/>
        <v>0</v>
      </c>
      <c r="AG47" s="76">
        <v>3437</v>
      </c>
      <c r="AH47" s="78">
        <v>4582</v>
      </c>
      <c r="AI47" s="76">
        <v>33</v>
      </c>
      <c r="AJ47" s="78">
        <v>32</v>
      </c>
      <c r="AK47" s="76">
        <v>55</v>
      </c>
      <c r="AL47" s="78">
        <v>57</v>
      </c>
      <c r="AM47" s="76">
        <f t="shared" si="26"/>
        <v>11.932291666666666</v>
      </c>
      <c r="AN47" s="78">
        <f t="shared" si="27"/>
        <v>0.3599010942760934</v>
      </c>
      <c r="AO47" s="76">
        <f t="shared" si="28"/>
        <v>6.6988304093567246</v>
      </c>
      <c r="AP47" s="78">
        <f t="shared" si="29"/>
        <v>-0.24460393407761938</v>
      </c>
      <c r="AQ47" s="76">
        <v>110</v>
      </c>
      <c r="AR47" s="78">
        <v>110</v>
      </c>
      <c r="AS47" s="76">
        <v>16203</v>
      </c>
      <c r="AT47" s="78">
        <v>21381</v>
      </c>
      <c r="AU47" s="76">
        <f t="shared" si="17"/>
        <v>177.0434497918713</v>
      </c>
      <c r="AV47" s="78">
        <f t="shared" si="18"/>
        <v>9.6857999739363549</v>
      </c>
      <c r="AW47" s="76">
        <f t="shared" si="19"/>
        <v>826.13836752509826</v>
      </c>
      <c r="AX47" s="78">
        <f t="shared" si="20"/>
        <v>37.166589811976337</v>
      </c>
      <c r="AY47" s="178">
        <f t="shared" si="21"/>
        <v>4.6663029244871232</v>
      </c>
      <c r="AZ47" s="179">
        <f t="shared" si="22"/>
        <v>-4.7982789798591163E-2</v>
      </c>
      <c r="BA47" s="85">
        <f t="shared" si="30"/>
        <v>0.53399100899100904</v>
      </c>
      <c r="BB47" s="122">
        <f t="shared" si="31"/>
        <v>-7.5531086560498562E-3</v>
      </c>
    </row>
    <row r="48" spans="1:54" s="173" customFormat="1" ht="15" customHeight="1" x14ac:dyDescent="0.2">
      <c r="A48" s="174" t="s">
        <v>152</v>
      </c>
      <c r="B48" s="180" t="s">
        <v>153</v>
      </c>
      <c r="C48" s="76">
        <v>4834.4489999999996</v>
      </c>
      <c r="D48" s="77">
        <v>6548.9924000000001</v>
      </c>
      <c r="E48" s="76">
        <v>4644.2529999999997</v>
      </c>
      <c r="F48" s="78">
        <v>6449.7903699999997</v>
      </c>
      <c r="G48" s="176">
        <f t="shared" si="6"/>
        <v>1.0153806595732817</v>
      </c>
      <c r="H48" s="177">
        <f t="shared" si="7"/>
        <v>-2.5572320378499436E-2</v>
      </c>
      <c r="I48" s="76">
        <v>2804.01</v>
      </c>
      <c r="J48" s="77">
        <v>3962.7748900000001</v>
      </c>
      <c r="K48" s="82">
        <f t="shared" si="23"/>
        <v>0.61440367247160632</v>
      </c>
      <c r="L48" s="84">
        <f t="shared" si="24"/>
        <v>1.064457493751414E-2</v>
      </c>
      <c r="M48" s="76">
        <v>1382.2059999999999</v>
      </c>
      <c r="N48" s="78">
        <v>1816.0228999999995</v>
      </c>
      <c r="O48" s="85">
        <f t="shared" si="8"/>
        <v>0.28156308900315463</v>
      </c>
      <c r="P48" s="87">
        <f t="shared" si="9"/>
        <v>-1.6053341454014713E-2</v>
      </c>
      <c r="Q48" s="76">
        <v>458.03699999999998</v>
      </c>
      <c r="R48" s="78">
        <v>670.99257999999998</v>
      </c>
      <c r="S48" s="85">
        <f t="shared" si="10"/>
        <v>0.10403323852523907</v>
      </c>
      <c r="T48" s="87">
        <f t="shared" si="11"/>
        <v>5.4087665165005322E-3</v>
      </c>
      <c r="U48" s="76">
        <v>458.97</v>
      </c>
      <c r="V48" s="77">
        <v>604.81584999999995</v>
      </c>
      <c r="W48" s="78">
        <f t="shared" si="25"/>
        <v>145.84584999999993</v>
      </c>
      <c r="X48" s="76">
        <v>0</v>
      </c>
      <c r="Y48" s="77">
        <v>0</v>
      </c>
      <c r="Z48" s="78">
        <f t="shared" si="12"/>
        <v>0</v>
      </c>
      <c r="AA48" s="85">
        <f t="shared" si="1"/>
        <v>9.2352504486033604E-2</v>
      </c>
      <c r="AB48" s="87">
        <f t="shared" si="13"/>
        <v>-2.5848916887941942E-3</v>
      </c>
      <c r="AC48" s="85">
        <f t="shared" si="2"/>
        <v>0</v>
      </c>
      <c r="AD48" s="87">
        <f t="shared" si="14"/>
        <v>0</v>
      </c>
      <c r="AE48" s="85">
        <f t="shared" si="15"/>
        <v>0</v>
      </c>
      <c r="AF48" s="87">
        <f t="shared" si="16"/>
        <v>0</v>
      </c>
      <c r="AG48" s="76">
        <v>6392</v>
      </c>
      <c r="AH48" s="78">
        <v>8439</v>
      </c>
      <c r="AI48" s="76">
        <v>43</v>
      </c>
      <c r="AJ48" s="78">
        <v>41</v>
      </c>
      <c r="AK48" s="76">
        <v>79</v>
      </c>
      <c r="AL48" s="78">
        <v>81</v>
      </c>
      <c r="AM48" s="76">
        <f t="shared" si="26"/>
        <v>17.152439024390244</v>
      </c>
      <c r="AN48" s="78">
        <f t="shared" si="27"/>
        <v>0.63564315875716915</v>
      </c>
      <c r="AO48" s="76">
        <f t="shared" si="28"/>
        <v>8.6820987654320998</v>
      </c>
      <c r="AP48" s="78">
        <f t="shared" si="29"/>
        <v>-0.30805594624160015</v>
      </c>
      <c r="AQ48" s="76">
        <v>135</v>
      </c>
      <c r="AR48" s="78">
        <v>155</v>
      </c>
      <c r="AS48" s="76">
        <v>28522</v>
      </c>
      <c r="AT48" s="78">
        <v>37682</v>
      </c>
      <c r="AU48" s="76">
        <f t="shared" si="17"/>
        <v>171.16369539833343</v>
      </c>
      <c r="AV48" s="78">
        <f t="shared" si="18"/>
        <v>8.3331435436247716</v>
      </c>
      <c r="AW48" s="76">
        <f t="shared" si="19"/>
        <v>764.28372674487503</v>
      </c>
      <c r="AX48" s="78">
        <f t="shared" si="20"/>
        <v>37.710979560894998</v>
      </c>
      <c r="AY48" s="178">
        <f t="shared" si="21"/>
        <v>4.4652209977485482</v>
      </c>
      <c r="AZ48" s="179">
        <f t="shared" si="22"/>
        <v>3.0808225295242408E-3</v>
      </c>
      <c r="BA48" s="85">
        <f t="shared" si="30"/>
        <v>0.66788372917405181</v>
      </c>
      <c r="BB48" s="122">
        <f t="shared" si="31"/>
        <v>-0.10885919021592638</v>
      </c>
    </row>
    <row r="49" spans="1:54" s="173" customFormat="1" ht="15" customHeight="1" x14ac:dyDescent="0.2">
      <c r="A49" s="174" t="s">
        <v>154</v>
      </c>
      <c r="B49" s="180" t="s">
        <v>155</v>
      </c>
      <c r="C49" s="76">
        <v>2903.1579999999999</v>
      </c>
      <c r="D49" s="77">
        <v>3780.9490000000001</v>
      </c>
      <c r="E49" s="76">
        <v>2409.2719999999999</v>
      </c>
      <c r="F49" s="78">
        <v>3114.2159999999999</v>
      </c>
      <c r="G49" s="176">
        <f t="shared" si="6"/>
        <v>1.2140933705304964</v>
      </c>
      <c r="H49" s="177">
        <f t="shared" si="7"/>
        <v>9.0994968624340533E-3</v>
      </c>
      <c r="I49" s="76">
        <v>1565.3</v>
      </c>
      <c r="J49" s="77">
        <v>1842.5889999999999</v>
      </c>
      <c r="K49" s="82">
        <f t="shared" si="23"/>
        <v>0.59167026307744874</v>
      </c>
      <c r="L49" s="84">
        <f t="shared" si="24"/>
        <v>-5.8028069032831864E-2</v>
      </c>
      <c r="M49" s="76">
        <v>668.55399999999997</v>
      </c>
      <c r="N49" s="78">
        <v>971.83699999999999</v>
      </c>
      <c r="O49" s="85">
        <f t="shared" si="8"/>
        <v>0.31206473796294154</v>
      </c>
      <c r="P49" s="87">
        <f t="shared" si="9"/>
        <v>3.4572615861327427E-2</v>
      </c>
      <c r="Q49" s="76">
        <v>175.41800000000001</v>
      </c>
      <c r="R49" s="78">
        <v>299.79000000000002</v>
      </c>
      <c r="S49" s="85">
        <f t="shared" si="10"/>
        <v>9.6264998959609743E-2</v>
      </c>
      <c r="T49" s="87">
        <f t="shared" si="11"/>
        <v>2.3455453171504451E-2</v>
      </c>
      <c r="U49" s="76">
        <v>3394.2730000000001</v>
      </c>
      <c r="V49" s="77">
        <v>3381.0990000000002</v>
      </c>
      <c r="W49" s="78">
        <f t="shared" si="25"/>
        <v>-13.173999999999978</v>
      </c>
      <c r="X49" s="76">
        <v>3195.6660000000002</v>
      </c>
      <c r="Y49" s="77">
        <v>3081.72</v>
      </c>
      <c r="Z49" s="78">
        <f t="shared" si="12"/>
        <v>-113.94600000000037</v>
      </c>
      <c r="AA49" s="85">
        <f t="shared" si="1"/>
        <v>0.89424612709666285</v>
      </c>
      <c r="AB49" s="87">
        <f t="shared" si="13"/>
        <v>-0.27491965719754385</v>
      </c>
      <c r="AC49" s="85">
        <f t="shared" si="2"/>
        <v>0.81506521246385488</v>
      </c>
      <c r="AD49" s="87">
        <f t="shared" si="14"/>
        <v>-0.2856898962832406</v>
      </c>
      <c r="AE49" s="85">
        <f t="shared" si="15"/>
        <v>0.98956527100239677</v>
      </c>
      <c r="AF49" s="87">
        <f t="shared" si="16"/>
        <v>-0.33683789144667498</v>
      </c>
      <c r="AG49" s="76">
        <v>3446</v>
      </c>
      <c r="AH49" s="78">
        <v>4646</v>
      </c>
      <c r="AI49" s="76">
        <v>26</v>
      </c>
      <c r="AJ49" s="78">
        <v>26</v>
      </c>
      <c r="AK49" s="76">
        <v>56</v>
      </c>
      <c r="AL49" s="78">
        <v>54</v>
      </c>
      <c r="AM49" s="76">
        <f t="shared" si="26"/>
        <v>14.891025641025641</v>
      </c>
      <c r="AN49" s="78">
        <f t="shared" si="27"/>
        <v>0.16452991452991306</v>
      </c>
      <c r="AO49" s="76">
        <f t="shared" si="28"/>
        <v>7.1697530864197532</v>
      </c>
      <c r="AP49" s="78">
        <f t="shared" si="29"/>
        <v>0.33245149911816618</v>
      </c>
      <c r="AQ49" s="76">
        <v>89</v>
      </c>
      <c r="AR49" s="78">
        <v>90</v>
      </c>
      <c r="AS49" s="76">
        <v>15543</v>
      </c>
      <c r="AT49" s="78">
        <v>21054</v>
      </c>
      <c r="AU49" s="76">
        <f t="shared" si="17"/>
        <v>147.91564548304359</v>
      </c>
      <c r="AV49" s="78">
        <f t="shared" si="18"/>
        <v>-7.0912386448596578</v>
      </c>
      <c r="AW49" s="76">
        <f t="shared" si="19"/>
        <v>670.30047352561348</v>
      </c>
      <c r="AX49" s="78">
        <f t="shared" si="20"/>
        <v>-28.849845685065588</v>
      </c>
      <c r="AY49" s="178">
        <f t="shared" si="21"/>
        <v>4.5316401205337922</v>
      </c>
      <c r="AZ49" s="179">
        <f t="shared" si="22"/>
        <v>2.1193225583124864E-2</v>
      </c>
      <c r="BA49" s="85">
        <f t="shared" si="30"/>
        <v>0.64267399267399272</v>
      </c>
      <c r="BB49" s="122">
        <f t="shared" si="31"/>
        <v>6.135167982491696E-4</v>
      </c>
    </row>
    <row r="50" spans="1:54" s="173" customFormat="1" ht="15" customHeight="1" x14ac:dyDescent="0.2">
      <c r="A50" s="174" t="s">
        <v>154</v>
      </c>
      <c r="B50" s="180" t="s">
        <v>156</v>
      </c>
      <c r="C50" s="76">
        <v>3151.576</v>
      </c>
      <c r="D50" s="77">
        <v>4269.7740000000003</v>
      </c>
      <c r="E50" s="76">
        <v>2768.2629999999999</v>
      </c>
      <c r="F50" s="78">
        <v>3990.2280000000001</v>
      </c>
      <c r="G50" s="176">
        <f t="shared" si="6"/>
        <v>1.0700576508410047</v>
      </c>
      <c r="H50" s="177">
        <f t="shared" si="7"/>
        <v>-6.8409322853330012E-2</v>
      </c>
      <c r="I50" s="76">
        <v>1809.02</v>
      </c>
      <c r="J50" s="77">
        <v>2688.7890000000002</v>
      </c>
      <c r="K50" s="82">
        <f t="shared" si="23"/>
        <v>0.67384344954724396</v>
      </c>
      <c r="L50" s="84">
        <f t="shared" si="24"/>
        <v>2.0357852261147946E-2</v>
      </c>
      <c r="M50" s="76">
        <v>813.96500000000003</v>
      </c>
      <c r="N50" s="78">
        <v>1107.4329999999998</v>
      </c>
      <c r="O50" s="85">
        <f t="shared" si="8"/>
        <v>0.27753627111032247</v>
      </c>
      <c r="P50" s="87">
        <f t="shared" si="9"/>
        <v>-1.6498291357188777E-2</v>
      </c>
      <c r="Q50" s="76">
        <v>145.27799999999999</v>
      </c>
      <c r="R50" s="78">
        <v>194.006</v>
      </c>
      <c r="S50" s="85">
        <f t="shared" si="10"/>
        <v>4.8620279342433563E-2</v>
      </c>
      <c r="T50" s="87">
        <f t="shared" si="11"/>
        <v>-3.859560903959211E-3</v>
      </c>
      <c r="U50" s="76">
        <v>5606.598</v>
      </c>
      <c r="V50" s="77">
        <v>5686.19</v>
      </c>
      <c r="W50" s="78">
        <f t="shared" si="25"/>
        <v>79.591999999999643</v>
      </c>
      <c r="X50" s="76">
        <v>5112.5370000000003</v>
      </c>
      <c r="Y50" s="77">
        <v>4887.2169999999996</v>
      </c>
      <c r="Z50" s="78">
        <f t="shared" si="12"/>
        <v>-225.32000000000062</v>
      </c>
      <c r="AA50" s="85">
        <f t="shared" si="1"/>
        <v>1.3317309066006771</v>
      </c>
      <c r="AB50" s="87">
        <f t="shared" si="13"/>
        <v>-0.44725141843289351</v>
      </c>
      <c r="AC50" s="85">
        <f t="shared" si="2"/>
        <v>1.1446078879116317</v>
      </c>
      <c r="AD50" s="87">
        <f t="shared" si="14"/>
        <v>-0.47760810814875221</v>
      </c>
      <c r="AE50" s="85">
        <f t="shared" si="15"/>
        <v>1.2247964276728045</v>
      </c>
      <c r="AF50" s="87">
        <f t="shared" si="16"/>
        <v>-0.62204290804060158</v>
      </c>
      <c r="AG50" s="76">
        <v>4034</v>
      </c>
      <c r="AH50" s="78">
        <v>5400</v>
      </c>
      <c r="AI50" s="76">
        <v>36</v>
      </c>
      <c r="AJ50" s="78">
        <v>34</v>
      </c>
      <c r="AK50" s="76">
        <v>57</v>
      </c>
      <c r="AL50" s="78">
        <v>54</v>
      </c>
      <c r="AM50" s="76">
        <f t="shared" si="26"/>
        <v>13.235294117647058</v>
      </c>
      <c r="AN50" s="78">
        <f t="shared" si="27"/>
        <v>0.78467683369644092</v>
      </c>
      <c r="AO50" s="76">
        <f t="shared" si="28"/>
        <v>8.3333333333333339</v>
      </c>
      <c r="AP50" s="78">
        <f t="shared" si="29"/>
        <v>0.46978557504873386</v>
      </c>
      <c r="AQ50" s="76">
        <v>95</v>
      </c>
      <c r="AR50" s="78">
        <v>93</v>
      </c>
      <c r="AS50" s="76">
        <v>15659</v>
      </c>
      <c r="AT50" s="78">
        <v>20783</v>
      </c>
      <c r="AU50" s="76">
        <f t="shared" si="17"/>
        <v>191.99480344512341</v>
      </c>
      <c r="AV50" s="78">
        <f t="shared" si="18"/>
        <v>15.210653754849432</v>
      </c>
      <c r="AW50" s="76">
        <f t="shared" si="19"/>
        <v>738.93111111111114</v>
      </c>
      <c r="AX50" s="78">
        <f t="shared" si="20"/>
        <v>52.698339668374388</v>
      </c>
      <c r="AY50" s="178">
        <f t="shared" si="21"/>
        <v>3.8487037037037037</v>
      </c>
      <c r="AZ50" s="179">
        <f t="shared" si="22"/>
        <v>-3.3051378100956708E-2</v>
      </c>
      <c r="BA50" s="85">
        <f t="shared" si="30"/>
        <v>0.61393713813068651</v>
      </c>
      <c r="BB50" s="122">
        <f t="shared" si="31"/>
        <v>7.9386861183026181E-3</v>
      </c>
    </row>
    <row r="51" spans="1:54" s="173" customFormat="1" ht="15" customHeight="1" x14ac:dyDescent="0.2">
      <c r="A51" s="174" t="s">
        <v>157</v>
      </c>
      <c r="B51" s="180" t="s">
        <v>158</v>
      </c>
      <c r="C51" s="76">
        <v>1944.951</v>
      </c>
      <c r="D51" s="77">
        <v>2715.45</v>
      </c>
      <c r="E51" s="76">
        <v>1650.894</v>
      </c>
      <c r="F51" s="78">
        <v>2046.626</v>
      </c>
      <c r="G51" s="176">
        <f t="shared" si="6"/>
        <v>1.3267934639743655</v>
      </c>
      <c r="H51" s="177">
        <f t="shared" si="7"/>
        <v>0.14867360891401638</v>
      </c>
      <c r="I51" s="76">
        <v>1117.6849999999999</v>
      </c>
      <c r="J51" s="77">
        <v>1453.672</v>
      </c>
      <c r="K51" s="82">
        <f t="shared" si="23"/>
        <v>0.71027730518423982</v>
      </c>
      <c r="L51" s="84">
        <f t="shared" si="24"/>
        <v>3.325927737627643E-2</v>
      </c>
      <c r="M51" s="76">
        <v>380.20699999999999</v>
      </c>
      <c r="N51" s="78">
        <v>460.78599999999994</v>
      </c>
      <c r="O51" s="85">
        <f t="shared" si="8"/>
        <v>0.22514421296318915</v>
      </c>
      <c r="P51" s="87">
        <f t="shared" si="9"/>
        <v>-5.1594891521495601E-3</v>
      </c>
      <c r="Q51" s="76">
        <v>153.00200000000001</v>
      </c>
      <c r="R51" s="78">
        <v>132.16800000000001</v>
      </c>
      <c r="S51" s="85">
        <f t="shared" si="10"/>
        <v>6.4578481852571021E-2</v>
      </c>
      <c r="T51" s="87">
        <f t="shared" si="11"/>
        <v>-2.8099788224126829E-2</v>
      </c>
      <c r="U51" s="76">
        <v>1287.0609999999999</v>
      </c>
      <c r="V51" s="77">
        <v>696.36300000000006</v>
      </c>
      <c r="W51" s="78">
        <f t="shared" si="25"/>
        <v>-590.69799999999987</v>
      </c>
      <c r="X51" s="76">
        <v>100</v>
      </c>
      <c r="Y51" s="77">
        <v>0</v>
      </c>
      <c r="Z51" s="78">
        <f t="shared" si="12"/>
        <v>-100</v>
      </c>
      <c r="AA51" s="85">
        <f t="shared" si="1"/>
        <v>0.25644478815665916</v>
      </c>
      <c r="AB51" s="87">
        <f t="shared" si="13"/>
        <v>-0.40529990361192514</v>
      </c>
      <c r="AC51" s="85">
        <f t="shared" si="2"/>
        <v>0</v>
      </c>
      <c r="AD51" s="87">
        <f t="shared" si="14"/>
        <v>-5.1415177040449865E-2</v>
      </c>
      <c r="AE51" s="85">
        <f t="shared" si="15"/>
        <v>0</v>
      </c>
      <c r="AF51" s="87">
        <f t="shared" si="16"/>
        <v>-6.0573240922796978E-2</v>
      </c>
      <c r="AG51" s="76">
        <v>2222</v>
      </c>
      <c r="AH51" s="78">
        <v>2962</v>
      </c>
      <c r="AI51" s="76">
        <v>23.5</v>
      </c>
      <c r="AJ51" s="78">
        <v>24</v>
      </c>
      <c r="AK51" s="76">
        <v>51</v>
      </c>
      <c r="AL51" s="78">
        <v>55</v>
      </c>
      <c r="AM51" s="76">
        <f t="shared" si="26"/>
        <v>10.284722222222223</v>
      </c>
      <c r="AN51" s="78">
        <f t="shared" si="27"/>
        <v>-0.22118794326241087</v>
      </c>
      <c r="AO51" s="76">
        <f t="shared" si="28"/>
        <v>4.4878787878787874</v>
      </c>
      <c r="AP51" s="78">
        <f t="shared" si="29"/>
        <v>-0.35307981778570063</v>
      </c>
      <c r="AQ51" s="76">
        <v>90</v>
      </c>
      <c r="AR51" s="78">
        <v>90</v>
      </c>
      <c r="AS51" s="76">
        <v>10559</v>
      </c>
      <c r="AT51" s="78">
        <v>14059</v>
      </c>
      <c r="AU51" s="76">
        <f t="shared" si="17"/>
        <v>145.5740806600754</v>
      </c>
      <c r="AV51" s="78">
        <f t="shared" si="18"/>
        <v>-10.775384251374561</v>
      </c>
      <c r="AW51" s="76">
        <f t="shared" si="19"/>
        <v>690.96083727211339</v>
      </c>
      <c r="AX51" s="78">
        <f t="shared" si="20"/>
        <v>-52.015760387652563</v>
      </c>
      <c r="AY51" s="178">
        <f t="shared" si="21"/>
        <v>4.7464550979068196</v>
      </c>
      <c r="AZ51" s="179">
        <f t="shared" si="22"/>
        <v>-5.5701046134322141E-3</v>
      </c>
      <c r="BA51" s="85">
        <f t="shared" si="30"/>
        <v>0.42915140415140413</v>
      </c>
      <c r="BB51" s="122">
        <f t="shared" si="31"/>
        <v>-2.1802951950011251E-3</v>
      </c>
    </row>
    <row r="52" spans="1:54" s="173" customFormat="1" ht="15" customHeight="1" x14ac:dyDescent="0.2">
      <c r="A52" s="174" t="s">
        <v>159</v>
      </c>
      <c r="B52" s="180" t="s">
        <v>160</v>
      </c>
      <c r="C52" s="76">
        <v>1508.1478500000001</v>
      </c>
      <c r="D52" s="77">
        <v>2007.9524299999998</v>
      </c>
      <c r="E52" s="76">
        <v>1548.1579999999999</v>
      </c>
      <c r="F52" s="78">
        <v>2079.7434800000001</v>
      </c>
      <c r="G52" s="176">
        <f t="shared" si="6"/>
        <v>0.96548081497050764</v>
      </c>
      <c r="H52" s="177">
        <f t="shared" si="7"/>
        <v>-8.6754726952216199E-3</v>
      </c>
      <c r="I52" s="76">
        <v>1203.721</v>
      </c>
      <c r="J52" s="77">
        <v>1608.5533500000001</v>
      </c>
      <c r="K52" s="82">
        <f t="shared" si="23"/>
        <v>0.77343834250173971</v>
      </c>
      <c r="L52" s="84">
        <f t="shared" si="24"/>
        <v>-4.0798436265495619E-3</v>
      </c>
      <c r="M52" s="76">
        <v>196.249</v>
      </c>
      <c r="N52" s="78">
        <v>272.09172999999998</v>
      </c>
      <c r="O52" s="85">
        <f t="shared" si="8"/>
        <v>0.13082946652632371</v>
      </c>
      <c r="P52" s="87">
        <f t="shared" si="9"/>
        <v>4.0665650653617103E-3</v>
      </c>
      <c r="Q52" s="76">
        <v>148.18799999999999</v>
      </c>
      <c r="R52" s="78">
        <v>199.0984</v>
      </c>
      <c r="S52" s="85">
        <f t="shared" si="10"/>
        <v>9.5732190971936595E-2</v>
      </c>
      <c r="T52" s="87">
        <f t="shared" si="11"/>
        <v>1.327856118782389E-5</v>
      </c>
      <c r="U52" s="76">
        <v>261.80599999999998</v>
      </c>
      <c r="V52" s="77">
        <v>268.73453999999998</v>
      </c>
      <c r="W52" s="78">
        <f t="shared" si="25"/>
        <v>6.9285399999999981</v>
      </c>
      <c r="X52" s="76">
        <v>19.697400000000002</v>
      </c>
      <c r="Y52" s="77">
        <v>11.863</v>
      </c>
      <c r="Z52" s="78">
        <f>Y52-X52</f>
        <v>-7.8344000000000023</v>
      </c>
      <c r="AA52" s="85">
        <f t="shared" si="1"/>
        <v>0.13383511281689078</v>
      </c>
      <c r="AB52" s="87">
        <f t="shared" si="13"/>
        <v>-3.9759273171193849E-2</v>
      </c>
      <c r="AC52" s="85">
        <f>IF(D52=0,"0",(Y52/D52))</f>
        <v>5.9080084880297687E-3</v>
      </c>
      <c r="AD52" s="87">
        <f t="shared" si="14"/>
        <v>-7.1526473356018482E-3</v>
      </c>
      <c r="AE52" s="85">
        <f>IF(F52=0,"0",(Y52/F52))</f>
        <v>5.7040688498756582E-3</v>
      </c>
      <c r="AF52" s="87">
        <f t="shared" si="16"/>
        <v>-7.019051141753105E-3</v>
      </c>
      <c r="AG52" s="76">
        <v>2260</v>
      </c>
      <c r="AH52" s="78">
        <v>2935</v>
      </c>
      <c r="AI52" s="76">
        <v>20</v>
      </c>
      <c r="AJ52" s="78">
        <v>18</v>
      </c>
      <c r="AK52" s="76">
        <v>40</v>
      </c>
      <c r="AL52" s="78">
        <v>43</v>
      </c>
      <c r="AM52" s="76">
        <f t="shared" si="26"/>
        <v>13.587962962962962</v>
      </c>
      <c r="AN52" s="78">
        <f t="shared" si="27"/>
        <v>1.0324074074074066</v>
      </c>
      <c r="AO52" s="76">
        <f t="shared" si="28"/>
        <v>5.6879844961240309</v>
      </c>
      <c r="AP52" s="78">
        <f t="shared" si="29"/>
        <v>-0.58979328165374678</v>
      </c>
      <c r="AQ52" s="76">
        <v>76</v>
      </c>
      <c r="AR52" s="78">
        <v>75</v>
      </c>
      <c r="AS52" s="76">
        <v>12909</v>
      </c>
      <c r="AT52" s="78">
        <v>16798</v>
      </c>
      <c r="AU52" s="76">
        <f t="shared" si="17"/>
        <v>123.80899392784855</v>
      </c>
      <c r="AV52" s="78">
        <f t="shared" si="18"/>
        <v>3.8804169660389505</v>
      </c>
      <c r="AW52" s="76">
        <f t="shared" si="19"/>
        <v>708.60084497444632</v>
      </c>
      <c r="AX52" s="78">
        <f t="shared" si="20"/>
        <v>23.575181257632153</v>
      </c>
      <c r="AY52" s="178">
        <f t="shared" si="21"/>
        <v>5.7233390119250425</v>
      </c>
      <c r="AZ52" s="179">
        <f t="shared" si="22"/>
        <v>1.1392109270174977E-2</v>
      </c>
      <c r="BA52" s="85">
        <f t="shared" si="30"/>
        <v>0.61531135531135528</v>
      </c>
      <c r="BB52" s="122">
        <f t="shared" si="31"/>
        <v>-9.1565239456107284E-3</v>
      </c>
    </row>
    <row r="53" spans="1:54" s="173" customFormat="1" ht="15" customHeight="1" x14ac:dyDescent="0.2">
      <c r="A53" s="174" t="s">
        <v>159</v>
      </c>
      <c r="B53" s="180" t="s">
        <v>161</v>
      </c>
      <c r="C53" s="76">
        <v>2335.6619999999998</v>
      </c>
      <c r="D53" s="77">
        <v>3172.4879999999998</v>
      </c>
      <c r="E53" s="76">
        <v>2188.672</v>
      </c>
      <c r="F53" s="78">
        <v>3111.9960000000001</v>
      </c>
      <c r="G53" s="176">
        <f t="shared" si="6"/>
        <v>1.0194383283269002</v>
      </c>
      <c r="H53" s="177">
        <f t="shared" si="7"/>
        <v>-4.7721118131957008E-2</v>
      </c>
      <c r="I53" s="76">
        <v>1593.732</v>
      </c>
      <c r="J53" s="77">
        <v>2375.8150000000001</v>
      </c>
      <c r="K53" s="82">
        <f t="shared" si="23"/>
        <v>0.76343767794046002</v>
      </c>
      <c r="L53" s="84">
        <f t="shared" si="24"/>
        <v>3.5264612264104711E-2</v>
      </c>
      <c r="M53" s="76">
        <v>416.95400000000001</v>
      </c>
      <c r="N53" s="78">
        <v>496.82300000000004</v>
      </c>
      <c r="O53" s="85">
        <f t="shared" si="8"/>
        <v>0.15964769877596244</v>
      </c>
      <c r="P53" s="87">
        <f t="shared" si="9"/>
        <v>-3.0857776690439098E-2</v>
      </c>
      <c r="Q53" s="76">
        <v>177.98599999999999</v>
      </c>
      <c r="R53" s="78">
        <v>239.358</v>
      </c>
      <c r="S53" s="85">
        <f t="shared" si="10"/>
        <v>7.6914623283577482E-2</v>
      </c>
      <c r="T53" s="87">
        <f t="shared" si="11"/>
        <v>-4.4068355736656267E-3</v>
      </c>
      <c r="U53" s="76">
        <v>24.803000000000001</v>
      </c>
      <c r="V53" s="77">
        <v>323.38299999999998</v>
      </c>
      <c r="W53" s="78">
        <f t="shared" si="25"/>
        <v>298.58</v>
      </c>
      <c r="X53" s="76">
        <v>0</v>
      </c>
      <c r="Y53" s="77">
        <v>0</v>
      </c>
      <c r="Z53" s="78">
        <f t="shared" si="12"/>
        <v>0</v>
      </c>
      <c r="AA53" s="85">
        <f t="shared" si="1"/>
        <v>0.10193356129321844</v>
      </c>
      <c r="AB53" s="87">
        <f t="shared" si="13"/>
        <v>9.1314302170965311E-2</v>
      </c>
      <c r="AC53" s="85">
        <f t="shared" si="2"/>
        <v>0</v>
      </c>
      <c r="AD53" s="87">
        <f t="shared" si="14"/>
        <v>0</v>
      </c>
      <c r="AE53" s="85">
        <f t="shared" si="15"/>
        <v>0</v>
      </c>
      <c r="AF53" s="87">
        <f t="shared" si="16"/>
        <v>0</v>
      </c>
      <c r="AG53" s="76">
        <v>3419</v>
      </c>
      <c r="AH53" s="78">
        <v>4580</v>
      </c>
      <c r="AI53" s="76">
        <v>22.25</v>
      </c>
      <c r="AJ53" s="78">
        <v>21.95</v>
      </c>
      <c r="AK53" s="76">
        <v>37.9</v>
      </c>
      <c r="AL53" s="78">
        <v>37.200000000000003</v>
      </c>
      <c r="AM53" s="76">
        <f t="shared" si="26"/>
        <v>17.38800303720577</v>
      </c>
      <c r="AN53" s="78">
        <f t="shared" si="27"/>
        <v>0.3143451096152603</v>
      </c>
      <c r="AO53" s="76">
        <f t="shared" si="28"/>
        <v>10.259856630824371</v>
      </c>
      <c r="AP53" s="78">
        <f t="shared" si="29"/>
        <v>0.23640309813601057</v>
      </c>
      <c r="AQ53" s="76">
        <v>107</v>
      </c>
      <c r="AR53" s="78">
        <v>107</v>
      </c>
      <c r="AS53" s="76">
        <v>13633</v>
      </c>
      <c r="AT53" s="78">
        <v>18347</v>
      </c>
      <c r="AU53" s="76">
        <f t="shared" si="17"/>
        <v>169.6187932632038</v>
      </c>
      <c r="AV53" s="78">
        <f t="shared" si="18"/>
        <v>9.0765795171464276</v>
      </c>
      <c r="AW53" s="76">
        <f t="shared" si="19"/>
        <v>679.4751091703057</v>
      </c>
      <c r="AX53" s="78">
        <f t="shared" si="20"/>
        <v>39.325357781010553</v>
      </c>
      <c r="AY53" s="178">
        <f t="shared" si="21"/>
        <v>4.0058951965065503</v>
      </c>
      <c r="AZ53" s="179">
        <f t="shared" si="22"/>
        <v>1.8471973341882109E-2</v>
      </c>
      <c r="BA53" s="85">
        <f t="shared" si="30"/>
        <v>0.47106398274622574</v>
      </c>
      <c r="BB53" s="122">
        <f t="shared" si="31"/>
        <v>2.6403983591998803E-3</v>
      </c>
    </row>
    <row r="54" spans="1:54" s="190" customFormat="1" ht="15" customHeight="1" x14ac:dyDescent="0.2">
      <c r="A54" s="186" t="s">
        <v>159</v>
      </c>
      <c r="B54" s="175" t="s">
        <v>162</v>
      </c>
      <c r="C54" s="100">
        <v>1039.569</v>
      </c>
      <c r="D54" s="101">
        <v>1581.596</v>
      </c>
      <c r="E54" s="100">
        <v>1010.915</v>
      </c>
      <c r="F54" s="102">
        <v>1516.124</v>
      </c>
      <c r="G54" s="187">
        <f t="shared" si="6"/>
        <v>1.0431838029079417</v>
      </c>
      <c r="H54" s="188">
        <f t="shared" si="7"/>
        <v>1.4839184418751206E-2</v>
      </c>
      <c r="I54" s="100">
        <v>778.63</v>
      </c>
      <c r="J54" s="101">
        <v>1097.431</v>
      </c>
      <c r="K54" s="106">
        <f t="shared" si="23"/>
        <v>0.72383987061744293</v>
      </c>
      <c r="L54" s="84">
        <f t="shared" si="24"/>
        <v>-4.6383145165288631E-2</v>
      </c>
      <c r="M54" s="100">
        <v>149.97399999999999</v>
      </c>
      <c r="N54" s="78">
        <v>341.98599999999999</v>
      </c>
      <c r="O54" s="85">
        <f t="shared" si="8"/>
        <v>0.22556598272964479</v>
      </c>
      <c r="P54" s="87">
        <f t="shared" si="9"/>
        <v>7.7211274371375316E-2</v>
      </c>
      <c r="Q54" s="100">
        <v>82.311000000000007</v>
      </c>
      <c r="R54" s="78">
        <v>76.706999999999994</v>
      </c>
      <c r="S54" s="85">
        <f t="shared" si="10"/>
        <v>5.0594146652912293E-2</v>
      </c>
      <c r="T54" s="87">
        <f t="shared" si="11"/>
        <v>-3.0828129206086748E-2</v>
      </c>
      <c r="U54" s="100">
        <v>1859.232</v>
      </c>
      <c r="V54" s="101">
        <v>2073.625</v>
      </c>
      <c r="W54" s="78">
        <f t="shared" si="25"/>
        <v>214.39300000000003</v>
      </c>
      <c r="X54" s="100">
        <v>1031.123</v>
      </c>
      <c r="Y54" s="101">
        <v>1014.37</v>
      </c>
      <c r="Z54" s="78">
        <f t="shared" si="12"/>
        <v>-16.753000000000043</v>
      </c>
      <c r="AA54" s="109">
        <f t="shared" si="1"/>
        <v>1.3110965126366025</v>
      </c>
      <c r="AB54" s="87">
        <f t="shared" si="13"/>
        <v>-0.47736774514715208</v>
      </c>
      <c r="AC54" s="109">
        <f t="shared" si="2"/>
        <v>0.64135847586867945</v>
      </c>
      <c r="AD54" s="87">
        <f t="shared" si="14"/>
        <v>-0.3505170032962438</v>
      </c>
      <c r="AE54" s="85">
        <f t="shared" si="15"/>
        <v>0.66905477388393031</v>
      </c>
      <c r="AF54" s="87">
        <f t="shared" si="16"/>
        <v>-0.35093503732670572</v>
      </c>
      <c r="AG54" s="100">
        <v>1407</v>
      </c>
      <c r="AH54" s="78">
        <v>1872</v>
      </c>
      <c r="AI54" s="100">
        <v>18</v>
      </c>
      <c r="AJ54" s="78">
        <v>19</v>
      </c>
      <c r="AK54" s="100">
        <v>30</v>
      </c>
      <c r="AL54" s="78">
        <v>31</v>
      </c>
      <c r="AM54" s="100">
        <f t="shared" si="26"/>
        <v>8.2105263157894743</v>
      </c>
      <c r="AN54" s="78">
        <f t="shared" si="27"/>
        <v>-0.47465886939571078</v>
      </c>
      <c r="AO54" s="100">
        <f t="shared" si="28"/>
        <v>5.032258064516129</v>
      </c>
      <c r="AP54" s="78">
        <f t="shared" si="29"/>
        <v>-0.17885304659498225</v>
      </c>
      <c r="AQ54" s="100">
        <v>70</v>
      </c>
      <c r="AR54" s="78">
        <v>85</v>
      </c>
      <c r="AS54" s="100">
        <v>6714</v>
      </c>
      <c r="AT54" s="78">
        <v>8904</v>
      </c>
      <c r="AU54" s="100">
        <f t="shared" si="17"/>
        <v>170.27448337825697</v>
      </c>
      <c r="AV54" s="78">
        <f t="shared" si="18"/>
        <v>19.706267709505113</v>
      </c>
      <c r="AW54" s="100">
        <f t="shared" si="19"/>
        <v>809.89529914529919</v>
      </c>
      <c r="AX54" s="78">
        <f t="shared" si="20"/>
        <v>91.405604760082383</v>
      </c>
      <c r="AY54" s="189">
        <f t="shared" si="21"/>
        <v>4.7564102564102564</v>
      </c>
      <c r="AZ54" s="179">
        <f t="shared" si="22"/>
        <v>-1.5444754250724557E-2</v>
      </c>
      <c r="BA54" s="109">
        <f t="shared" si="30"/>
        <v>0.28778280542986423</v>
      </c>
      <c r="BB54" s="122">
        <f t="shared" si="31"/>
        <v>-6.4843244990303806E-2</v>
      </c>
    </row>
    <row r="55" spans="1:54" s="190" customFormat="1" ht="15" customHeight="1" x14ac:dyDescent="0.2">
      <c r="A55" s="186" t="s">
        <v>163</v>
      </c>
      <c r="B55" s="175" t="s">
        <v>164</v>
      </c>
      <c r="C55" s="100">
        <v>9150.1589999999997</v>
      </c>
      <c r="D55" s="101">
        <v>12386.3346</v>
      </c>
      <c r="E55" s="100">
        <v>9160.0830000000005</v>
      </c>
      <c r="F55" s="102">
        <v>12224.549000000001</v>
      </c>
      <c r="G55" s="187">
        <f t="shared" si="6"/>
        <v>1.0132344841515215</v>
      </c>
      <c r="H55" s="188">
        <f t="shared" si="7"/>
        <v>1.4317880448258213E-2</v>
      </c>
      <c r="I55" s="100">
        <v>5892.2579999999998</v>
      </c>
      <c r="J55" s="101">
        <v>7893.9489999999996</v>
      </c>
      <c r="K55" s="106">
        <f t="shared" si="23"/>
        <v>0.64574562219023368</v>
      </c>
      <c r="L55" s="108">
        <f t="shared" si="24"/>
        <v>2.4918438128981313E-3</v>
      </c>
      <c r="M55" s="100">
        <v>2827.7809999999999</v>
      </c>
      <c r="N55" s="78">
        <v>3753.1870000000013</v>
      </c>
      <c r="O55" s="109">
        <f t="shared" si="8"/>
        <v>0.30702048803600041</v>
      </c>
      <c r="P55" s="111">
        <f t="shared" si="9"/>
        <v>-1.6864308860224386E-3</v>
      </c>
      <c r="Q55" s="100">
        <v>440.04399999999998</v>
      </c>
      <c r="R55" s="78">
        <v>577.41300000000001</v>
      </c>
      <c r="S55" s="109">
        <f t="shared" si="10"/>
        <v>4.7233889773765886E-2</v>
      </c>
      <c r="T55" s="111">
        <f t="shared" si="11"/>
        <v>-8.054129268755747E-4</v>
      </c>
      <c r="U55" s="100">
        <v>2262.547</v>
      </c>
      <c r="V55" s="101">
        <v>3211.5819999999999</v>
      </c>
      <c r="W55" s="102">
        <f t="shared" si="25"/>
        <v>949.03499999999985</v>
      </c>
      <c r="X55" s="100">
        <v>51.773000000000003</v>
      </c>
      <c r="Y55" s="101">
        <v>50.652000000000001</v>
      </c>
      <c r="Z55" s="102">
        <f t="shared" si="12"/>
        <v>-1.1210000000000022</v>
      </c>
      <c r="AA55" s="109">
        <f t="shared" si="1"/>
        <v>0.25928429222314081</v>
      </c>
      <c r="AB55" s="111">
        <f t="shared" si="13"/>
        <v>1.2015692846889525E-2</v>
      </c>
      <c r="AC55" s="109">
        <f t="shared" si="2"/>
        <v>4.0893453661424587E-3</v>
      </c>
      <c r="AD55" s="111">
        <f t="shared" si="14"/>
        <v>-1.5688076779740434E-3</v>
      </c>
      <c r="AE55" s="109">
        <f t="shared" si="15"/>
        <v>4.1434657425807693E-3</v>
      </c>
      <c r="AF55" s="111">
        <f t="shared" si="16"/>
        <v>-1.5085572794813675E-3</v>
      </c>
      <c r="AG55" s="100">
        <v>11330</v>
      </c>
      <c r="AH55" s="78">
        <v>15200</v>
      </c>
      <c r="AI55" s="100">
        <v>135</v>
      </c>
      <c r="AJ55" s="78">
        <v>132</v>
      </c>
      <c r="AK55" s="100">
        <v>153</v>
      </c>
      <c r="AL55" s="78">
        <v>148</v>
      </c>
      <c r="AM55" s="100">
        <f t="shared" si="26"/>
        <v>9.5959595959595969</v>
      </c>
      <c r="AN55" s="78">
        <f t="shared" si="27"/>
        <v>0.27085671530116073</v>
      </c>
      <c r="AO55" s="100">
        <f t="shared" si="28"/>
        <v>8.5585585585585591</v>
      </c>
      <c r="AP55" s="78">
        <f t="shared" si="29"/>
        <v>0.33052660503640929</v>
      </c>
      <c r="AQ55" s="100">
        <v>221</v>
      </c>
      <c r="AR55" s="78">
        <v>221</v>
      </c>
      <c r="AS55" s="100">
        <v>42831</v>
      </c>
      <c r="AT55" s="78">
        <v>56693</v>
      </c>
      <c r="AU55" s="100">
        <f t="shared" si="17"/>
        <v>215.62713209743708</v>
      </c>
      <c r="AV55" s="78">
        <f t="shared" si="18"/>
        <v>1.7614040032996741</v>
      </c>
      <c r="AW55" s="100">
        <f t="shared" si="19"/>
        <v>804.24664473684209</v>
      </c>
      <c r="AX55" s="78">
        <f t="shared" si="20"/>
        <v>-4.233761264923146</v>
      </c>
      <c r="AY55" s="189">
        <f t="shared" si="21"/>
        <v>3.7298026315789472</v>
      </c>
      <c r="AZ55" s="179">
        <f t="shared" si="22"/>
        <v>-5.0515108932967845E-2</v>
      </c>
      <c r="BA55" s="109">
        <f t="shared" si="30"/>
        <v>0.7047511312217194</v>
      </c>
      <c r="BB55" s="191">
        <f t="shared" si="31"/>
        <v>-7.768831514506358E-3</v>
      </c>
    </row>
    <row r="56" spans="1:54" s="173" customFormat="1" ht="15" customHeight="1" x14ac:dyDescent="0.2">
      <c r="A56" s="174" t="s">
        <v>163</v>
      </c>
      <c r="B56" s="180" t="s">
        <v>165</v>
      </c>
      <c r="C56" s="76">
        <v>6909.2460000000001</v>
      </c>
      <c r="D56" s="77">
        <v>9436.7430000000004</v>
      </c>
      <c r="E56" s="76">
        <v>6551.3850000000002</v>
      </c>
      <c r="F56" s="78">
        <v>9137.9750000000004</v>
      </c>
      <c r="G56" s="176">
        <f t="shared" si="6"/>
        <v>1.0326952087305996</v>
      </c>
      <c r="H56" s="177">
        <f t="shared" si="7"/>
        <v>-2.1928508239170919E-2</v>
      </c>
      <c r="I56" s="76">
        <v>3698.489</v>
      </c>
      <c r="J56" s="77">
        <v>5978.9440000000004</v>
      </c>
      <c r="K56" s="82">
        <f t="shared" si="23"/>
        <v>0.65429638404569945</v>
      </c>
      <c r="L56" s="84">
        <f t="shared" si="24"/>
        <v>8.9760946119215257E-2</v>
      </c>
      <c r="M56" s="76">
        <v>2434.4380000000001</v>
      </c>
      <c r="N56" s="78">
        <v>2595.9809999999998</v>
      </c>
      <c r="O56" s="85">
        <f t="shared" si="8"/>
        <v>0.28408711995819641</v>
      </c>
      <c r="P56" s="87">
        <f t="shared" si="9"/>
        <v>-8.7504230573027142E-2</v>
      </c>
      <c r="Q56" s="76">
        <v>418.45800000000003</v>
      </c>
      <c r="R56" s="78">
        <v>563.04999999999995</v>
      </c>
      <c r="S56" s="85">
        <f t="shared" si="10"/>
        <v>6.1616495996104165E-2</v>
      </c>
      <c r="T56" s="87">
        <f t="shared" si="11"/>
        <v>-2.2567155461880456E-3</v>
      </c>
      <c r="U56" s="76">
        <v>2186.3670000000002</v>
      </c>
      <c r="V56" s="77">
        <v>1990.479</v>
      </c>
      <c r="W56" s="78">
        <f t="shared" si="25"/>
        <v>-195.88800000000015</v>
      </c>
      <c r="X56" s="76">
        <v>356.07600000000002</v>
      </c>
      <c r="Y56" s="77">
        <v>75.430000000000007</v>
      </c>
      <c r="Z56" s="78">
        <f t="shared" si="12"/>
        <v>-280.64600000000002</v>
      </c>
      <c r="AA56" s="85">
        <f t="shared" si="1"/>
        <v>0.21092860110739478</v>
      </c>
      <c r="AB56" s="87">
        <f t="shared" si="13"/>
        <v>-0.10551215089361951</v>
      </c>
      <c r="AC56" s="85">
        <f t="shared" si="2"/>
        <v>7.9932239332998686E-3</v>
      </c>
      <c r="AD56" s="87">
        <f t="shared" si="14"/>
        <v>-4.3542935005027122E-2</v>
      </c>
      <c r="AE56" s="85">
        <f t="shared" si="15"/>
        <v>8.2545640582295313E-3</v>
      </c>
      <c r="AF56" s="87">
        <f t="shared" si="16"/>
        <v>-4.6096691439653739E-2</v>
      </c>
      <c r="AG56" s="76">
        <v>8128</v>
      </c>
      <c r="AH56" s="78">
        <v>10891</v>
      </c>
      <c r="AI56" s="76">
        <v>94</v>
      </c>
      <c r="AJ56" s="78">
        <v>94</v>
      </c>
      <c r="AK56" s="76">
        <v>119</v>
      </c>
      <c r="AL56" s="78">
        <v>119</v>
      </c>
      <c r="AM56" s="76">
        <f t="shared" si="26"/>
        <v>9.6551418439716308</v>
      </c>
      <c r="AN56" s="78">
        <f t="shared" si="27"/>
        <v>4.7576832151300152E-2</v>
      </c>
      <c r="AO56" s="76">
        <f t="shared" si="28"/>
        <v>7.6267507002801125</v>
      </c>
      <c r="AP56" s="78">
        <f t="shared" si="29"/>
        <v>3.7581699346405983E-2</v>
      </c>
      <c r="AQ56" s="76">
        <v>200</v>
      </c>
      <c r="AR56" s="78">
        <v>172</v>
      </c>
      <c r="AS56" s="76">
        <v>31742</v>
      </c>
      <c r="AT56" s="78">
        <v>42793</v>
      </c>
      <c r="AU56" s="76">
        <f t="shared" si="17"/>
        <v>213.53901339004042</v>
      </c>
      <c r="AV56" s="78">
        <f t="shared" si="18"/>
        <v>7.1441737454055669</v>
      </c>
      <c r="AW56" s="76">
        <f t="shared" si="19"/>
        <v>839.03911486548532</v>
      </c>
      <c r="AX56" s="78">
        <f t="shared" si="20"/>
        <v>33.012417030839629</v>
      </c>
      <c r="AY56" s="178">
        <f t="shared" si="21"/>
        <v>3.9292076026076579</v>
      </c>
      <c r="AZ56" s="179">
        <f t="shared" si="22"/>
        <v>2.3941854576162047E-2</v>
      </c>
      <c r="BA56" s="85">
        <f t="shared" si="30"/>
        <v>0.68350690007666748</v>
      </c>
      <c r="BB56" s="122">
        <f t="shared" si="31"/>
        <v>0.10001425301784395</v>
      </c>
    </row>
    <row r="57" spans="1:54" s="173" customFormat="1" ht="15" customHeight="1" x14ac:dyDescent="0.2">
      <c r="A57" s="174" t="s">
        <v>163</v>
      </c>
      <c r="B57" s="175" t="s">
        <v>166</v>
      </c>
      <c r="C57" s="76">
        <v>2705.5920000000001</v>
      </c>
      <c r="D57" s="77">
        <v>3685.6840000000002</v>
      </c>
      <c r="E57" s="76">
        <v>2687.43</v>
      </c>
      <c r="F57" s="78">
        <v>3671.78</v>
      </c>
      <c r="G57" s="176">
        <f t="shared" si="6"/>
        <v>1.0037867192478853</v>
      </c>
      <c r="H57" s="177">
        <f t="shared" si="7"/>
        <v>-2.9714102661857478E-3</v>
      </c>
      <c r="I57" s="76">
        <v>1636.123</v>
      </c>
      <c r="J57" s="77">
        <v>2619.4059999999999</v>
      </c>
      <c r="K57" s="82">
        <f t="shared" si="23"/>
        <v>0.71338860171361029</v>
      </c>
      <c r="L57" s="84">
        <f t="shared" si="24"/>
        <v>0.10458279095760914</v>
      </c>
      <c r="M57" s="76">
        <v>963.90499999999997</v>
      </c>
      <c r="N57" s="78">
        <v>937.91300000000024</v>
      </c>
      <c r="O57" s="85">
        <f t="shared" si="8"/>
        <v>0.2554382343168709</v>
      </c>
      <c r="P57" s="87">
        <f t="shared" si="9"/>
        <v>-0.10323343341028851</v>
      </c>
      <c r="Q57" s="76">
        <v>87.402000000000001</v>
      </c>
      <c r="R57" s="78">
        <v>114.461</v>
      </c>
      <c r="S57" s="85">
        <f t="shared" si="10"/>
        <v>3.1173163969518868E-2</v>
      </c>
      <c r="T57" s="87">
        <f t="shared" si="11"/>
        <v>-1.3493575473206391E-3</v>
      </c>
      <c r="U57" s="76">
        <v>1423.3630000000001</v>
      </c>
      <c r="V57" s="77">
        <v>1781.559</v>
      </c>
      <c r="W57" s="78">
        <f t="shared" si="25"/>
        <v>358.19599999999991</v>
      </c>
      <c r="X57" s="76">
        <v>434.92399999999998</v>
      </c>
      <c r="Y57" s="77">
        <v>408.26400000000001</v>
      </c>
      <c r="Z57" s="78">
        <f t="shared" si="12"/>
        <v>-26.659999999999968</v>
      </c>
      <c r="AA57" s="85">
        <f t="shared" si="1"/>
        <v>0.48337269282987905</v>
      </c>
      <c r="AB57" s="87">
        <f t="shared" si="13"/>
        <v>-4.2709214567836495E-2</v>
      </c>
      <c r="AC57" s="85">
        <f t="shared" si="2"/>
        <v>0.11077021253042854</v>
      </c>
      <c r="AD57" s="87">
        <f t="shared" si="14"/>
        <v>-4.9979819255590918E-2</v>
      </c>
      <c r="AE57" s="85">
        <f t="shared" si="15"/>
        <v>0.11118966822630985</v>
      </c>
      <c r="AF57" s="87">
        <f t="shared" si="16"/>
        <v>-5.0646733093910573E-2</v>
      </c>
      <c r="AG57" s="76">
        <v>3416</v>
      </c>
      <c r="AH57" s="78">
        <v>4568</v>
      </c>
      <c r="AI57" s="76">
        <v>45</v>
      </c>
      <c r="AJ57" s="78">
        <v>48</v>
      </c>
      <c r="AK57" s="76">
        <v>71</v>
      </c>
      <c r="AL57" s="78">
        <v>70</v>
      </c>
      <c r="AM57" s="76">
        <f t="shared" si="26"/>
        <v>7.9305555555555562</v>
      </c>
      <c r="AN57" s="78">
        <f t="shared" si="27"/>
        <v>-0.5040123456790111</v>
      </c>
      <c r="AO57" s="76">
        <f t="shared" si="28"/>
        <v>5.4380952380952374</v>
      </c>
      <c r="AP57" s="78">
        <f t="shared" si="29"/>
        <v>9.2242342946566858E-2</v>
      </c>
      <c r="AQ57" s="76">
        <v>75</v>
      </c>
      <c r="AR57" s="78">
        <v>66</v>
      </c>
      <c r="AS57" s="76">
        <v>12992</v>
      </c>
      <c r="AT57" s="78">
        <v>17220</v>
      </c>
      <c r="AU57" s="76">
        <f t="shared" si="17"/>
        <v>213.22764227642276</v>
      </c>
      <c r="AV57" s="78">
        <f t="shared" si="18"/>
        <v>6.3749637049941725</v>
      </c>
      <c r="AW57" s="76">
        <f t="shared" si="19"/>
        <v>803.80472854640982</v>
      </c>
      <c r="AX57" s="78">
        <f t="shared" si="20"/>
        <v>17.086344471468351</v>
      </c>
      <c r="AY57" s="178">
        <f t="shared" si="21"/>
        <v>3.7697022767075308</v>
      </c>
      <c r="AZ57" s="179">
        <f t="shared" si="22"/>
        <v>-3.3576411817059171E-2</v>
      </c>
      <c r="BA57" s="85">
        <f t="shared" si="30"/>
        <v>0.71678321678321688</v>
      </c>
      <c r="BB57" s="122">
        <f t="shared" si="31"/>
        <v>7.9920471685177685E-2</v>
      </c>
    </row>
    <row r="58" spans="1:54" s="173" customFormat="1" ht="15" customHeight="1" x14ac:dyDescent="0.2">
      <c r="A58" s="174" t="s">
        <v>163</v>
      </c>
      <c r="B58" s="180" t="s">
        <v>167</v>
      </c>
      <c r="C58" s="76">
        <v>10944.1831</v>
      </c>
      <c r="D58" s="77">
        <v>14737.40827</v>
      </c>
      <c r="E58" s="76">
        <v>10374.76627</v>
      </c>
      <c r="F58" s="78">
        <v>14485.76116</v>
      </c>
      <c r="G58" s="176">
        <f t="shared" si="6"/>
        <v>1.0173720322474238</v>
      </c>
      <c r="H58" s="177">
        <f t="shared" si="7"/>
        <v>-3.7512754087140943E-2</v>
      </c>
      <c r="I58" s="76">
        <v>5880.8322399999997</v>
      </c>
      <c r="J58" s="77">
        <v>7868.085</v>
      </c>
      <c r="K58" s="82">
        <f t="shared" si="23"/>
        <v>0.54315992878071173</v>
      </c>
      <c r="L58" s="84">
        <f t="shared" si="24"/>
        <v>-2.3680044954908608E-2</v>
      </c>
      <c r="M58" s="76">
        <v>3006.5071499999999</v>
      </c>
      <c r="N58" s="78">
        <v>4546.9881599999999</v>
      </c>
      <c r="O58" s="85">
        <f t="shared" si="8"/>
        <v>0.31389363042625229</v>
      </c>
      <c r="P58" s="87">
        <f t="shared" si="9"/>
        <v>2.4103280286634166E-2</v>
      </c>
      <c r="Q58" s="76">
        <v>1487.42688</v>
      </c>
      <c r="R58" s="78">
        <v>2070.6880000000001</v>
      </c>
      <c r="S58" s="85">
        <f t="shared" si="10"/>
        <v>0.14294644079303598</v>
      </c>
      <c r="T58" s="87">
        <f t="shared" si="11"/>
        <v>-4.2323533172552996E-4</v>
      </c>
      <c r="U58" s="76">
        <v>5230.20262</v>
      </c>
      <c r="V58" s="77">
        <v>5340.537260000001</v>
      </c>
      <c r="W58" s="78">
        <f t="shared" si="25"/>
        <v>110.33464000000095</v>
      </c>
      <c r="X58" s="76">
        <v>4125.534529999999</v>
      </c>
      <c r="Y58" s="77">
        <v>3578.0112389999995</v>
      </c>
      <c r="Z58" s="78">
        <f t="shared" si="12"/>
        <v>-547.52329099999952</v>
      </c>
      <c r="AA58" s="85">
        <f t="shared" si="1"/>
        <v>0.36237967776677471</v>
      </c>
      <c r="AB58" s="87">
        <f t="shared" si="13"/>
        <v>-0.11551826785513286</v>
      </c>
      <c r="AC58" s="85">
        <f t="shared" si="2"/>
        <v>0.24278429242430152</v>
      </c>
      <c r="AD58" s="87">
        <f t="shared" si="14"/>
        <v>-0.1341771027117136</v>
      </c>
      <c r="AE58" s="85">
        <f t="shared" si="15"/>
        <v>0.24700194898146446</v>
      </c>
      <c r="AF58" s="87">
        <f t="shared" si="16"/>
        <v>-0.15064889178297033</v>
      </c>
      <c r="AG58" s="76">
        <v>11657</v>
      </c>
      <c r="AH58" s="78">
        <v>15799</v>
      </c>
      <c r="AI58" s="76">
        <v>137</v>
      </c>
      <c r="AJ58" s="78">
        <v>135</v>
      </c>
      <c r="AK58" s="76">
        <v>174</v>
      </c>
      <c r="AL58" s="78">
        <v>180</v>
      </c>
      <c r="AM58" s="76">
        <f t="shared" si="26"/>
        <v>9.7524691358024693</v>
      </c>
      <c r="AN58" s="78">
        <f t="shared" si="27"/>
        <v>0.29829233126070243</v>
      </c>
      <c r="AO58" s="76">
        <f t="shared" si="28"/>
        <v>7.3143518518518524</v>
      </c>
      <c r="AP58" s="78">
        <f t="shared" si="29"/>
        <v>-0.12945402298850439</v>
      </c>
      <c r="AQ58" s="76">
        <v>367</v>
      </c>
      <c r="AR58" s="78">
        <v>368</v>
      </c>
      <c r="AS58" s="76">
        <v>53861</v>
      </c>
      <c r="AT58" s="78">
        <v>71920</v>
      </c>
      <c r="AU58" s="76">
        <f t="shared" si="17"/>
        <v>201.41492157953283</v>
      </c>
      <c r="AV58" s="78">
        <f t="shared" si="18"/>
        <v>8.7937992461190504</v>
      </c>
      <c r="AW58" s="76">
        <f t="shared" si="19"/>
        <v>916.87835685802895</v>
      </c>
      <c r="AX58" s="78">
        <f t="shared" si="20"/>
        <v>26.875245422839839</v>
      </c>
      <c r="AY58" s="178">
        <f t="shared" si="21"/>
        <v>4.5521868472688141</v>
      </c>
      <c r="AZ58" s="179">
        <f t="shared" si="22"/>
        <v>-6.829869789718046E-2</v>
      </c>
      <c r="BA58" s="85">
        <f t="shared" si="30"/>
        <v>0.53690874343048256</v>
      </c>
      <c r="BB58" s="122">
        <f t="shared" si="31"/>
        <v>-2.6508815094116178E-3</v>
      </c>
    </row>
    <row r="59" spans="1:54" s="173" customFormat="1" ht="15" customHeight="1" x14ac:dyDescent="0.2">
      <c r="A59" s="174" t="s">
        <v>168</v>
      </c>
      <c r="B59" s="180" t="s">
        <v>169</v>
      </c>
      <c r="C59" s="76">
        <v>3376.511</v>
      </c>
      <c r="D59" s="77">
        <v>4925.05</v>
      </c>
      <c r="E59" s="76">
        <v>3239.1320000000001</v>
      </c>
      <c r="F59" s="78">
        <v>4904.2700000000004</v>
      </c>
      <c r="G59" s="176">
        <f t="shared" si="6"/>
        <v>1.0042371239756376</v>
      </c>
      <c r="H59" s="177">
        <f t="shared" si="7"/>
        <v>-3.8175164254666161E-2</v>
      </c>
      <c r="I59" s="76">
        <v>2161.7820000000002</v>
      </c>
      <c r="J59" s="77">
        <v>3105.05</v>
      </c>
      <c r="K59" s="82">
        <f t="shared" si="23"/>
        <v>0.63313194420372454</v>
      </c>
      <c r="L59" s="84">
        <f t="shared" si="24"/>
        <v>-3.4263518531353898E-2</v>
      </c>
      <c r="M59" s="76">
        <v>848.51</v>
      </c>
      <c r="N59" s="78">
        <v>1493.7720000000004</v>
      </c>
      <c r="O59" s="85">
        <f t="shared" si="8"/>
        <v>0.30458600362541222</v>
      </c>
      <c r="P59" s="87">
        <f t="shared" si="9"/>
        <v>4.263002282561773E-2</v>
      </c>
      <c r="Q59" s="76">
        <v>228.84</v>
      </c>
      <c r="R59" s="78">
        <v>305.44799999999998</v>
      </c>
      <c r="S59" s="85">
        <f t="shared" si="10"/>
        <v>6.2282052170863342E-2</v>
      </c>
      <c r="T59" s="87">
        <f t="shared" si="11"/>
        <v>-8.3665042942637352E-3</v>
      </c>
      <c r="U59" s="76">
        <v>1895.31205</v>
      </c>
      <c r="V59" s="77">
        <v>1997.9849999999999</v>
      </c>
      <c r="W59" s="78">
        <f t="shared" si="25"/>
        <v>102.6729499999999</v>
      </c>
      <c r="X59" s="76">
        <v>412.63799999999998</v>
      </c>
      <c r="Y59" s="77">
        <v>434.45299999999997</v>
      </c>
      <c r="Z59" s="78">
        <f t="shared" si="12"/>
        <v>21.814999999999998</v>
      </c>
      <c r="AA59" s="85">
        <f t="shared" si="1"/>
        <v>0.40567811494299549</v>
      </c>
      <c r="AB59" s="87">
        <f t="shared" si="13"/>
        <v>-0.15564451957529873</v>
      </c>
      <c r="AC59" s="85">
        <f t="shared" si="2"/>
        <v>8.821291154404523E-2</v>
      </c>
      <c r="AD59" s="87">
        <f t="shared" si="14"/>
        <v>-3.3995486414676063E-2</v>
      </c>
      <c r="AE59" s="85">
        <f t="shared" si="15"/>
        <v>8.85866805865093E-2</v>
      </c>
      <c r="AF59" s="87">
        <f t="shared" si="16"/>
        <v>-3.8804855170600935E-2</v>
      </c>
      <c r="AG59" s="76">
        <v>4768</v>
      </c>
      <c r="AH59" s="78">
        <v>6176</v>
      </c>
      <c r="AI59" s="76">
        <v>41.6</v>
      </c>
      <c r="AJ59" s="78">
        <v>38</v>
      </c>
      <c r="AK59" s="76">
        <v>74.709999999999994</v>
      </c>
      <c r="AL59" s="78">
        <v>77</v>
      </c>
      <c r="AM59" s="76">
        <f t="shared" si="26"/>
        <v>13.543859649122806</v>
      </c>
      <c r="AN59" s="78">
        <f t="shared" si="27"/>
        <v>0.80881691408007228</v>
      </c>
      <c r="AO59" s="76">
        <f t="shared" si="28"/>
        <v>6.6839826839826841</v>
      </c>
      <c r="AP59" s="78">
        <f t="shared" si="29"/>
        <v>-0.40714002753890366</v>
      </c>
      <c r="AQ59" s="76">
        <v>115</v>
      </c>
      <c r="AR59" s="78">
        <v>115</v>
      </c>
      <c r="AS59" s="76">
        <v>21557</v>
      </c>
      <c r="AT59" s="78">
        <v>28343</v>
      </c>
      <c r="AU59" s="76">
        <f t="shared" si="17"/>
        <v>173.03284761669548</v>
      </c>
      <c r="AV59" s="78">
        <f t="shared" si="18"/>
        <v>22.773906205552919</v>
      </c>
      <c r="AW59" s="76">
        <f t="shared" si="19"/>
        <v>794.0851683937824</v>
      </c>
      <c r="AX59" s="78">
        <f t="shared" si="20"/>
        <v>114.73701403136624</v>
      </c>
      <c r="AY59" s="178">
        <f t="shared" si="21"/>
        <v>4.5892163212435237</v>
      </c>
      <c r="AZ59" s="179">
        <f t="shared" si="22"/>
        <v>6.8033435337483184E-2</v>
      </c>
      <c r="BA59" s="85">
        <f t="shared" si="30"/>
        <v>0.67709030100334444</v>
      </c>
      <c r="BB59" s="122">
        <f t="shared" si="31"/>
        <v>-1.2072103088727193E-2</v>
      </c>
    </row>
    <row r="60" spans="1:54" s="190" customFormat="1" ht="15" customHeight="1" x14ac:dyDescent="0.2">
      <c r="A60" s="186" t="s">
        <v>168</v>
      </c>
      <c r="B60" s="175" t="s">
        <v>170</v>
      </c>
      <c r="C60" s="100">
        <v>1695.914</v>
      </c>
      <c r="D60" s="101">
        <v>2249.9209999999998</v>
      </c>
      <c r="E60" s="100">
        <v>1675.7850000000001</v>
      </c>
      <c r="F60" s="102">
        <v>2224.5520000000001</v>
      </c>
      <c r="G60" s="187">
        <f t="shared" si="6"/>
        <v>1.011404093947905</v>
      </c>
      <c r="H60" s="188">
        <f t="shared" si="7"/>
        <v>-6.0759012851296923E-4</v>
      </c>
      <c r="I60" s="100">
        <v>1052.9079999999999</v>
      </c>
      <c r="J60" s="101">
        <v>1473.155</v>
      </c>
      <c r="K60" s="106">
        <f t="shared" si="23"/>
        <v>0.66222547281430144</v>
      </c>
      <c r="L60" s="108">
        <f t="shared" si="24"/>
        <v>3.3918142219983016E-2</v>
      </c>
      <c r="M60" s="100">
        <v>501.97199999999998</v>
      </c>
      <c r="N60" s="102">
        <v>577.91600000000017</v>
      </c>
      <c r="O60" s="109">
        <f t="shared" si="8"/>
        <v>0.25978983633558583</v>
      </c>
      <c r="P60" s="111">
        <f t="shared" si="9"/>
        <v>-3.9754556292346699E-2</v>
      </c>
      <c r="Q60" s="100">
        <v>120.905</v>
      </c>
      <c r="R60" s="102">
        <v>173.48099999999999</v>
      </c>
      <c r="S60" s="109">
        <f t="shared" si="10"/>
        <v>7.7984690850112739E-2</v>
      </c>
      <c r="T60" s="111">
        <f t="shared" si="11"/>
        <v>5.8364140723638075E-3</v>
      </c>
      <c r="U60" s="100">
        <v>226.35300000000001</v>
      </c>
      <c r="V60" s="101">
        <v>257.33199999999999</v>
      </c>
      <c r="W60" s="102">
        <f t="shared" si="25"/>
        <v>30.978999999999985</v>
      </c>
      <c r="X60" s="100">
        <v>12.843999999999999</v>
      </c>
      <c r="Y60" s="101">
        <v>0</v>
      </c>
      <c r="Z60" s="102">
        <f t="shared" si="12"/>
        <v>-12.843999999999999</v>
      </c>
      <c r="AA60" s="109">
        <f t="shared" si="1"/>
        <v>0.11437379356875198</v>
      </c>
      <c r="AB60" s="111">
        <f t="shared" si="13"/>
        <v>-1.909582812197054E-2</v>
      </c>
      <c r="AC60" s="109">
        <f t="shared" si="2"/>
        <v>0</v>
      </c>
      <c r="AD60" s="111">
        <f t="shared" si="14"/>
        <v>-7.5734972410157588E-3</v>
      </c>
      <c r="AE60" s="109">
        <f t="shared" si="15"/>
        <v>0</v>
      </c>
      <c r="AF60" s="111">
        <f t="shared" si="16"/>
        <v>-7.6644676972284619E-3</v>
      </c>
      <c r="AG60" s="100">
        <v>2316</v>
      </c>
      <c r="AH60" s="102">
        <v>3108</v>
      </c>
      <c r="AI60" s="100">
        <v>16</v>
      </c>
      <c r="AJ60" s="102">
        <v>18</v>
      </c>
      <c r="AK60" s="100">
        <v>27</v>
      </c>
      <c r="AL60" s="102">
        <v>28</v>
      </c>
      <c r="AM60" s="100">
        <f t="shared" si="26"/>
        <v>14.388888888888888</v>
      </c>
      <c r="AN60" s="102">
        <f t="shared" si="27"/>
        <v>-1.6944444444444446</v>
      </c>
      <c r="AO60" s="100">
        <f t="shared" si="28"/>
        <v>9.25</v>
      </c>
      <c r="AP60" s="102">
        <f t="shared" si="29"/>
        <v>-0.28086419753086389</v>
      </c>
      <c r="AQ60" s="100">
        <v>75</v>
      </c>
      <c r="AR60" s="102">
        <v>75</v>
      </c>
      <c r="AS60" s="100">
        <v>12465</v>
      </c>
      <c r="AT60" s="102">
        <v>16717</v>
      </c>
      <c r="AU60" s="100">
        <f t="shared" si="17"/>
        <v>133.07124484058144</v>
      </c>
      <c r="AV60" s="102">
        <f t="shared" si="18"/>
        <v>-1.3679850029805323</v>
      </c>
      <c r="AW60" s="100">
        <f t="shared" si="19"/>
        <v>715.75032175032175</v>
      </c>
      <c r="AX60" s="102">
        <f t="shared" si="20"/>
        <v>-7.818331099419197</v>
      </c>
      <c r="AY60" s="189">
        <f t="shared" si="21"/>
        <v>5.378700128700129</v>
      </c>
      <c r="AZ60" s="192">
        <f t="shared" si="22"/>
        <v>-3.4242236314767638E-3</v>
      </c>
      <c r="BA60" s="109">
        <f t="shared" si="30"/>
        <v>0.61234432234432234</v>
      </c>
      <c r="BB60" s="191">
        <f t="shared" si="31"/>
        <v>1.3149105796165239E-3</v>
      </c>
    </row>
    <row r="61" spans="1:54" s="173" customFormat="1" ht="15" customHeight="1" x14ac:dyDescent="0.2">
      <c r="A61" s="174" t="s">
        <v>168</v>
      </c>
      <c r="B61" s="175" t="s">
        <v>171</v>
      </c>
      <c r="C61" s="76">
        <v>2319.511</v>
      </c>
      <c r="D61" s="77">
        <v>3133.9270000000001</v>
      </c>
      <c r="E61" s="76">
        <v>2106.1950000000002</v>
      </c>
      <c r="F61" s="78">
        <v>2912.0149999999999</v>
      </c>
      <c r="G61" s="176">
        <f t="shared" si="6"/>
        <v>1.0762056514131968</v>
      </c>
      <c r="H61" s="177">
        <f t="shared" si="7"/>
        <v>-2.5074619406931342E-2</v>
      </c>
      <c r="I61" s="76">
        <v>1436.5719999999999</v>
      </c>
      <c r="J61" s="77">
        <v>1998.837</v>
      </c>
      <c r="K61" s="82">
        <f t="shared" si="23"/>
        <v>0.68641026917787173</v>
      </c>
      <c r="L61" s="84">
        <f t="shared" si="24"/>
        <v>4.3404703225901065E-3</v>
      </c>
      <c r="M61" s="76">
        <v>422.05500000000001</v>
      </c>
      <c r="N61" s="78">
        <v>567.70999999999981</v>
      </c>
      <c r="O61" s="85">
        <f t="shared" si="8"/>
        <v>0.19495435291370403</v>
      </c>
      <c r="P61" s="87">
        <f t="shared" si="9"/>
        <v>-5.4330756007497372E-3</v>
      </c>
      <c r="Q61" s="76">
        <v>247.56800000000001</v>
      </c>
      <c r="R61" s="78">
        <v>345.46800000000002</v>
      </c>
      <c r="S61" s="85">
        <f t="shared" si="10"/>
        <v>0.11863537790842425</v>
      </c>
      <c r="T61" s="87">
        <f t="shared" si="11"/>
        <v>1.0926052781597279E-3</v>
      </c>
      <c r="U61" s="76">
        <v>355.75099999999998</v>
      </c>
      <c r="V61" s="77">
        <v>341.92599999999999</v>
      </c>
      <c r="W61" s="78">
        <f t="shared" si="25"/>
        <v>-13.824999999999989</v>
      </c>
      <c r="X61" s="76">
        <v>134.16200000000001</v>
      </c>
      <c r="Y61" s="77">
        <v>7.9509999999999996</v>
      </c>
      <c r="Z61" s="78">
        <f t="shared" si="12"/>
        <v>-126.21100000000001</v>
      </c>
      <c r="AA61" s="85">
        <f t="shared" si="1"/>
        <v>0.10910464730033596</v>
      </c>
      <c r="AB61" s="87">
        <f t="shared" si="13"/>
        <v>-4.4268628359921722E-2</v>
      </c>
      <c r="AC61" s="85">
        <f t="shared" si="2"/>
        <v>2.537072497221537E-3</v>
      </c>
      <c r="AD61" s="87">
        <f t="shared" si="14"/>
        <v>-5.5303567189333089E-2</v>
      </c>
      <c r="AE61" s="85">
        <f t="shared" si="15"/>
        <v>2.73041175955481E-3</v>
      </c>
      <c r="AF61" s="87">
        <f t="shared" si="16"/>
        <v>-6.0968343578863521E-2</v>
      </c>
      <c r="AG61" s="76">
        <v>2787</v>
      </c>
      <c r="AH61" s="78">
        <v>3710</v>
      </c>
      <c r="AI61" s="76">
        <v>38</v>
      </c>
      <c r="AJ61" s="78">
        <v>37</v>
      </c>
      <c r="AK61" s="76">
        <v>50.25</v>
      </c>
      <c r="AL61" s="78">
        <v>54</v>
      </c>
      <c r="AM61" s="76">
        <f t="shared" si="26"/>
        <v>8.3558558558558556</v>
      </c>
      <c r="AN61" s="78">
        <f t="shared" si="27"/>
        <v>0.20673304883831278</v>
      </c>
      <c r="AO61" s="76">
        <f t="shared" si="28"/>
        <v>5.7253086419753094</v>
      </c>
      <c r="AP61" s="78">
        <f t="shared" si="29"/>
        <v>-0.4372120877095993</v>
      </c>
      <c r="AQ61" s="76">
        <v>82</v>
      </c>
      <c r="AR61" s="78">
        <v>82</v>
      </c>
      <c r="AS61" s="76">
        <v>12291</v>
      </c>
      <c r="AT61" s="78">
        <v>16347</v>
      </c>
      <c r="AU61" s="76">
        <f t="shared" si="17"/>
        <v>178.13757876062886</v>
      </c>
      <c r="AV61" s="78">
        <f t="shared" si="18"/>
        <v>6.7768269910413608</v>
      </c>
      <c r="AW61" s="76">
        <f t="shared" si="19"/>
        <v>784.90970350404314</v>
      </c>
      <c r="AX61" s="78">
        <f t="shared" si="20"/>
        <v>29.188497906626594</v>
      </c>
      <c r="AY61" s="178">
        <f t="shared" si="21"/>
        <v>4.4061994609164419</v>
      </c>
      <c r="AZ61" s="179">
        <f t="shared" si="22"/>
        <v>-3.9189459726864939E-3</v>
      </c>
      <c r="BA61" s="85">
        <f t="shared" si="30"/>
        <v>0.5476748860895202</v>
      </c>
      <c r="BB61" s="122">
        <f t="shared" si="31"/>
        <v>-3.3921870812114729E-3</v>
      </c>
    </row>
    <row r="62" spans="1:54" s="173" customFormat="1" ht="15" customHeight="1" x14ac:dyDescent="0.2">
      <c r="A62" s="174" t="s">
        <v>168</v>
      </c>
      <c r="B62" s="180" t="s">
        <v>172</v>
      </c>
      <c r="C62" s="76">
        <v>2051.05816</v>
      </c>
      <c r="D62" s="77">
        <v>2766.384</v>
      </c>
      <c r="E62" s="76">
        <v>1802.2698499999999</v>
      </c>
      <c r="F62" s="78">
        <v>2499.846</v>
      </c>
      <c r="G62" s="176">
        <f t="shared" si="6"/>
        <v>1.1066217679009027</v>
      </c>
      <c r="H62" s="177">
        <f t="shared" si="7"/>
        <v>-3.1419885517424362E-2</v>
      </c>
      <c r="I62" s="76">
        <v>1328.0229999999999</v>
      </c>
      <c r="J62" s="77">
        <v>1819.741</v>
      </c>
      <c r="K62" s="82">
        <f t="shared" si="23"/>
        <v>0.72794124118045667</v>
      </c>
      <c r="L62" s="84">
        <f t="shared" si="24"/>
        <v>-8.920111740694403E-3</v>
      </c>
      <c r="M62" s="76">
        <v>409.58179999999999</v>
      </c>
      <c r="N62" s="78">
        <v>592.52499999999998</v>
      </c>
      <c r="O62" s="85">
        <f t="shared" si="8"/>
        <v>0.23702460071540407</v>
      </c>
      <c r="P62" s="87">
        <f t="shared" si="9"/>
        <v>9.7657360120967374E-3</v>
      </c>
      <c r="Q62" s="76">
        <v>64.665050000000008</v>
      </c>
      <c r="R62" s="78">
        <v>87.58</v>
      </c>
      <c r="S62" s="85">
        <f t="shared" si="10"/>
        <v>3.5034158104139214E-2</v>
      </c>
      <c r="T62" s="87">
        <f t="shared" si="11"/>
        <v>-8.4562427140238983E-4</v>
      </c>
      <c r="U62" s="76">
        <v>182.33752000000001</v>
      </c>
      <c r="V62" s="77">
        <v>195.00899999999999</v>
      </c>
      <c r="W62" s="78">
        <f t="shared" si="25"/>
        <v>12.671479999999974</v>
      </c>
      <c r="X62" s="76">
        <v>0</v>
      </c>
      <c r="Y62" s="77">
        <v>0</v>
      </c>
      <c r="Z62" s="78">
        <f t="shared" si="12"/>
        <v>0</v>
      </c>
      <c r="AA62" s="85">
        <f t="shared" si="1"/>
        <v>7.0492382836222292E-2</v>
      </c>
      <c r="AB62" s="87">
        <f t="shared" si="13"/>
        <v>-1.8406861249571943E-2</v>
      </c>
      <c r="AC62" s="85">
        <f t="shared" si="2"/>
        <v>0</v>
      </c>
      <c r="AD62" s="87">
        <f t="shared" si="14"/>
        <v>0</v>
      </c>
      <c r="AE62" s="85">
        <f t="shared" si="15"/>
        <v>0</v>
      </c>
      <c r="AF62" s="87">
        <f t="shared" si="16"/>
        <v>0</v>
      </c>
      <c r="AG62" s="76">
        <v>2992</v>
      </c>
      <c r="AH62" s="78">
        <v>3948</v>
      </c>
      <c r="AI62" s="76">
        <v>23</v>
      </c>
      <c r="AJ62" s="78">
        <v>24</v>
      </c>
      <c r="AK62" s="76">
        <v>36</v>
      </c>
      <c r="AL62" s="78">
        <v>38</v>
      </c>
      <c r="AM62" s="76">
        <f t="shared" si="26"/>
        <v>13.708333333333334</v>
      </c>
      <c r="AN62" s="78">
        <f t="shared" si="27"/>
        <v>-0.74577294685990303</v>
      </c>
      <c r="AO62" s="76">
        <f t="shared" si="28"/>
        <v>8.6578947368421044</v>
      </c>
      <c r="AP62" s="78">
        <f t="shared" si="29"/>
        <v>-0.57667316439246363</v>
      </c>
      <c r="AQ62" s="76">
        <v>74</v>
      </c>
      <c r="AR62" s="78">
        <v>84</v>
      </c>
      <c r="AS62" s="76">
        <v>12626</v>
      </c>
      <c r="AT62" s="78">
        <v>16903</v>
      </c>
      <c r="AU62" s="76">
        <f t="shared" si="17"/>
        <v>147.89362834999704</v>
      </c>
      <c r="AV62" s="78">
        <f t="shared" si="18"/>
        <v>5.1508871809807317</v>
      </c>
      <c r="AW62" s="76">
        <f t="shared" si="19"/>
        <v>633.193009118541</v>
      </c>
      <c r="AX62" s="78">
        <f t="shared" si="20"/>
        <v>30.830091337792396</v>
      </c>
      <c r="AY62" s="178">
        <f t="shared" si="21"/>
        <v>4.2814083080040524</v>
      </c>
      <c r="AZ62" s="179">
        <f t="shared" si="22"/>
        <v>6.1488521907795857E-2</v>
      </c>
      <c r="BA62" s="85">
        <f t="shared" si="30"/>
        <v>0.55281920460491896</v>
      </c>
      <c r="BB62" s="122">
        <f t="shared" si="31"/>
        <v>-7.4466169003984062E-2</v>
      </c>
    </row>
    <row r="63" spans="1:54" s="173" customFormat="1" ht="15" customHeight="1" x14ac:dyDescent="0.2">
      <c r="A63" s="174" t="s">
        <v>168</v>
      </c>
      <c r="B63" s="180" t="s">
        <v>173</v>
      </c>
      <c r="C63" s="76">
        <v>5033.3884500000004</v>
      </c>
      <c r="D63" s="77">
        <v>6650.1594599999989</v>
      </c>
      <c r="E63" s="76">
        <v>4190.4206800000002</v>
      </c>
      <c r="F63" s="78">
        <v>6647.3275299999996</v>
      </c>
      <c r="G63" s="176">
        <f t="shared" si="6"/>
        <v>1.0004260253443535</v>
      </c>
      <c r="H63" s="177">
        <f t="shared" si="7"/>
        <v>-0.20073940275295143</v>
      </c>
      <c r="I63" s="76">
        <v>2628.5920700000001</v>
      </c>
      <c r="J63" s="77">
        <v>3784.5352699999999</v>
      </c>
      <c r="K63" s="82">
        <f t="shared" si="23"/>
        <v>0.56933184846391949</v>
      </c>
      <c r="L63" s="84">
        <f t="shared" si="24"/>
        <v>-5.7954114147357072E-2</v>
      </c>
      <c r="M63" s="76">
        <v>1164.9734900000001</v>
      </c>
      <c r="N63" s="179">
        <v>2350.6777199999997</v>
      </c>
      <c r="O63" s="85">
        <f t="shared" si="8"/>
        <v>0.35362748554079443</v>
      </c>
      <c r="P63" s="87">
        <f t="shared" si="9"/>
        <v>7.5618765423462408E-2</v>
      </c>
      <c r="Q63" s="76">
        <v>396.85512</v>
      </c>
      <c r="R63" s="78">
        <v>512.11454000000003</v>
      </c>
      <c r="S63" s="85">
        <f t="shared" si="10"/>
        <v>7.7040665995286084E-2</v>
      </c>
      <c r="T63" s="87">
        <f t="shared" si="11"/>
        <v>-1.7664651276105378E-2</v>
      </c>
      <c r="U63" s="76">
        <v>429.46761000000004</v>
      </c>
      <c r="V63" s="77">
        <v>115.58125</v>
      </c>
      <c r="W63" s="78">
        <f t="shared" si="25"/>
        <v>-313.88636000000002</v>
      </c>
      <c r="X63" s="76">
        <v>0</v>
      </c>
      <c r="Y63" s="77">
        <v>0</v>
      </c>
      <c r="Z63" s="78">
        <f t="shared" si="12"/>
        <v>0</v>
      </c>
      <c r="AA63" s="85">
        <f t="shared" si="1"/>
        <v>1.738022233830766E-2</v>
      </c>
      <c r="AB63" s="87">
        <f t="shared" si="13"/>
        <v>-6.794353406678362E-2</v>
      </c>
      <c r="AC63" s="85">
        <f t="shared" si="2"/>
        <v>0</v>
      </c>
      <c r="AD63" s="87">
        <f t="shared" si="14"/>
        <v>0</v>
      </c>
      <c r="AE63" s="85">
        <f t="shared" si="15"/>
        <v>0</v>
      </c>
      <c r="AF63" s="87">
        <f t="shared" si="16"/>
        <v>0</v>
      </c>
      <c r="AG63" s="76">
        <v>6967</v>
      </c>
      <c r="AH63" s="179">
        <v>9157</v>
      </c>
      <c r="AI63" s="76">
        <v>52</v>
      </c>
      <c r="AJ63" s="179">
        <v>49</v>
      </c>
      <c r="AK63" s="76">
        <v>60</v>
      </c>
      <c r="AL63" s="179">
        <v>55</v>
      </c>
      <c r="AM63" s="76">
        <f t="shared" si="26"/>
        <v>15.57312925170068</v>
      </c>
      <c r="AN63" s="179">
        <f t="shared" si="27"/>
        <v>0.68637711494854337</v>
      </c>
      <c r="AO63" s="76">
        <f t="shared" si="28"/>
        <v>13.874242424242425</v>
      </c>
      <c r="AP63" s="179">
        <f t="shared" si="29"/>
        <v>0.97239057239057303</v>
      </c>
      <c r="AQ63" s="76">
        <v>228</v>
      </c>
      <c r="AR63" s="179">
        <v>228</v>
      </c>
      <c r="AS63" s="76">
        <v>34421</v>
      </c>
      <c r="AT63" s="179">
        <v>45884</v>
      </c>
      <c r="AU63" s="76">
        <f t="shared" si="17"/>
        <v>144.87245074535784</v>
      </c>
      <c r="AV63" s="179">
        <f t="shared" si="18"/>
        <v>23.132214261815804</v>
      </c>
      <c r="AW63" s="76">
        <f t="shared" si="19"/>
        <v>725.92852790215125</v>
      </c>
      <c r="AX63" s="179">
        <f t="shared" si="20"/>
        <v>124.46151484057521</v>
      </c>
      <c r="AY63" s="178">
        <f t="shared" si="21"/>
        <v>5.0108114011139016</v>
      </c>
      <c r="AZ63" s="179">
        <f t="shared" si="22"/>
        <v>7.0234395229015867E-2</v>
      </c>
      <c r="BA63" s="85">
        <f t="shared" si="30"/>
        <v>0.55287256603046075</v>
      </c>
      <c r="BB63" s="122">
        <f t="shared" si="31"/>
        <v>-2.1616186960613515E-3</v>
      </c>
    </row>
    <row r="64" spans="1:54" s="173" customFormat="1" ht="15" customHeight="1" x14ac:dyDescent="0.2">
      <c r="A64" s="174" t="s">
        <v>168</v>
      </c>
      <c r="B64" s="180" t="s">
        <v>174</v>
      </c>
      <c r="C64" s="76">
        <v>1868.903</v>
      </c>
      <c r="D64" s="77">
        <v>2554.8119999999999</v>
      </c>
      <c r="E64" s="76">
        <v>1665.5060000000001</v>
      </c>
      <c r="F64" s="78">
        <v>2392.6660000000002</v>
      </c>
      <c r="G64" s="176">
        <f t="shared" si="6"/>
        <v>1.0677679208046589</v>
      </c>
      <c r="H64" s="177">
        <f t="shared" si="7"/>
        <v>-5.4355325824293477E-2</v>
      </c>
      <c r="I64" s="76">
        <v>1090.288</v>
      </c>
      <c r="J64" s="77">
        <v>1592.614</v>
      </c>
      <c r="K64" s="82">
        <f t="shared" si="23"/>
        <v>0.6656232002293675</v>
      </c>
      <c r="L64" s="84">
        <f t="shared" si="24"/>
        <v>1.0994516814237243E-2</v>
      </c>
      <c r="M64" s="76">
        <v>478.27699999999999</v>
      </c>
      <c r="N64" s="78">
        <v>671.9820000000002</v>
      </c>
      <c r="O64" s="85">
        <f t="shared" si="8"/>
        <v>0.28085073303168939</v>
      </c>
      <c r="P64" s="87">
        <f t="shared" si="9"/>
        <v>-6.3154494978241438E-3</v>
      </c>
      <c r="Q64" s="76">
        <v>96.941000000000003</v>
      </c>
      <c r="R64" s="78">
        <v>128.07</v>
      </c>
      <c r="S64" s="85">
        <f t="shared" si="10"/>
        <v>5.3526066738943077E-2</v>
      </c>
      <c r="T64" s="87">
        <f t="shared" si="11"/>
        <v>-4.6790673164130714E-3</v>
      </c>
      <c r="U64" s="76">
        <v>618.58000000000004</v>
      </c>
      <c r="V64" s="77">
        <v>615.74099999999999</v>
      </c>
      <c r="W64" s="78">
        <f t="shared" si="25"/>
        <v>-2.8390000000000555</v>
      </c>
      <c r="X64" s="76">
        <v>0</v>
      </c>
      <c r="Y64" s="77">
        <v>0</v>
      </c>
      <c r="Z64" s="78">
        <f t="shared" si="12"/>
        <v>0</v>
      </c>
      <c r="AA64" s="85">
        <f t="shared" ref="AA64:AA124" si="32">IF(D64=0,"0",(V64/D64))</f>
        <v>0.24101225452205485</v>
      </c>
      <c r="AB64" s="87">
        <f t="shared" si="13"/>
        <v>-8.9973355753063783E-2</v>
      </c>
      <c r="AC64" s="85">
        <f t="shared" ref="AC64:AC124" si="33">IF(D64=0,"0",(Y64/D64))</f>
        <v>0</v>
      </c>
      <c r="AD64" s="87">
        <f t="shared" si="14"/>
        <v>0</v>
      </c>
      <c r="AE64" s="85">
        <f t="shared" si="15"/>
        <v>0</v>
      </c>
      <c r="AF64" s="87">
        <f t="shared" si="16"/>
        <v>0</v>
      </c>
      <c r="AG64" s="76">
        <v>2584</v>
      </c>
      <c r="AH64" s="78">
        <v>3460</v>
      </c>
      <c r="AI64" s="76">
        <v>26</v>
      </c>
      <c r="AJ64" s="78">
        <v>26</v>
      </c>
      <c r="AK64" s="76">
        <v>25</v>
      </c>
      <c r="AL64" s="78">
        <v>25</v>
      </c>
      <c r="AM64" s="76">
        <f t="shared" si="26"/>
        <v>11.089743589743589</v>
      </c>
      <c r="AN64" s="78">
        <f t="shared" si="27"/>
        <v>4.7008547008546842E-2</v>
      </c>
      <c r="AO64" s="76">
        <f t="shared" si="28"/>
        <v>11.533333333333333</v>
      </c>
      <c r="AP64" s="78">
        <f t="shared" si="29"/>
        <v>4.8888888888889426E-2</v>
      </c>
      <c r="AQ64" s="76">
        <v>85</v>
      </c>
      <c r="AR64" s="78">
        <v>85</v>
      </c>
      <c r="AS64" s="76">
        <v>12896</v>
      </c>
      <c r="AT64" s="78">
        <v>17327</v>
      </c>
      <c r="AU64" s="76">
        <f t="shared" si="17"/>
        <v>138.08887862872973</v>
      </c>
      <c r="AV64" s="78">
        <f t="shared" si="18"/>
        <v>8.9398401671912779</v>
      </c>
      <c r="AW64" s="76">
        <f t="shared" si="19"/>
        <v>691.52196531791913</v>
      </c>
      <c r="AX64" s="78">
        <f t="shared" si="20"/>
        <v>46.976299683244179</v>
      </c>
      <c r="AY64" s="178">
        <f t="shared" si="21"/>
        <v>5.0078034682080927</v>
      </c>
      <c r="AZ64" s="179">
        <f t="shared" si="22"/>
        <v>1.709139390468728E-2</v>
      </c>
      <c r="BA64" s="85">
        <f t="shared" si="30"/>
        <v>0.56001939237233356</v>
      </c>
      <c r="BB64" s="122">
        <f t="shared" si="31"/>
        <v>2.2339252443058788E-3</v>
      </c>
    </row>
    <row r="65" spans="1:54" s="173" customFormat="1" ht="15" customHeight="1" x14ac:dyDescent="0.2">
      <c r="A65" s="174" t="s">
        <v>168</v>
      </c>
      <c r="B65" s="180" t="s">
        <v>175</v>
      </c>
      <c r="C65" s="76">
        <v>1673.60412</v>
      </c>
      <c r="D65" s="77">
        <v>2270.9322000000002</v>
      </c>
      <c r="E65" s="76">
        <v>1776.73936</v>
      </c>
      <c r="F65" s="78">
        <v>2402.848</v>
      </c>
      <c r="G65" s="176">
        <f t="shared" si="6"/>
        <v>0.9451002310591432</v>
      </c>
      <c r="H65" s="177">
        <f t="shared" si="7"/>
        <v>3.1477096718757203E-3</v>
      </c>
      <c r="I65" s="76">
        <v>987.68309999999997</v>
      </c>
      <c r="J65" s="77">
        <v>1355.1590000000001</v>
      </c>
      <c r="K65" s="82">
        <f t="shared" si="23"/>
        <v>0.56398032667900766</v>
      </c>
      <c r="L65" s="84">
        <f t="shared" si="24"/>
        <v>8.0838782545185062E-3</v>
      </c>
      <c r="M65" s="76">
        <v>707.73135000000013</v>
      </c>
      <c r="N65" s="78">
        <v>944.78399999999988</v>
      </c>
      <c r="O65" s="85">
        <f t="shared" si="8"/>
        <v>0.39319341048622297</v>
      </c>
      <c r="P65" s="87">
        <f t="shared" si="9"/>
        <v>-5.1381433326782577E-3</v>
      </c>
      <c r="Q65" s="76">
        <v>81.324910000000003</v>
      </c>
      <c r="R65" s="78">
        <v>102.905</v>
      </c>
      <c r="S65" s="85">
        <f t="shared" si="10"/>
        <v>4.282626283476941E-2</v>
      </c>
      <c r="T65" s="87">
        <f t="shared" si="11"/>
        <v>-2.9457349218402068E-3</v>
      </c>
      <c r="U65" s="76">
        <v>2663.26854</v>
      </c>
      <c r="V65" s="77">
        <v>2688.0783099999999</v>
      </c>
      <c r="W65" s="78">
        <f t="shared" si="25"/>
        <v>24.809769999999844</v>
      </c>
      <c r="X65" s="76">
        <v>279.58634999999998</v>
      </c>
      <c r="Y65" s="77">
        <v>1.3943800000000002</v>
      </c>
      <c r="Z65" s="78">
        <f t="shared" si="12"/>
        <v>-278.19196999999997</v>
      </c>
      <c r="AA65" s="85">
        <f t="shared" si="32"/>
        <v>1.1836893721441792</v>
      </c>
      <c r="AB65" s="87">
        <f t="shared" si="13"/>
        <v>-0.4076478552044247</v>
      </c>
      <c r="AC65" s="85">
        <f t="shared" si="33"/>
        <v>6.1401216645745745E-4</v>
      </c>
      <c r="AD65" s="87">
        <f t="shared" si="14"/>
        <v>-0.16644243007031237</v>
      </c>
      <c r="AE65" s="85">
        <f t="shared" si="15"/>
        <v>5.8030304039206817E-4</v>
      </c>
      <c r="AF65" s="87">
        <f t="shared" si="16"/>
        <v>-0.15677893393851969</v>
      </c>
      <c r="AG65" s="76">
        <v>1738</v>
      </c>
      <c r="AH65" s="78">
        <v>2301</v>
      </c>
      <c r="AI65" s="76">
        <v>22</v>
      </c>
      <c r="AJ65" s="78">
        <v>23</v>
      </c>
      <c r="AK65" s="76">
        <v>32</v>
      </c>
      <c r="AL65" s="78">
        <v>32.25</v>
      </c>
      <c r="AM65" s="76">
        <f t="shared" si="26"/>
        <v>8.3369565217391308</v>
      </c>
      <c r="AN65" s="78">
        <f t="shared" si="27"/>
        <v>-0.44082125603864775</v>
      </c>
      <c r="AO65" s="76">
        <f t="shared" si="28"/>
        <v>5.9457364341085279</v>
      </c>
      <c r="AP65" s="78">
        <f t="shared" si="29"/>
        <v>-8.8985788113694397E-2</v>
      </c>
      <c r="AQ65" s="76">
        <v>76</v>
      </c>
      <c r="AR65" s="78">
        <v>76</v>
      </c>
      <c r="AS65" s="76">
        <v>9255</v>
      </c>
      <c r="AT65" s="78">
        <v>12252</v>
      </c>
      <c r="AU65" s="76">
        <f t="shared" si="17"/>
        <v>196.11883774077702</v>
      </c>
      <c r="AV65" s="78">
        <f t="shared" si="18"/>
        <v>4.1426778272167724</v>
      </c>
      <c r="AW65" s="76">
        <f t="shared" si="19"/>
        <v>1044.2624945675793</v>
      </c>
      <c r="AX65" s="78">
        <f t="shared" si="20"/>
        <v>21.972874314414753</v>
      </c>
      <c r="AY65" s="178">
        <f t="shared" si="21"/>
        <v>5.3246414602346803</v>
      </c>
      <c r="AZ65" s="179">
        <f t="shared" si="22"/>
        <v>-4.448458642842823E-4</v>
      </c>
      <c r="BA65" s="85">
        <f t="shared" si="30"/>
        <v>0.44288606130711394</v>
      </c>
      <c r="BB65" s="122">
        <f t="shared" si="31"/>
        <v>-4.8209820365393008E-3</v>
      </c>
    </row>
    <row r="66" spans="1:54" s="173" customFormat="1" ht="15" customHeight="1" x14ac:dyDescent="0.2">
      <c r="A66" s="174" t="s">
        <v>176</v>
      </c>
      <c r="B66" s="180" t="s">
        <v>177</v>
      </c>
      <c r="C66" s="76">
        <v>2243.4520000000002</v>
      </c>
      <c r="D66" s="77">
        <v>3078.136</v>
      </c>
      <c r="E66" s="76">
        <v>2087.674</v>
      </c>
      <c r="F66" s="78">
        <v>3039.248</v>
      </c>
      <c r="G66" s="176">
        <f t="shared" si="6"/>
        <v>1.012795270408996</v>
      </c>
      <c r="H66" s="177">
        <f t="shared" si="7"/>
        <v>-6.1822701554059778E-2</v>
      </c>
      <c r="I66" s="76">
        <v>1609.6769999999999</v>
      </c>
      <c r="J66" s="77">
        <v>2325.17</v>
      </c>
      <c r="K66" s="82">
        <f t="shared" si="23"/>
        <v>0.76504780129821592</v>
      </c>
      <c r="L66" s="84">
        <f t="shared" si="24"/>
        <v>-5.9906845956544386E-3</v>
      </c>
      <c r="M66" s="76">
        <v>352.19600000000003</v>
      </c>
      <c r="N66" s="78">
        <v>543.82899999999995</v>
      </c>
      <c r="O66" s="85">
        <f t="shared" si="8"/>
        <v>0.17893538138381598</v>
      </c>
      <c r="P66" s="87">
        <f t="shared" si="9"/>
        <v>1.0232796593278748E-2</v>
      </c>
      <c r="Q66" s="76">
        <v>125.801</v>
      </c>
      <c r="R66" s="78">
        <v>170.249</v>
      </c>
      <c r="S66" s="85">
        <f t="shared" si="10"/>
        <v>5.6016817317968128E-2</v>
      </c>
      <c r="T66" s="87">
        <f t="shared" si="11"/>
        <v>-4.2421119976242538E-3</v>
      </c>
      <c r="U66" s="76">
        <v>225.05199999999999</v>
      </c>
      <c r="V66" s="77">
        <v>362.12700000000001</v>
      </c>
      <c r="W66" s="78">
        <f t="shared" si="25"/>
        <v>137.07500000000002</v>
      </c>
      <c r="X66" s="76">
        <v>0.84</v>
      </c>
      <c r="Y66" s="77">
        <v>0</v>
      </c>
      <c r="Z66" s="78">
        <f t="shared" si="12"/>
        <v>-0.84</v>
      </c>
      <c r="AA66" s="85">
        <f t="shared" si="32"/>
        <v>0.11764489938066415</v>
      </c>
      <c r="AB66" s="87">
        <f t="shared" si="13"/>
        <v>1.7329849181239351E-2</v>
      </c>
      <c r="AC66" s="85">
        <f t="shared" si="33"/>
        <v>0</v>
      </c>
      <c r="AD66" s="87">
        <f t="shared" si="14"/>
        <v>-3.7442298743186833E-4</v>
      </c>
      <c r="AE66" s="85">
        <f t="shared" si="15"/>
        <v>0</v>
      </c>
      <c r="AF66" s="87">
        <f t="shared" si="16"/>
        <v>-4.0236167141038303E-4</v>
      </c>
      <c r="AG66" s="76">
        <v>3106</v>
      </c>
      <c r="AH66" s="78">
        <v>4159</v>
      </c>
      <c r="AI66" s="76">
        <v>28</v>
      </c>
      <c r="AJ66" s="78">
        <v>28</v>
      </c>
      <c r="AK66" s="76">
        <v>61</v>
      </c>
      <c r="AL66" s="78">
        <v>61</v>
      </c>
      <c r="AM66" s="76">
        <f t="shared" si="26"/>
        <v>12.37797619047619</v>
      </c>
      <c r="AN66" s="78">
        <f t="shared" si="27"/>
        <v>5.2579365079363782E-2</v>
      </c>
      <c r="AO66" s="76">
        <f t="shared" si="28"/>
        <v>5.6816939890710385</v>
      </c>
      <c r="AP66" s="78">
        <f t="shared" si="29"/>
        <v>2.4134790528233196E-2</v>
      </c>
      <c r="AQ66" s="76">
        <v>106</v>
      </c>
      <c r="AR66" s="78">
        <v>104</v>
      </c>
      <c r="AS66" s="76">
        <v>15731</v>
      </c>
      <c r="AT66" s="78">
        <v>20902</v>
      </c>
      <c r="AU66" s="76">
        <f t="shared" si="17"/>
        <v>145.40465027270119</v>
      </c>
      <c r="AV66" s="78">
        <f t="shared" si="18"/>
        <v>12.693824514643865</v>
      </c>
      <c r="AW66" s="76">
        <f t="shared" si="19"/>
        <v>730.76412599182493</v>
      </c>
      <c r="AX66" s="78">
        <f t="shared" si="20"/>
        <v>58.621820776113395</v>
      </c>
      <c r="AY66" s="178">
        <f t="shared" si="21"/>
        <v>5.0257273383024765</v>
      </c>
      <c r="AZ66" s="179">
        <f t="shared" si="22"/>
        <v>-3.8986119521090323E-2</v>
      </c>
      <c r="BA66" s="85">
        <f t="shared" si="30"/>
        <v>0.55214497041420119</v>
      </c>
      <c r="BB66" s="122">
        <f t="shared" si="31"/>
        <v>6.5359249092067362E-3</v>
      </c>
    </row>
    <row r="67" spans="1:54" s="173" customFormat="1" ht="15" customHeight="1" x14ac:dyDescent="0.2">
      <c r="A67" s="174" t="s">
        <v>176</v>
      </c>
      <c r="B67" s="180" t="s">
        <v>178</v>
      </c>
      <c r="C67" s="76">
        <v>6527.6220000000003</v>
      </c>
      <c r="D67" s="77">
        <v>9449.6620000000003</v>
      </c>
      <c r="E67" s="76">
        <v>6249.3869999999997</v>
      </c>
      <c r="F67" s="78">
        <v>8809.9069999999992</v>
      </c>
      <c r="G67" s="176">
        <f t="shared" si="6"/>
        <v>1.0726176791650583</v>
      </c>
      <c r="H67" s="177">
        <f t="shared" si="7"/>
        <v>2.8095712450562971E-2</v>
      </c>
      <c r="I67" s="76">
        <v>4517.4840000000004</v>
      </c>
      <c r="J67" s="77">
        <v>6074.3860000000004</v>
      </c>
      <c r="K67" s="82">
        <f t="shared" si="23"/>
        <v>0.6894949061323804</v>
      </c>
      <c r="L67" s="84">
        <f t="shared" si="24"/>
        <v>-3.3373432794301605E-2</v>
      </c>
      <c r="M67" s="76">
        <v>1343.0139999999999</v>
      </c>
      <c r="N67" s="78">
        <v>2215.561999999999</v>
      </c>
      <c r="O67" s="85">
        <f t="shared" si="8"/>
        <v>0.25148528809668469</v>
      </c>
      <c r="P67" s="87">
        <f t="shared" si="9"/>
        <v>3.6581970379282985E-2</v>
      </c>
      <c r="Q67" s="76">
        <v>388.88900000000001</v>
      </c>
      <c r="R67" s="78">
        <v>519.95899999999995</v>
      </c>
      <c r="S67" s="85">
        <f t="shared" si="10"/>
        <v>5.9019805770934922E-2</v>
      </c>
      <c r="T67" s="87">
        <f t="shared" si="11"/>
        <v>-3.2085375849814288E-3</v>
      </c>
      <c r="U67" s="76">
        <v>2918.2536399999995</v>
      </c>
      <c r="V67" s="77">
        <v>3209.36</v>
      </c>
      <c r="W67" s="78">
        <f t="shared" si="25"/>
        <v>291.10636000000068</v>
      </c>
      <c r="X67" s="76">
        <v>1106.3751500000001</v>
      </c>
      <c r="Y67" s="77">
        <v>687.245</v>
      </c>
      <c r="Z67" s="78">
        <f t="shared" si="12"/>
        <v>-419.13015000000007</v>
      </c>
      <c r="AA67" s="85">
        <f t="shared" si="32"/>
        <v>0.33962696231886391</v>
      </c>
      <c r="AB67" s="87">
        <f t="shared" si="13"/>
        <v>-0.1074353277463389</v>
      </c>
      <c r="AC67" s="85">
        <f t="shared" si="33"/>
        <v>7.272693986303426E-2</v>
      </c>
      <c r="AD67" s="87">
        <f t="shared" si="14"/>
        <v>-9.6764361869817309E-2</v>
      </c>
      <c r="AE67" s="85">
        <f t="shared" si="15"/>
        <v>7.8008201448664563E-2</v>
      </c>
      <c r="AF67" s="87">
        <f t="shared" si="16"/>
        <v>-9.9029186378333536E-2</v>
      </c>
      <c r="AG67" s="76">
        <v>8029</v>
      </c>
      <c r="AH67" s="78">
        <v>10587</v>
      </c>
      <c r="AI67" s="76">
        <v>70</v>
      </c>
      <c r="AJ67" s="78">
        <v>70</v>
      </c>
      <c r="AK67" s="76">
        <v>144</v>
      </c>
      <c r="AL67" s="78">
        <v>145</v>
      </c>
      <c r="AM67" s="76">
        <f t="shared" si="26"/>
        <v>12.603571428571428</v>
      </c>
      <c r="AN67" s="78">
        <f t="shared" si="27"/>
        <v>-0.14087301587301759</v>
      </c>
      <c r="AO67" s="76">
        <f t="shared" si="28"/>
        <v>6.0844827586206902</v>
      </c>
      <c r="AP67" s="78">
        <f t="shared" si="29"/>
        <v>-0.11073329076202576</v>
      </c>
      <c r="AQ67" s="76">
        <v>243</v>
      </c>
      <c r="AR67" s="78">
        <v>233</v>
      </c>
      <c r="AS67" s="76">
        <v>36312</v>
      </c>
      <c r="AT67" s="78">
        <v>48153</v>
      </c>
      <c r="AU67" s="76">
        <f t="shared" si="17"/>
        <v>182.95655514713516</v>
      </c>
      <c r="AV67" s="78">
        <f t="shared" si="18"/>
        <v>10.854027057247521</v>
      </c>
      <c r="AW67" s="76">
        <f t="shared" si="19"/>
        <v>832.14385567205068</v>
      </c>
      <c r="AX67" s="78">
        <f t="shared" si="20"/>
        <v>53.792006126652723</v>
      </c>
      <c r="AY67" s="178">
        <f t="shared" si="21"/>
        <v>4.5483139699631625</v>
      </c>
      <c r="AZ67" s="179">
        <f t="shared" si="22"/>
        <v>2.5708415099543025E-2</v>
      </c>
      <c r="BA67" s="85">
        <f t="shared" si="30"/>
        <v>0.56776163750412678</v>
      </c>
      <c r="BB67" s="122">
        <f t="shared" si="31"/>
        <v>1.8378921454744068E-2</v>
      </c>
    </row>
    <row r="68" spans="1:54" s="173" customFormat="1" ht="15" customHeight="1" x14ac:dyDescent="0.2">
      <c r="A68" s="174" t="s">
        <v>176</v>
      </c>
      <c r="B68" s="180" t="s">
        <v>179</v>
      </c>
      <c r="C68" s="76">
        <v>2086.9340000000002</v>
      </c>
      <c r="D68" s="77">
        <v>2906</v>
      </c>
      <c r="E68" s="76">
        <v>1614.1959999999999</v>
      </c>
      <c r="F68" s="78">
        <v>3498</v>
      </c>
      <c r="G68" s="176">
        <f t="shared" si="6"/>
        <v>0.83076043453401949</v>
      </c>
      <c r="H68" s="177">
        <f t="shared" si="7"/>
        <v>-0.46210239005481635</v>
      </c>
      <c r="I68" s="76">
        <v>1446.105</v>
      </c>
      <c r="J68" s="77">
        <v>2546</v>
      </c>
      <c r="K68" s="82">
        <f t="shared" si="23"/>
        <v>0.72784448256146372</v>
      </c>
      <c r="L68" s="84">
        <f t="shared" si="24"/>
        <v>-0.1680225620849114</v>
      </c>
      <c r="M68" s="76">
        <v>76.638000000000005</v>
      </c>
      <c r="N68" s="78">
        <v>750.44399999999996</v>
      </c>
      <c r="O68" s="85">
        <f t="shared" si="8"/>
        <v>0.21453516295025729</v>
      </c>
      <c r="P68" s="87">
        <f t="shared" si="9"/>
        <v>0.16705765712072976</v>
      </c>
      <c r="Q68" s="76">
        <v>91.453000000000003</v>
      </c>
      <c r="R68" s="78">
        <v>201.55600000000001</v>
      </c>
      <c r="S68" s="85">
        <f t="shared" si="10"/>
        <v>5.762035448827902E-2</v>
      </c>
      <c r="T68" s="87">
        <f t="shared" si="11"/>
        <v>9.6490496418157046E-4</v>
      </c>
      <c r="U68" s="76">
        <v>1608.5313000000001</v>
      </c>
      <c r="V68" s="77">
        <v>1358.9997700000001</v>
      </c>
      <c r="W68" s="78">
        <f t="shared" si="25"/>
        <v>-249.53152999999998</v>
      </c>
      <c r="X68" s="76">
        <v>15.016</v>
      </c>
      <c r="Y68" s="77">
        <v>1074.1831299999999</v>
      </c>
      <c r="Z68" s="78">
        <f t="shared" si="12"/>
        <v>1059.1671299999998</v>
      </c>
      <c r="AA68" s="85">
        <f t="shared" si="32"/>
        <v>0.46765305230557469</v>
      </c>
      <c r="AB68" s="87">
        <f t="shared" si="13"/>
        <v>-0.30310984676071101</v>
      </c>
      <c r="AC68" s="85">
        <f t="shared" si="33"/>
        <v>0.36964319683413621</v>
      </c>
      <c r="AD68" s="87">
        <f t="shared" si="14"/>
        <v>0.36244795251879131</v>
      </c>
      <c r="AE68" s="85">
        <f t="shared" si="15"/>
        <v>0.30708494282447107</v>
      </c>
      <c r="AF68" s="87">
        <f t="shared" si="16"/>
        <v>0.2977824789353275</v>
      </c>
      <c r="AG68" s="76">
        <v>2351</v>
      </c>
      <c r="AH68" s="78">
        <v>2964</v>
      </c>
      <c r="AI68" s="76">
        <v>34</v>
      </c>
      <c r="AJ68" s="78">
        <v>42</v>
      </c>
      <c r="AK68" s="76">
        <v>38</v>
      </c>
      <c r="AL68" s="78">
        <v>37</v>
      </c>
      <c r="AM68" s="76">
        <f t="shared" si="26"/>
        <v>5.8809523809523805</v>
      </c>
      <c r="AN68" s="78">
        <f t="shared" si="27"/>
        <v>-1.8020541549953313</v>
      </c>
      <c r="AO68" s="76">
        <f t="shared" si="28"/>
        <v>6.6756756756756763</v>
      </c>
      <c r="AP68" s="78">
        <f t="shared" si="29"/>
        <v>-0.19859333017227687</v>
      </c>
      <c r="AQ68" s="76">
        <v>151</v>
      </c>
      <c r="AR68" s="78">
        <v>146</v>
      </c>
      <c r="AS68" s="76">
        <v>21892</v>
      </c>
      <c r="AT68" s="78">
        <v>28358</v>
      </c>
      <c r="AU68" s="76">
        <f t="shared" si="17"/>
        <v>123.35143522110162</v>
      </c>
      <c r="AV68" s="78">
        <f t="shared" si="18"/>
        <v>49.616920329817134</v>
      </c>
      <c r="AW68" s="76">
        <f t="shared" si="19"/>
        <v>1180.161943319838</v>
      </c>
      <c r="AX68" s="78">
        <f t="shared" si="20"/>
        <v>493.56219853038669</v>
      </c>
      <c r="AY68" s="178">
        <f t="shared" si="21"/>
        <v>9.5674763832658574</v>
      </c>
      <c r="AZ68" s="179">
        <f t="shared" si="22"/>
        <v>0.25569416293408409</v>
      </c>
      <c r="BA68" s="85">
        <f t="shared" si="30"/>
        <v>0.53360680415474937</v>
      </c>
      <c r="BB68" s="122">
        <f t="shared" si="31"/>
        <v>5.9161132264962113E-4</v>
      </c>
    </row>
    <row r="69" spans="1:54" s="173" customFormat="1" ht="15" customHeight="1" x14ac:dyDescent="0.2">
      <c r="A69" s="174" t="s">
        <v>176</v>
      </c>
      <c r="B69" s="180" t="s">
        <v>180</v>
      </c>
      <c r="C69" s="76">
        <v>2234.1370000000002</v>
      </c>
      <c r="D69" s="77">
        <v>3169.03172</v>
      </c>
      <c r="E69" s="76">
        <v>2299.1959999999999</v>
      </c>
      <c r="F69" s="78">
        <v>2805.3879999999999</v>
      </c>
      <c r="G69" s="176">
        <f t="shared" ref="G69:G119" si="34">IF(F69=0,"0",(D69/F69))</f>
        <v>1.1296233248306473</v>
      </c>
      <c r="H69" s="177">
        <f t="shared" ref="H69:H124" si="35">G69-IF(E69=0,"0",(C69/E69))</f>
        <v>0.15791973801160264</v>
      </c>
      <c r="I69" s="76">
        <v>1034.0170000000001</v>
      </c>
      <c r="J69" s="77">
        <v>1383.6079999999999</v>
      </c>
      <c r="K69" s="82">
        <f t="shared" ref="K69:K119" si="36">IF(F69=0,"0",(J69/F69))</f>
        <v>0.49319666299278386</v>
      </c>
      <c r="L69" s="84">
        <f t="shared" ref="L69:L124" si="37">K69-IF(E69=0,"0",(I69/E69))</f>
        <v>4.3466844395326276E-2</v>
      </c>
      <c r="M69" s="76">
        <v>1218.4670000000001</v>
      </c>
      <c r="N69" s="78">
        <v>1361.6</v>
      </c>
      <c r="O69" s="85">
        <f t="shared" ref="O69:O124" si="38">IF(F69=0,"0",(N69/F69))</f>
        <v>0.48535175882979464</v>
      </c>
      <c r="P69" s="87">
        <f t="shared" ref="P69:P124" si="39">O69-IF(E69=0,"0",(M69/E69))</f>
        <v>-4.4601755355163974E-2</v>
      </c>
      <c r="Q69" s="76">
        <v>46.712000000000003</v>
      </c>
      <c r="R69" s="78">
        <v>60.18</v>
      </c>
      <c r="S69" s="85">
        <f t="shared" ref="S69:S124" si="40">IF(F69=0,"0",(R69/F69))</f>
        <v>2.1451578177421448E-2</v>
      </c>
      <c r="T69" s="87">
        <f t="shared" ref="T69:T124" si="41">S69-IF(E69=0,"0",(Q69/E69))</f>
        <v>1.1349109598375595E-3</v>
      </c>
      <c r="U69" s="76">
        <v>1008.616</v>
      </c>
      <c r="V69" s="77">
        <v>796.29600000000005</v>
      </c>
      <c r="W69" s="78">
        <f t="shared" si="25"/>
        <v>-212.31999999999994</v>
      </c>
      <c r="X69" s="76">
        <v>825.048</v>
      </c>
      <c r="Y69" s="77">
        <v>578.93700000000001</v>
      </c>
      <c r="Z69" s="78">
        <f t="shared" ref="Z69:Z124" si="42">Y69-X69</f>
        <v>-246.11099999999999</v>
      </c>
      <c r="AA69" s="85">
        <f t="shared" si="32"/>
        <v>0.25127422833116991</v>
      </c>
      <c r="AB69" s="87">
        <f t="shared" ref="AB69:AB124" si="43">AA69-IF(C69=0,"0",(U69/C69))</f>
        <v>-0.20018241913494333</v>
      </c>
      <c r="AC69" s="85">
        <f t="shared" si="33"/>
        <v>0.18268577002441616</v>
      </c>
      <c r="AD69" s="87">
        <f t="shared" ref="AD69:AD124" si="44">AC69-IF(C69=0,"0",(X69/C69))</f>
        <v>-0.18660581773407847</v>
      </c>
      <c r="AE69" s="85">
        <f t="shared" ref="AE69:AE124" si="45">IF(F69=0,"0",(Y69/F69))</f>
        <v>0.20636610693422799</v>
      </c>
      <c r="AF69" s="87">
        <f t="shared" ref="AF69:AF124" si="46">AE69-IF(E69=0,"0",(X69/E69))</f>
        <v>-0.15247585347280126</v>
      </c>
      <c r="AG69" s="76">
        <v>1730</v>
      </c>
      <c r="AH69" s="78">
        <v>2524</v>
      </c>
      <c r="AI69" s="76">
        <v>28</v>
      </c>
      <c r="AJ69" s="78">
        <v>28</v>
      </c>
      <c r="AK69" s="76">
        <v>31</v>
      </c>
      <c r="AL69" s="78">
        <v>31</v>
      </c>
      <c r="AM69" s="76">
        <f t="shared" si="26"/>
        <v>7.5119047619047619</v>
      </c>
      <c r="AN69" s="78">
        <f t="shared" si="27"/>
        <v>0.64682539682539719</v>
      </c>
      <c r="AO69" s="76">
        <f t="shared" si="28"/>
        <v>6.78494623655914</v>
      </c>
      <c r="AP69" s="78">
        <f t="shared" si="29"/>
        <v>0.58422939068100366</v>
      </c>
      <c r="AQ69" s="76">
        <v>100</v>
      </c>
      <c r="AR69" s="78">
        <v>100</v>
      </c>
      <c r="AS69" s="76">
        <v>8336</v>
      </c>
      <c r="AT69" s="78">
        <v>12202</v>
      </c>
      <c r="AU69" s="76">
        <f t="shared" ref="AU69:AU124" si="47">F69*1000/AT69</f>
        <v>229.91214554990984</v>
      </c>
      <c r="AV69" s="78">
        <f t="shared" ref="AV69:AV124" si="48">AU69-(E69*1000/AS69)</f>
        <v>-45.903113567172682</v>
      </c>
      <c r="AW69" s="76">
        <f t="shared" ref="AW69:AW124" si="49">F69*1000/AH69</f>
        <v>1111.484944532488</v>
      </c>
      <c r="AX69" s="78">
        <f t="shared" ref="AX69:AX124" si="50">AW69-(E69*1000/AG69)</f>
        <v>-217.53008436924597</v>
      </c>
      <c r="AY69" s="178">
        <f t="shared" ref="AY69:AY124" si="51">AT69/AH69</f>
        <v>4.8343898573692554</v>
      </c>
      <c r="AZ69" s="179">
        <f t="shared" ref="AZ69:AZ124" si="52">AY69-(AS69/AG69)</f>
        <v>1.5892747542666008E-2</v>
      </c>
      <c r="BA69" s="85">
        <f t="shared" si="30"/>
        <v>0.33521978021978022</v>
      </c>
      <c r="BB69" s="122">
        <f t="shared" si="31"/>
        <v>2.8749191984486111E-2</v>
      </c>
    </row>
    <row r="70" spans="1:54" s="173" customFormat="1" ht="15.75" customHeight="1" x14ac:dyDescent="0.2">
      <c r="A70" s="174" t="s">
        <v>181</v>
      </c>
      <c r="B70" s="175" t="s">
        <v>182</v>
      </c>
      <c r="C70" s="76">
        <v>2900.28</v>
      </c>
      <c r="D70" s="77">
        <v>3873.3389999999999</v>
      </c>
      <c r="E70" s="76">
        <v>2645.5070000000001</v>
      </c>
      <c r="F70" s="78">
        <v>3625.2</v>
      </c>
      <c r="G70" s="176">
        <f t="shared" si="34"/>
        <v>1.068448361469712</v>
      </c>
      <c r="H70" s="177">
        <f t="shared" si="35"/>
        <v>-2.7855674013845588E-2</v>
      </c>
      <c r="I70" s="76">
        <v>1436.944</v>
      </c>
      <c r="J70" s="77">
        <v>2322.5149999999999</v>
      </c>
      <c r="K70" s="82">
        <f t="shared" si="36"/>
        <v>0.64065844643054171</v>
      </c>
      <c r="L70" s="84">
        <f t="shared" si="37"/>
        <v>9.749450847838359E-2</v>
      </c>
      <c r="M70" s="76">
        <v>904.31500000000005</v>
      </c>
      <c r="N70" s="78">
        <v>889.31299999999987</v>
      </c>
      <c r="O70" s="85">
        <f t="shared" si="38"/>
        <v>0.24531418956195519</v>
      </c>
      <c r="P70" s="87">
        <f t="shared" si="39"/>
        <v>-9.6516317785029754E-2</v>
      </c>
      <c r="Q70" s="76">
        <v>304.24799999999999</v>
      </c>
      <c r="R70" s="78">
        <v>413.37200000000001</v>
      </c>
      <c r="S70" s="85">
        <f t="shared" si="40"/>
        <v>0.11402736400750305</v>
      </c>
      <c r="T70" s="87">
        <f t="shared" si="41"/>
        <v>-9.7819069335390585E-4</v>
      </c>
      <c r="U70" s="76">
        <v>1105.9760000000001</v>
      </c>
      <c r="V70" s="77">
        <v>1147.5820000000001</v>
      </c>
      <c r="W70" s="78">
        <f t="shared" ref="W70:W124" si="53">V70-U70</f>
        <v>41.605999999999995</v>
      </c>
      <c r="X70" s="76">
        <v>0</v>
      </c>
      <c r="Y70" s="77">
        <v>0</v>
      </c>
      <c r="Z70" s="78">
        <f t="shared" si="42"/>
        <v>0</v>
      </c>
      <c r="AA70" s="85">
        <f t="shared" si="32"/>
        <v>0.29627719133285263</v>
      </c>
      <c r="AB70" s="87">
        <f t="shared" si="43"/>
        <v>-8.5057024673877768E-2</v>
      </c>
      <c r="AC70" s="85">
        <f t="shared" si="33"/>
        <v>0</v>
      </c>
      <c r="AD70" s="87">
        <f t="shared" si="44"/>
        <v>0</v>
      </c>
      <c r="AE70" s="85">
        <f t="shared" si="45"/>
        <v>0</v>
      </c>
      <c r="AF70" s="87">
        <f t="shared" si="46"/>
        <v>0</v>
      </c>
      <c r="AG70" s="76">
        <v>2947</v>
      </c>
      <c r="AH70" s="78">
        <v>3894</v>
      </c>
      <c r="AI70" s="76">
        <v>35</v>
      </c>
      <c r="AJ70" s="78">
        <v>34</v>
      </c>
      <c r="AK70" s="76">
        <v>45</v>
      </c>
      <c r="AL70" s="78">
        <v>48</v>
      </c>
      <c r="AM70" s="76">
        <f t="shared" ref="AM70:AM124" si="54">AH70/AJ70/12</f>
        <v>9.5441176470588243</v>
      </c>
      <c r="AN70" s="78">
        <f t="shared" ref="AN70:AN124" si="55">AM70-(AG70/AI70/9)</f>
        <v>0.18856209150326819</v>
      </c>
      <c r="AO70" s="76">
        <f t="shared" ref="AO70:AO124" si="56">(AH70/AL70/12)</f>
        <v>6.760416666666667</v>
      </c>
      <c r="AP70" s="78">
        <f t="shared" ref="AP70:AP124" si="57">AO70-(AG70/AK70/9)</f>
        <v>-0.51612654320987694</v>
      </c>
      <c r="AQ70" s="76">
        <v>67</v>
      </c>
      <c r="AR70" s="78">
        <v>66</v>
      </c>
      <c r="AS70" s="76">
        <v>12517</v>
      </c>
      <c r="AT70" s="78">
        <v>16476</v>
      </c>
      <c r="AU70" s="76">
        <f t="shared" si="47"/>
        <v>220.02913328477786</v>
      </c>
      <c r="AV70" s="78">
        <f t="shared" si="48"/>
        <v>8.676013527647541</v>
      </c>
      <c r="AW70" s="76">
        <f t="shared" si="49"/>
        <v>930.97072419106314</v>
      </c>
      <c r="AX70" s="78">
        <f t="shared" si="50"/>
        <v>33.275780180204606</v>
      </c>
      <c r="AY70" s="178">
        <f t="shared" si="51"/>
        <v>4.2311248073959939</v>
      </c>
      <c r="AZ70" s="179">
        <f t="shared" si="52"/>
        <v>-1.6245399594165377E-2</v>
      </c>
      <c r="BA70" s="85">
        <f t="shared" ref="BA70:BA124" si="58">(AT70/AR70)/364</f>
        <v>0.68581418581418574</v>
      </c>
      <c r="BB70" s="122">
        <f t="shared" ref="BB70:BB124" si="59">BA70-(AS70/AQ70)/272</f>
        <v>-1.0273418416527624E-3</v>
      </c>
    </row>
    <row r="71" spans="1:54" s="190" customFormat="1" ht="15" customHeight="1" x14ac:dyDescent="0.2">
      <c r="A71" s="186" t="s">
        <v>181</v>
      </c>
      <c r="B71" s="175" t="s">
        <v>183</v>
      </c>
      <c r="C71" s="100">
        <v>2783.7429999999999</v>
      </c>
      <c r="D71" s="101">
        <v>3707.05</v>
      </c>
      <c r="E71" s="100">
        <v>2833.1190000000001</v>
      </c>
      <c r="F71" s="102">
        <v>3853.116</v>
      </c>
      <c r="G71" s="187">
        <f t="shared" si="34"/>
        <v>0.96209146052182182</v>
      </c>
      <c r="H71" s="188">
        <f t="shared" si="35"/>
        <v>-2.0480397561089547E-2</v>
      </c>
      <c r="I71" s="100">
        <v>2011.8230000000001</v>
      </c>
      <c r="J71" s="101">
        <v>2793.3670000000002</v>
      </c>
      <c r="K71" s="106">
        <f t="shared" si="36"/>
        <v>0.72496312075732994</v>
      </c>
      <c r="L71" s="108">
        <f t="shared" si="37"/>
        <v>1.4854226637457058E-2</v>
      </c>
      <c r="M71" s="100">
        <v>653.40599999999995</v>
      </c>
      <c r="N71" s="78">
        <v>858.27399999999977</v>
      </c>
      <c r="O71" s="109">
        <f t="shared" si="38"/>
        <v>0.22274803042524538</v>
      </c>
      <c r="P71" s="111">
        <f t="shared" si="39"/>
        <v>-7.8832985094022257E-3</v>
      </c>
      <c r="Q71" s="100">
        <v>167.89</v>
      </c>
      <c r="R71" s="78">
        <v>201.47499999999999</v>
      </c>
      <c r="S71" s="109">
        <f t="shared" si="40"/>
        <v>5.2288848817424648E-2</v>
      </c>
      <c r="T71" s="111">
        <f t="shared" si="41"/>
        <v>-6.9709281280548666E-3</v>
      </c>
      <c r="U71" s="100">
        <v>701.64499999999998</v>
      </c>
      <c r="V71" s="101">
        <v>810.37699999999995</v>
      </c>
      <c r="W71" s="102">
        <f t="shared" si="53"/>
        <v>108.73199999999997</v>
      </c>
      <c r="X71" s="100">
        <v>153.38900000000001</v>
      </c>
      <c r="Y71" s="101">
        <v>161.17500000000001</v>
      </c>
      <c r="Z71" s="102">
        <f t="shared" si="42"/>
        <v>7.7860000000000014</v>
      </c>
      <c r="AA71" s="109">
        <f t="shared" si="32"/>
        <v>0.21860428103208748</v>
      </c>
      <c r="AB71" s="111">
        <f t="shared" si="43"/>
        <v>-3.3446644646037277E-2</v>
      </c>
      <c r="AC71" s="109">
        <f t="shared" si="33"/>
        <v>4.3477967656222603E-2</v>
      </c>
      <c r="AD71" s="111">
        <f t="shared" si="44"/>
        <v>-1.1623742523201294E-2</v>
      </c>
      <c r="AE71" s="109">
        <f t="shared" si="45"/>
        <v>4.1829781402895734E-2</v>
      </c>
      <c r="AF71" s="111">
        <f t="shared" si="46"/>
        <v>-1.2311608351646873E-2</v>
      </c>
      <c r="AG71" s="100">
        <v>4235</v>
      </c>
      <c r="AH71" s="78">
        <v>5368</v>
      </c>
      <c r="AI71" s="100">
        <v>33</v>
      </c>
      <c r="AJ71" s="78">
        <v>35</v>
      </c>
      <c r="AK71" s="100">
        <v>72</v>
      </c>
      <c r="AL71" s="78">
        <v>73</v>
      </c>
      <c r="AM71" s="100">
        <f t="shared" si="54"/>
        <v>12.78095238095238</v>
      </c>
      <c r="AN71" s="78">
        <f t="shared" si="55"/>
        <v>-1.4783068783068796</v>
      </c>
      <c r="AO71" s="100">
        <f t="shared" si="56"/>
        <v>6.127853881278539</v>
      </c>
      <c r="AP71" s="78">
        <f t="shared" si="57"/>
        <v>-0.40763994588195462</v>
      </c>
      <c r="AQ71" s="100">
        <v>124</v>
      </c>
      <c r="AR71" s="78">
        <v>119</v>
      </c>
      <c r="AS71" s="100">
        <v>23152</v>
      </c>
      <c r="AT71" s="78">
        <v>27575</v>
      </c>
      <c r="AU71" s="100">
        <f t="shared" si="47"/>
        <v>139.73222121486853</v>
      </c>
      <c r="AV71" s="78">
        <f t="shared" si="48"/>
        <v>17.361842845829145</v>
      </c>
      <c r="AW71" s="100">
        <f t="shared" si="49"/>
        <v>717.79359165424739</v>
      </c>
      <c r="AX71" s="78">
        <f t="shared" si="50"/>
        <v>48.81625989509746</v>
      </c>
      <c r="AY71" s="189">
        <f t="shared" si="51"/>
        <v>5.1369225037257822</v>
      </c>
      <c r="AZ71" s="179">
        <f t="shared" si="52"/>
        <v>-0.32990158128012137</v>
      </c>
      <c r="BA71" s="109">
        <f t="shared" si="58"/>
        <v>0.63660079416381943</v>
      </c>
      <c r="BB71" s="191">
        <f t="shared" si="59"/>
        <v>-4.983184340733815E-2</v>
      </c>
    </row>
    <row r="72" spans="1:54" s="173" customFormat="1" ht="15" customHeight="1" x14ac:dyDescent="0.2">
      <c r="A72" s="174" t="s">
        <v>184</v>
      </c>
      <c r="B72" s="180" t="s">
        <v>185</v>
      </c>
      <c r="C72" s="76">
        <v>2947.279</v>
      </c>
      <c r="D72" s="77">
        <v>3977.3319999999999</v>
      </c>
      <c r="E72" s="76">
        <v>2687.8310000000001</v>
      </c>
      <c r="F72" s="78">
        <v>3825.694</v>
      </c>
      <c r="G72" s="176">
        <f t="shared" si="34"/>
        <v>1.0396367299632432</v>
      </c>
      <c r="H72" s="177">
        <f t="shared" si="35"/>
        <v>-5.6890172211781831E-2</v>
      </c>
      <c r="I72" s="76">
        <v>2164.2979999999998</v>
      </c>
      <c r="J72" s="77">
        <v>3081.3049999999998</v>
      </c>
      <c r="K72" s="82">
        <f t="shared" si="36"/>
        <v>0.80542380023075544</v>
      </c>
      <c r="L72" s="84">
        <f t="shared" si="37"/>
        <v>2.0278745130630771E-4</v>
      </c>
      <c r="M72" s="76">
        <v>384.86099999999999</v>
      </c>
      <c r="N72" s="78">
        <v>563.67000000000007</v>
      </c>
      <c r="O72" s="85">
        <f t="shared" si="38"/>
        <v>0.14733797318865546</v>
      </c>
      <c r="P72" s="87">
        <f t="shared" si="39"/>
        <v>4.1515154091298911E-3</v>
      </c>
      <c r="Q72" s="76">
        <v>138.672</v>
      </c>
      <c r="R72" s="78">
        <v>180.71899999999999</v>
      </c>
      <c r="S72" s="85">
        <f t="shared" si="40"/>
        <v>4.7238226580589036E-2</v>
      </c>
      <c r="T72" s="87">
        <f t="shared" si="41"/>
        <v>-4.3543028604360809E-3</v>
      </c>
      <c r="U72" s="76">
        <v>501.37400000000002</v>
      </c>
      <c r="V72" s="77">
        <v>611.87199999999996</v>
      </c>
      <c r="W72" s="78">
        <f t="shared" si="53"/>
        <v>110.49799999999993</v>
      </c>
      <c r="X72" s="76">
        <v>0</v>
      </c>
      <c r="Y72" s="77">
        <v>0</v>
      </c>
      <c r="Z72" s="78">
        <f t="shared" si="42"/>
        <v>0</v>
      </c>
      <c r="AA72" s="85">
        <f t="shared" si="32"/>
        <v>0.1538398102044285</v>
      </c>
      <c r="AB72" s="87">
        <f t="shared" si="43"/>
        <v>-1.6274386653079731E-2</v>
      </c>
      <c r="AC72" s="85">
        <f t="shared" si="33"/>
        <v>0</v>
      </c>
      <c r="AD72" s="87">
        <f t="shared" si="44"/>
        <v>0</v>
      </c>
      <c r="AE72" s="85">
        <f t="shared" si="45"/>
        <v>0</v>
      </c>
      <c r="AF72" s="87">
        <f t="shared" si="46"/>
        <v>0</v>
      </c>
      <c r="AG72" s="76">
        <v>4187</v>
      </c>
      <c r="AH72" s="78">
        <v>5601</v>
      </c>
      <c r="AI72" s="76">
        <v>47</v>
      </c>
      <c r="AJ72" s="78">
        <v>46</v>
      </c>
      <c r="AK72" s="76">
        <v>63</v>
      </c>
      <c r="AL72" s="78">
        <v>66</v>
      </c>
      <c r="AM72" s="76">
        <f t="shared" si="54"/>
        <v>10.146739130434783</v>
      </c>
      <c r="AN72" s="78">
        <f t="shared" si="55"/>
        <v>0.24839397677048147</v>
      </c>
      <c r="AO72" s="76">
        <f t="shared" si="56"/>
        <v>7.0719696969696964</v>
      </c>
      <c r="AP72" s="78">
        <f t="shared" si="57"/>
        <v>-0.31251002084335422</v>
      </c>
      <c r="AQ72" s="76">
        <v>104</v>
      </c>
      <c r="AR72" s="78">
        <v>104</v>
      </c>
      <c r="AS72" s="76">
        <v>17917</v>
      </c>
      <c r="AT72" s="78">
        <v>23915</v>
      </c>
      <c r="AU72" s="76">
        <f t="shared" si="47"/>
        <v>159.970478779009</v>
      </c>
      <c r="AV72" s="78">
        <f t="shared" si="48"/>
        <v>9.9547953498635025</v>
      </c>
      <c r="AW72" s="76">
        <f t="shared" si="49"/>
        <v>683.03767184431354</v>
      </c>
      <c r="AX72" s="78">
        <f t="shared" si="50"/>
        <v>41.090931935070671</v>
      </c>
      <c r="AY72" s="178">
        <f t="shared" si="51"/>
        <v>4.2697732547759326</v>
      </c>
      <c r="AZ72" s="179">
        <f t="shared" si="52"/>
        <v>-9.4242613453952018E-3</v>
      </c>
      <c r="BA72" s="85">
        <f t="shared" si="58"/>
        <v>0.63173605240912933</v>
      </c>
      <c r="BB72" s="122">
        <f t="shared" si="59"/>
        <v>-1.6420584505991709E-3</v>
      </c>
    </row>
    <row r="73" spans="1:54" s="173" customFormat="1" ht="15" customHeight="1" x14ac:dyDescent="0.2">
      <c r="A73" s="174" t="s">
        <v>184</v>
      </c>
      <c r="B73" s="180" t="s">
        <v>186</v>
      </c>
      <c r="C73" s="76">
        <v>2817.6909999999998</v>
      </c>
      <c r="D73" s="77">
        <v>3874.3049999999998</v>
      </c>
      <c r="E73" s="76">
        <v>2685.8209999999999</v>
      </c>
      <c r="F73" s="78">
        <v>3813.7910000000002</v>
      </c>
      <c r="G73" s="176">
        <f t="shared" si="34"/>
        <v>1.0158671516084652</v>
      </c>
      <c r="H73" s="177">
        <f t="shared" si="35"/>
        <v>-3.3231429421320513E-2</v>
      </c>
      <c r="I73" s="76">
        <v>1729.6610000000001</v>
      </c>
      <c r="J73" s="77">
        <v>2837.8440000000001</v>
      </c>
      <c r="K73" s="82">
        <f t="shared" si="36"/>
        <v>0.74410055506450146</v>
      </c>
      <c r="L73" s="84">
        <f t="shared" si="37"/>
        <v>0.10010343090767937</v>
      </c>
      <c r="M73" s="76">
        <v>871.70699999999999</v>
      </c>
      <c r="N73" s="78">
        <v>861.54300000000012</v>
      </c>
      <c r="O73" s="85">
        <f t="shared" si="38"/>
        <v>0.22590199620272849</v>
      </c>
      <c r="P73" s="87">
        <f t="shared" si="39"/>
        <v>-9.8656863080894663E-2</v>
      </c>
      <c r="Q73" s="76">
        <v>84.453000000000003</v>
      </c>
      <c r="R73" s="78">
        <v>114.404</v>
      </c>
      <c r="S73" s="85">
        <f t="shared" si="40"/>
        <v>2.9997448732770094E-2</v>
      </c>
      <c r="T73" s="87">
        <f t="shared" si="41"/>
        <v>-1.4465678267846956E-3</v>
      </c>
      <c r="U73" s="76">
        <v>4166.1319999999996</v>
      </c>
      <c r="V73" s="77">
        <v>4040.9749999999999</v>
      </c>
      <c r="W73" s="78">
        <f t="shared" si="53"/>
        <v>-125.1569999999997</v>
      </c>
      <c r="X73" s="76">
        <v>815.37599999999998</v>
      </c>
      <c r="Y73" s="77">
        <v>713.16099999999994</v>
      </c>
      <c r="Z73" s="78">
        <f t="shared" si="42"/>
        <v>-102.21500000000003</v>
      </c>
      <c r="AA73" s="85">
        <f t="shared" si="32"/>
        <v>1.0430193286279732</v>
      </c>
      <c r="AB73" s="87">
        <f t="shared" si="43"/>
        <v>-0.43554308293525357</v>
      </c>
      <c r="AC73" s="85">
        <f t="shared" si="33"/>
        <v>0.18407456305066328</v>
      </c>
      <c r="AD73" s="87">
        <f t="shared" si="44"/>
        <v>-0.10530280302673839</v>
      </c>
      <c r="AE73" s="85">
        <f t="shared" si="45"/>
        <v>0.18699530204985013</v>
      </c>
      <c r="AF73" s="87">
        <f t="shared" si="46"/>
        <v>-0.1165900820840888</v>
      </c>
      <c r="AG73" s="76">
        <v>4022</v>
      </c>
      <c r="AH73" s="78">
        <v>5324</v>
      </c>
      <c r="AI73" s="76">
        <v>44</v>
      </c>
      <c r="AJ73" s="78">
        <v>44.75</v>
      </c>
      <c r="AK73" s="76">
        <v>65</v>
      </c>
      <c r="AL73" s="78">
        <v>62.5</v>
      </c>
      <c r="AM73" s="76">
        <f t="shared" si="54"/>
        <v>9.9143389199255125</v>
      </c>
      <c r="AN73" s="78">
        <f t="shared" si="55"/>
        <v>-0.24222673664014316</v>
      </c>
      <c r="AO73" s="76">
        <f t="shared" si="56"/>
        <v>7.0986666666666665</v>
      </c>
      <c r="AP73" s="78">
        <f t="shared" si="57"/>
        <v>0.2234529914529908</v>
      </c>
      <c r="AQ73" s="76">
        <v>125</v>
      </c>
      <c r="AR73" s="78">
        <v>125</v>
      </c>
      <c r="AS73" s="76">
        <v>15255</v>
      </c>
      <c r="AT73" s="78">
        <v>20299</v>
      </c>
      <c r="AU73" s="76">
        <f t="shared" si="47"/>
        <v>187.88073304103651</v>
      </c>
      <c r="AV73" s="78">
        <f t="shared" si="48"/>
        <v>11.819048347493407</v>
      </c>
      <c r="AW73" s="76">
        <f t="shared" si="49"/>
        <v>716.33940646130725</v>
      </c>
      <c r="AX73" s="78">
        <f t="shared" si="50"/>
        <v>48.556959917299309</v>
      </c>
      <c r="AY73" s="178">
        <f t="shared" si="51"/>
        <v>3.8127347858752816</v>
      </c>
      <c r="AZ73" s="179">
        <f t="shared" si="52"/>
        <v>1.9845675979707433E-2</v>
      </c>
      <c r="BA73" s="85">
        <f t="shared" si="58"/>
        <v>0.44613186813186811</v>
      </c>
      <c r="BB73" s="122">
        <f t="shared" si="59"/>
        <v>-2.5446024563672287E-3</v>
      </c>
    </row>
    <row r="74" spans="1:54" s="173" customFormat="1" ht="15" customHeight="1" x14ac:dyDescent="0.2">
      <c r="A74" s="174" t="s">
        <v>184</v>
      </c>
      <c r="B74" s="180" t="s">
        <v>187</v>
      </c>
      <c r="C74" s="76">
        <v>5740.9470000000001</v>
      </c>
      <c r="D74" s="77">
        <v>7788.8819999999996</v>
      </c>
      <c r="E74" s="76">
        <v>4947.8909999999996</v>
      </c>
      <c r="F74" s="78">
        <v>6854.6970000000001</v>
      </c>
      <c r="G74" s="176">
        <f t="shared" si="34"/>
        <v>1.136283923271882</v>
      </c>
      <c r="H74" s="177">
        <f t="shared" si="35"/>
        <v>-2.399769974689514E-2</v>
      </c>
      <c r="I74" s="76">
        <v>3527.1790000000001</v>
      </c>
      <c r="J74" s="77">
        <v>4897.9539999999997</v>
      </c>
      <c r="K74" s="82">
        <f t="shared" si="36"/>
        <v>0.71453982575743313</v>
      </c>
      <c r="L74" s="84">
        <f t="shared" si="37"/>
        <v>1.6746878633282503E-3</v>
      </c>
      <c r="M74" s="76">
        <v>974.02099999999996</v>
      </c>
      <c r="N74" s="78">
        <v>1360.5040000000004</v>
      </c>
      <c r="O74" s="85">
        <f t="shared" si="38"/>
        <v>0.19847762782220721</v>
      </c>
      <c r="P74" s="87">
        <f t="shared" si="39"/>
        <v>1.6218361323740993E-3</v>
      </c>
      <c r="Q74" s="76">
        <v>446.69099999999997</v>
      </c>
      <c r="R74" s="78">
        <v>596.23900000000003</v>
      </c>
      <c r="S74" s="85">
        <f t="shared" si="40"/>
        <v>8.6982546420359644E-2</v>
      </c>
      <c r="T74" s="87">
        <f t="shared" si="41"/>
        <v>-3.2965239957024745E-3</v>
      </c>
      <c r="U74" s="76">
        <v>64.103999999999999</v>
      </c>
      <c r="V74" s="77">
        <v>563.49800000000005</v>
      </c>
      <c r="W74" s="78">
        <f t="shared" si="53"/>
        <v>499.39400000000006</v>
      </c>
      <c r="X74" s="76">
        <v>0</v>
      </c>
      <c r="Y74" s="77">
        <v>0</v>
      </c>
      <c r="Z74" s="78">
        <f t="shared" si="42"/>
        <v>0</v>
      </c>
      <c r="AA74" s="85">
        <f t="shared" si="32"/>
        <v>7.2346454857064216E-2</v>
      </c>
      <c r="AB74" s="87">
        <f t="shared" si="43"/>
        <v>6.1180352818498103E-2</v>
      </c>
      <c r="AC74" s="85">
        <f t="shared" si="33"/>
        <v>0</v>
      </c>
      <c r="AD74" s="87">
        <f t="shared" si="44"/>
        <v>0</v>
      </c>
      <c r="AE74" s="85">
        <f t="shared" si="45"/>
        <v>0</v>
      </c>
      <c r="AF74" s="87">
        <f t="shared" si="46"/>
        <v>0</v>
      </c>
      <c r="AG74" s="76">
        <v>7367</v>
      </c>
      <c r="AH74" s="78">
        <v>9838</v>
      </c>
      <c r="AI74" s="76">
        <v>46</v>
      </c>
      <c r="AJ74" s="78">
        <v>49</v>
      </c>
      <c r="AK74" s="76">
        <v>76</v>
      </c>
      <c r="AL74" s="78">
        <v>75</v>
      </c>
      <c r="AM74" s="76">
        <f t="shared" si="54"/>
        <v>16.731292517006803</v>
      </c>
      <c r="AN74" s="78">
        <f t="shared" si="55"/>
        <v>-1.0633934733313595</v>
      </c>
      <c r="AO74" s="76">
        <f t="shared" si="56"/>
        <v>10.931111111111113</v>
      </c>
      <c r="AP74" s="78">
        <f t="shared" si="57"/>
        <v>0.16064327485380225</v>
      </c>
      <c r="AQ74" s="76">
        <v>153</v>
      </c>
      <c r="AR74" s="78">
        <v>153</v>
      </c>
      <c r="AS74" s="76">
        <v>30486</v>
      </c>
      <c r="AT74" s="78">
        <v>41202</v>
      </c>
      <c r="AU74" s="76">
        <f t="shared" si="47"/>
        <v>166.36806465705547</v>
      </c>
      <c r="AV74" s="78">
        <f t="shared" si="48"/>
        <v>4.0676316714227312</v>
      </c>
      <c r="AW74" s="76">
        <f t="shared" si="49"/>
        <v>696.75716609066887</v>
      </c>
      <c r="AX74" s="78">
        <f t="shared" si="50"/>
        <v>25.128144779415948</v>
      </c>
      <c r="AY74" s="178">
        <f t="shared" si="51"/>
        <v>4.188046350884326</v>
      </c>
      <c r="AZ74" s="179">
        <f t="shared" si="52"/>
        <v>4.9862558295755477E-2</v>
      </c>
      <c r="BA74" s="85">
        <f t="shared" si="58"/>
        <v>0.73981900452488691</v>
      </c>
      <c r="BB74" s="122">
        <f t="shared" si="59"/>
        <v>7.2642179043563848E-3</v>
      </c>
    </row>
    <row r="75" spans="1:54" s="173" customFormat="1" ht="15" customHeight="1" x14ac:dyDescent="0.2">
      <c r="A75" s="174" t="s">
        <v>188</v>
      </c>
      <c r="B75" s="180" t="s">
        <v>189</v>
      </c>
      <c r="C75" s="76">
        <v>1279.0730000000001</v>
      </c>
      <c r="D75" s="77">
        <v>1739.9749999999999</v>
      </c>
      <c r="E75" s="76">
        <v>1191.2840000000001</v>
      </c>
      <c r="F75" s="78">
        <v>1589.431</v>
      </c>
      <c r="G75" s="176">
        <f t="shared" si="34"/>
        <v>1.0947156561058642</v>
      </c>
      <c r="H75" s="177">
        <f t="shared" si="35"/>
        <v>2.1022901061726884E-2</v>
      </c>
      <c r="I75" s="76">
        <v>972.38599999999997</v>
      </c>
      <c r="J75" s="77">
        <v>1288.0119999999999</v>
      </c>
      <c r="K75" s="82">
        <f t="shared" si="36"/>
        <v>0.81036043716273298</v>
      </c>
      <c r="L75" s="84">
        <f t="shared" si="37"/>
        <v>-5.8899279894891743E-3</v>
      </c>
      <c r="M75" s="76">
        <v>187.096</v>
      </c>
      <c r="N75" s="78">
        <v>260.45300000000009</v>
      </c>
      <c r="O75" s="85">
        <f t="shared" si="38"/>
        <v>0.1638655594360498</v>
      </c>
      <c r="P75" s="87">
        <f t="shared" si="39"/>
        <v>6.81149004537554E-3</v>
      </c>
      <c r="Q75" s="76">
        <v>31.802</v>
      </c>
      <c r="R75" s="78">
        <v>40.966000000000001</v>
      </c>
      <c r="S75" s="85">
        <f t="shared" si="40"/>
        <v>2.5774003401217164E-2</v>
      </c>
      <c r="T75" s="87">
        <f t="shared" si="41"/>
        <v>-9.2156205588626167E-4</v>
      </c>
      <c r="U75" s="76">
        <v>247.38499999999999</v>
      </c>
      <c r="V75" s="77">
        <v>219.80233999999999</v>
      </c>
      <c r="W75" s="78">
        <f t="shared" si="53"/>
        <v>-27.582660000000004</v>
      </c>
      <c r="X75" s="76">
        <v>1.35</v>
      </c>
      <c r="Y75" s="77">
        <v>0</v>
      </c>
      <c r="Z75" s="78">
        <f t="shared" si="42"/>
        <v>-1.35</v>
      </c>
      <c r="AA75" s="85">
        <f t="shared" si="32"/>
        <v>0.12632499892239832</v>
      </c>
      <c r="AB75" s="87">
        <f t="shared" si="43"/>
        <v>-6.7084603187879954E-2</v>
      </c>
      <c r="AC75" s="85">
        <f t="shared" si="33"/>
        <v>0</v>
      </c>
      <c r="AD75" s="87">
        <f t="shared" si="44"/>
        <v>-1.0554518780397991E-3</v>
      </c>
      <c r="AE75" s="85">
        <f t="shared" si="45"/>
        <v>0</v>
      </c>
      <c r="AF75" s="87">
        <f t="shared" si="46"/>
        <v>-1.1332310347490606E-3</v>
      </c>
      <c r="AG75" s="76">
        <v>1800</v>
      </c>
      <c r="AH75" s="78">
        <v>2315</v>
      </c>
      <c r="AI75" s="76">
        <v>17</v>
      </c>
      <c r="AJ75" s="78">
        <v>17.48</v>
      </c>
      <c r="AK75" s="76">
        <v>36</v>
      </c>
      <c r="AL75" s="78">
        <v>35.92</v>
      </c>
      <c r="AM75" s="76">
        <f t="shared" si="54"/>
        <v>11.036422578184592</v>
      </c>
      <c r="AN75" s="78">
        <f t="shared" si="55"/>
        <v>-0.72828330416834852</v>
      </c>
      <c r="AO75" s="76">
        <f t="shared" si="56"/>
        <v>5.3707312546399395</v>
      </c>
      <c r="AP75" s="78">
        <f t="shared" si="57"/>
        <v>-0.18482430091561586</v>
      </c>
      <c r="AQ75" s="76">
        <v>85</v>
      </c>
      <c r="AR75" s="78">
        <v>85</v>
      </c>
      <c r="AS75" s="76">
        <v>14248</v>
      </c>
      <c r="AT75" s="78">
        <v>18787</v>
      </c>
      <c r="AU75" s="76">
        <f t="shared" si="47"/>
        <v>84.602703997445047</v>
      </c>
      <c r="AV75" s="78">
        <f t="shared" si="48"/>
        <v>0.99209198172354718</v>
      </c>
      <c r="AW75" s="76">
        <f t="shared" si="49"/>
        <v>686.57926565874732</v>
      </c>
      <c r="AX75" s="78">
        <f t="shared" si="50"/>
        <v>24.754821214302865</v>
      </c>
      <c r="AY75" s="178">
        <f t="shared" si="51"/>
        <v>8.1153347732181427</v>
      </c>
      <c r="AZ75" s="179">
        <f t="shared" si="52"/>
        <v>0.19977921766258699</v>
      </c>
      <c r="BA75" s="85">
        <f t="shared" si="58"/>
        <v>0.60720749838396904</v>
      </c>
      <c r="BB75" s="122">
        <f t="shared" si="59"/>
        <v>-9.0554773945776823E-3</v>
      </c>
    </row>
    <row r="76" spans="1:54" s="173" customFormat="1" ht="15" customHeight="1" x14ac:dyDescent="0.2">
      <c r="A76" s="174" t="s">
        <v>190</v>
      </c>
      <c r="B76" s="175" t="s">
        <v>191</v>
      </c>
      <c r="C76" s="76">
        <v>1553.4949999999999</v>
      </c>
      <c r="D76" s="77">
        <v>2082.4409999999998</v>
      </c>
      <c r="E76" s="76">
        <v>1429.9770000000001</v>
      </c>
      <c r="F76" s="78">
        <v>2030.6469999999999</v>
      </c>
      <c r="G76" s="176">
        <f t="shared" si="34"/>
        <v>1.0255061564122174</v>
      </c>
      <c r="H76" s="177">
        <f t="shared" si="35"/>
        <v>-6.0871456654286282E-2</v>
      </c>
      <c r="I76" s="76">
        <v>1133.377</v>
      </c>
      <c r="J76" s="77">
        <v>1579.9870000000001</v>
      </c>
      <c r="K76" s="82">
        <f t="shared" si="36"/>
        <v>0.77807073312102015</v>
      </c>
      <c r="L76" s="84">
        <f t="shared" si="37"/>
        <v>-1.4513343406084789E-2</v>
      </c>
      <c r="M76" s="76">
        <v>177.732</v>
      </c>
      <c r="N76" s="78">
        <v>283.51599999999985</v>
      </c>
      <c r="O76" s="85">
        <f t="shared" si="38"/>
        <v>0.13961855507136389</v>
      </c>
      <c r="P76" s="87">
        <f t="shared" si="39"/>
        <v>1.5328444111537276E-2</v>
      </c>
      <c r="Q76" s="76">
        <v>118.86799999999999</v>
      </c>
      <c r="R76" s="78">
        <v>167.14400000000001</v>
      </c>
      <c r="S76" s="85">
        <f t="shared" si="40"/>
        <v>8.2310711807615997E-2</v>
      </c>
      <c r="T76" s="87">
        <f t="shared" si="41"/>
        <v>-8.1510070545239011E-4</v>
      </c>
      <c r="U76" s="76">
        <v>188.547</v>
      </c>
      <c r="V76" s="77">
        <v>190.55600000000001</v>
      </c>
      <c r="W76" s="78">
        <f t="shared" si="53"/>
        <v>2.0090000000000146</v>
      </c>
      <c r="X76" s="76">
        <v>3.8220000000000001</v>
      </c>
      <c r="Y76" s="77">
        <v>0</v>
      </c>
      <c r="Z76" s="78">
        <f t="shared" si="42"/>
        <v>-3.8220000000000001</v>
      </c>
      <c r="AA76" s="85">
        <f t="shared" si="32"/>
        <v>9.1506073881564967E-2</v>
      </c>
      <c r="AB76" s="87">
        <f t="shared" si="43"/>
        <v>-2.9863483149516562E-2</v>
      </c>
      <c r="AC76" s="85">
        <f t="shared" si="33"/>
        <v>0</v>
      </c>
      <c r="AD76" s="87">
        <f t="shared" si="44"/>
        <v>-2.460258964463999E-3</v>
      </c>
      <c r="AE76" s="85">
        <f t="shared" si="45"/>
        <v>0</v>
      </c>
      <c r="AF76" s="87">
        <f t="shared" si="46"/>
        <v>-2.6727702613398674E-3</v>
      </c>
      <c r="AG76" s="76">
        <v>1342</v>
      </c>
      <c r="AH76" s="78">
        <v>1775</v>
      </c>
      <c r="AI76" s="76">
        <v>19</v>
      </c>
      <c r="AJ76" s="78">
        <v>19</v>
      </c>
      <c r="AK76" s="76">
        <v>32</v>
      </c>
      <c r="AL76" s="78">
        <v>32</v>
      </c>
      <c r="AM76" s="76">
        <f t="shared" si="54"/>
        <v>7.7850877192982457</v>
      </c>
      <c r="AN76" s="78">
        <f t="shared" si="55"/>
        <v>-6.2865497076023402E-2</v>
      </c>
      <c r="AO76" s="76">
        <f t="shared" si="56"/>
        <v>4.622395833333333</v>
      </c>
      <c r="AP76" s="78">
        <f t="shared" si="57"/>
        <v>-3.7326388888889284E-2</v>
      </c>
      <c r="AQ76" s="76">
        <v>55</v>
      </c>
      <c r="AR76" s="78">
        <v>55</v>
      </c>
      <c r="AS76" s="76">
        <v>7180</v>
      </c>
      <c r="AT76" s="78">
        <v>9483</v>
      </c>
      <c r="AU76" s="76">
        <f t="shared" si="47"/>
        <v>214.13550564167457</v>
      </c>
      <c r="AV76" s="78">
        <f t="shared" si="48"/>
        <v>14.974363580393231</v>
      </c>
      <c r="AW76" s="76">
        <f t="shared" si="49"/>
        <v>1144.0264788732395</v>
      </c>
      <c r="AX76" s="78">
        <f t="shared" si="50"/>
        <v>78.469846980542115</v>
      </c>
      <c r="AY76" s="178">
        <f t="shared" si="51"/>
        <v>5.3425352112676059</v>
      </c>
      <c r="AZ76" s="179">
        <f t="shared" si="52"/>
        <v>-7.6883356772521338E-3</v>
      </c>
      <c r="BA76" s="85">
        <f t="shared" si="58"/>
        <v>0.47367632367632367</v>
      </c>
      <c r="BB76" s="122">
        <f t="shared" si="59"/>
        <v>-6.2702003878474244E-3</v>
      </c>
    </row>
    <row r="77" spans="1:54" s="173" customFormat="1" ht="15" customHeight="1" x14ac:dyDescent="0.2">
      <c r="A77" s="174" t="s">
        <v>92</v>
      </c>
      <c r="B77" s="180" t="s">
        <v>192</v>
      </c>
      <c r="C77" s="76">
        <v>5204.3810000000003</v>
      </c>
      <c r="D77" s="77">
        <v>7628.2001200000004</v>
      </c>
      <c r="E77" s="76">
        <v>3658.5720000000001</v>
      </c>
      <c r="F77" s="78">
        <v>6622.1450000000004</v>
      </c>
      <c r="G77" s="176">
        <f t="shared" si="34"/>
        <v>1.151922846751317</v>
      </c>
      <c r="H77" s="177">
        <f t="shared" si="35"/>
        <v>-0.27059418995043449</v>
      </c>
      <c r="I77" s="76">
        <v>1395.5940000000001</v>
      </c>
      <c r="J77" s="77">
        <v>1955.1310000000001</v>
      </c>
      <c r="K77" s="82">
        <f t="shared" si="36"/>
        <v>0.29524134551569015</v>
      </c>
      <c r="L77" s="84">
        <f t="shared" si="37"/>
        <v>-8.6217321964408622E-2</v>
      </c>
      <c r="M77" s="76">
        <v>185.619</v>
      </c>
      <c r="N77" s="78">
        <v>66.287000000000262</v>
      </c>
      <c r="O77" s="85">
        <f t="shared" si="38"/>
        <v>1.0009898605361292E-2</v>
      </c>
      <c r="P77" s="87">
        <f t="shared" si="39"/>
        <v>-4.0725470276267932E-2</v>
      </c>
      <c r="Q77" s="76">
        <v>2077.3589999999999</v>
      </c>
      <c r="R77" s="78">
        <v>4600.7269999999999</v>
      </c>
      <c r="S77" s="85">
        <f t="shared" si="40"/>
        <v>0.69474875587894858</v>
      </c>
      <c r="T77" s="87">
        <f t="shared" si="41"/>
        <v>0.12694279224067662</v>
      </c>
      <c r="U77" s="76">
        <v>2427.9940000000001</v>
      </c>
      <c r="V77" s="77">
        <v>2489.8297699999998</v>
      </c>
      <c r="W77" s="78">
        <f t="shared" si="53"/>
        <v>61.835769999999684</v>
      </c>
      <c r="X77" s="76">
        <v>1189.33</v>
      </c>
      <c r="Y77" s="77">
        <v>1047.6849999999999</v>
      </c>
      <c r="Z77" s="78">
        <f t="shared" si="42"/>
        <v>-141.64499999999998</v>
      </c>
      <c r="AA77" s="85">
        <f t="shared" si="32"/>
        <v>0.32639806649435404</v>
      </c>
      <c r="AB77" s="87">
        <f t="shared" si="43"/>
        <v>-0.14013080600748623</v>
      </c>
      <c r="AC77" s="85">
        <f t="shared" si="33"/>
        <v>0.13734367000324579</v>
      </c>
      <c r="AD77" s="87">
        <f t="shared" si="44"/>
        <v>-9.1181105565645071E-2</v>
      </c>
      <c r="AE77" s="85">
        <f t="shared" si="45"/>
        <v>0.15820931133341234</v>
      </c>
      <c r="AF77" s="87">
        <f t="shared" si="46"/>
        <v>-0.1668710752217791</v>
      </c>
      <c r="AG77" s="76">
        <v>4291</v>
      </c>
      <c r="AH77" s="78">
        <v>5886</v>
      </c>
      <c r="AI77" s="76">
        <v>36</v>
      </c>
      <c r="AJ77" s="78">
        <v>34</v>
      </c>
      <c r="AK77" s="76">
        <v>59</v>
      </c>
      <c r="AL77" s="78">
        <v>61</v>
      </c>
      <c r="AM77" s="76">
        <f t="shared" si="54"/>
        <v>14.426470588235295</v>
      </c>
      <c r="AN77" s="78">
        <f t="shared" si="55"/>
        <v>1.1826434277414677</v>
      </c>
      <c r="AO77" s="76">
        <f t="shared" si="56"/>
        <v>8.0409836065573774</v>
      </c>
      <c r="AP77" s="78">
        <f t="shared" si="57"/>
        <v>-3.9995677811736741E-2</v>
      </c>
      <c r="AQ77" s="76">
        <v>108</v>
      </c>
      <c r="AR77" s="78">
        <v>106</v>
      </c>
      <c r="AS77" s="76">
        <v>11522</v>
      </c>
      <c r="AT77" s="78">
        <v>17935</v>
      </c>
      <c r="AU77" s="76">
        <f t="shared" si="47"/>
        <v>369.2302759966546</v>
      </c>
      <c r="AV77" s="78">
        <f t="shared" si="48"/>
        <v>51.7010276022786</v>
      </c>
      <c r="AW77" s="76">
        <f t="shared" si="49"/>
        <v>1125.0671083927964</v>
      </c>
      <c r="AX77" s="78">
        <f t="shared" si="50"/>
        <v>272.45186719027947</v>
      </c>
      <c r="AY77" s="178">
        <f t="shared" si="51"/>
        <v>3.04706082229018</v>
      </c>
      <c r="AZ77" s="179">
        <f t="shared" si="52"/>
        <v>0.36190584676000048</v>
      </c>
      <c r="BA77" s="85">
        <f t="shared" si="58"/>
        <v>0.46482998133941533</v>
      </c>
      <c r="BB77" s="122">
        <f t="shared" si="59"/>
        <v>7.2605035805646256E-2</v>
      </c>
    </row>
    <row r="78" spans="1:54" s="173" customFormat="1" ht="15" customHeight="1" x14ac:dyDescent="0.2">
      <c r="A78" s="174" t="s">
        <v>92</v>
      </c>
      <c r="B78" s="180" t="s">
        <v>193</v>
      </c>
      <c r="C78" s="76">
        <v>963.08644000000004</v>
      </c>
      <c r="D78" s="77">
        <v>1356.09547</v>
      </c>
      <c r="E78" s="76">
        <v>861.41101000000003</v>
      </c>
      <c r="F78" s="78">
        <v>1285.0788799999998</v>
      </c>
      <c r="G78" s="176">
        <f t="shared" si="34"/>
        <v>1.0552624364972836</v>
      </c>
      <c r="H78" s="177">
        <f t="shared" si="35"/>
        <v>-6.2771148887235784E-2</v>
      </c>
      <c r="I78" s="76">
        <v>630.20804999999996</v>
      </c>
      <c r="J78" s="77">
        <v>919.5969399999999</v>
      </c>
      <c r="K78" s="82">
        <f t="shared" si="36"/>
        <v>0.71559571502723629</v>
      </c>
      <c r="L78" s="84">
        <f t="shared" si="37"/>
        <v>-1.6004000653202843E-2</v>
      </c>
      <c r="M78" s="76">
        <v>172.64391000000001</v>
      </c>
      <c r="N78" s="78">
        <v>285.12913999999989</v>
      </c>
      <c r="O78" s="85">
        <f t="shared" si="38"/>
        <v>0.22187676137047707</v>
      </c>
      <c r="P78" s="87">
        <f t="shared" si="39"/>
        <v>2.1456859609527895E-2</v>
      </c>
      <c r="Q78" s="76">
        <v>58.559050000000006</v>
      </c>
      <c r="R78" s="78">
        <v>80.352800000000002</v>
      </c>
      <c r="S78" s="85">
        <f t="shared" si="40"/>
        <v>6.2527523602286583E-2</v>
      </c>
      <c r="T78" s="87">
        <f t="shared" si="41"/>
        <v>-5.452858956325024E-3</v>
      </c>
      <c r="U78" s="76">
        <v>91.121390000000019</v>
      </c>
      <c r="V78" s="77">
        <v>122.09078</v>
      </c>
      <c r="W78" s="78">
        <f t="shared" si="53"/>
        <v>30.969389999999976</v>
      </c>
      <c r="X78" s="76">
        <v>0</v>
      </c>
      <c r="Y78" s="77">
        <v>0</v>
      </c>
      <c r="Z78" s="78">
        <f t="shared" si="42"/>
        <v>0</v>
      </c>
      <c r="AA78" s="85">
        <f t="shared" si="32"/>
        <v>9.0031109682860308E-2</v>
      </c>
      <c r="AB78" s="87">
        <f t="shared" si="43"/>
        <v>-4.5828171833512121E-3</v>
      </c>
      <c r="AC78" s="85">
        <f t="shared" si="33"/>
        <v>0</v>
      </c>
      <c r="AD78" s="87">
        <f t="shared" si="44"/>
        <v>0</v>
      </c>
      <c r="AE78" s="85">
        <f t="shared" si="45"/>
        <v>0</v>
      </c>
      <c r="AF78" s="87">
        <f t="shared" si="46"/>
        <v>0</v>
      </c>
      <c r="AG78" s="76">
        <v>1183</v>
      </c>
      <c r="AH78" s="78">
        <v>1646</v>
      </c>
      <c r="AI78" s="76">
        <v>7</v>
      </c>
      <c r="AJ78" s="78">
        <v>6.5</v>
      </c>
      <c r="AK78" s="76">
        <v>13</v>
      </c>
      <c r="AL78" s="78">
        <v>13</v>
      </c>
      <c r="AM78" s="76">
        <f t="shared" si="54"/>
        <v>21.102564102564102</v>
      </c>
      <c r="AN78" s="78">
        <f t="shared" si="55"/>
        <v>2.3247863247863236</v>
      </c>
      <c r="AO78" s="76">
        <f t="shared" si="56"/>
        <v>10.551282051282051</v>
      </c>
      <c r="AP78" s="78">
        <f t="shared" si="57"/>
        <v>0.44017094017094038</v>
      </c>
      <c r="AQ78" s="76">
        <v>45</v>
      </c>
      <c r="AR78" s="78">
        <v>45</v>
      </c>
      <c r="AS78" s="76">
        <v>9912</v>
      </c>
      <c r="AT78" s="78">
        <v>13933</v>
      </c>
      <c r="AU78" s="76">
        <f t="shared" si="47"/>
        <v>92.232748151869657</v>
      </c>
      <c r="AV78" s="78">
        <f t="shared" si="48"/>
        <v>5.3268754722893448</v>
      </c>
      <c r="AW78" s="76">
        <f t="shared" si="49"/>
        <v>780.72835965978118</v>
      </c>
      <c r="AX78" s="78">
        <f t="shared" si="50"/>
        <v>52.570278510161529</v>
      </c>
      <c r="AY78" s="178">
        <f t="shared" si="51"/>
        <v>8.4647630619684087</v>
      </c>
      <c r="AZ78" s="179">
        <f t="shared" si="52"/>
        <v>8.60648371163375E-2</v>
      </c>
      <c r="BA78" s="85">
        <f t="shared" si="58"/>
        <v>0.85061050061050059</v>
      </c>
      <c r="BB78" s="122">
        <f t="shared" si="59"/>
        <v>4.0806579041873126E-2</v>
      </c>
    </row>
    <row r="79" spans="1:54" s="173" customFormat="1" ht="15" customHeight="1" x14ac:dyDescent="0.2">
      <c r="A79" s="174" t="s">
        <v>96</v>
      </c>
      <c r="B79" s="180" t="s">
        <v>194</v>
      </c>
      <c r="C79" s="76">
        <v>1527.952</v>
      </c>
      <c r="D79" s="77">
        <v>2070.8495499999999</v>
      </c>
      <c r="E79" s="76">
        <v>1374.566</v>
      </c>
      <c r="F79" s="78">
        <v>2042.3821</v>
      </c>
      <c r="G79" s="176">
        <f t="shared" si="34"/>
        <v>1.0139383565886129</v>
      </c>
      <c r="H79" s="177">
        <f t="shared" si="35"/>
        <v>-9.765031940075386E-2</v>
      </c>
      <c r="I79" s="76">
        <v>866.53300000000002</v>
      </c>
      <c r="J79" s="77">
        <v>1313.5640000000001</v>
      </c>
      <c r="K79" s="82">
        <f t="shared" si="36"/>
        <v>0.6431529144326128</v>
      </c>
      <c r="L79" s="84">
        <f t="shared" si="37"/>
        <v>1.2748117573094908E-2</v>
      </c>
      <c r="M79" s="76">
        <v>296.14100000000002</v>
      </c>
      <c r="N79" s="78">
        <v>504.01499999999999</v>
      </c>
      <c r="O79" s="85">
        <f t="shared" si="38"/>
        <v>0.24677801475052097</v>
      </c>
      <c r="P79" s="87">
        <f t="shared" si="39"/>
        <v>3.1334740291528079E-2</v>
      </c>
      <c r="Q79" s="76">
        <v>211.892</v>
      </c>
      <c r="R79" s="78">
        <v>224.8031</v>
      </c>
      <c r="S79" s="85">
        <f t="shared" si="40"/>
        <v>0.11006907081686625</v>
      </c>
      <c r="T79" s="87">
        <f t="shared" si="41"/>
        <v>-4.4082857864623029E-2</v>
      </c>
      <c r="U79" s="76">
        <v>169.727</v>
      </c>
      <c r="V79" s="77">
        <v>254.66166999999999</v>
      </c>
      <c r="W79" s="78">
        <f t="shared" si="53"/>
        <v>84.934669999999983</v>
      </c>
      <c r="X79" s="76">
        <v>0</v>
      </c>
      <c r="Y79" s="77">
        <v>0</v>
      </c>
      <c r="Z79" s="78">
        <f t="shared" si="42"/>
        <v>0</v>
      </c>
      <c r="AA79" s="85">
        <f t="shared" si="32"/>
        <v>0.12297449131444628</v>
      </c>
      <c r="AB79" s="87">
        <f t="shared" si="43"/>
        <v>1.1893122266203926E-2</v>
      </c>
      <c r="AC79" s="85">
        <f t="shared" si="33"/>
        <v>0</v>
      </c>
      <c r="AD79" s="87">
        <f t="shared" si="44"/>
        <v>0</v>
      </c>
      <c r="AE79" s="85">
        <f t="shared" si="45"/>
        <v>0</v>
      </c>
      <c r="AF79" s="87">
        <f t="shared" si="46"/>
        <v>0</v>
      </c>
      <c r="AG79" s="76">
        <v>1845</v>
      </c>
      <c r="AH79" s="78">
        <v>2474</v>
      </c>
      <c r="AI79" s="76">
        <v>10</v>
      </c>
      <c r="AJ79" s="78">
        <v>10</v>
      </c>
      <c r="AK79" s="76">
        <v>28</v>
      </c>
      <c r="AL79" s="78">
        <v>28</v>
      </c>
      <c r="AM79" s="76">
        <f t="shared" si="54"/>
        <v>20.616666666666667</v>
      </c>
      <c r="AN79" s="78">
        <f t="shared" si="55"/>
        <v>0.11666666666666714</v>
      </c>
      <c r="AO79" s="76">
        <f t="shared" si="56"/>
        <v>7.3630952380952381</v>
      </c>
      <c r="AP79" s="78">
        <f t="shared" si="57"/>
        <v>4.1666666666666963E-2</v>
      </c>
      <c r="AQ79" s="76">
        <v>81</v>
      </c>
      <c r="AR79" s="78">
        <v>81</v>
      </c>
      <c r="AS79" s="76">
        <v>16747</v>
      </c>
      <c r="AT79" s="78">
        <v>22374</v>
      </c>
      <c r="AU79" s="76">
        <f t="shared" si="47"/>
        <v>91.283726647000989</v>
      </c>
      <c r="AV79" s="78">
        <f t="shared" si="48"/>
        <v>9.2053842573192526</v>
      </c>
      <c r="AW79" s="76">
        <f t="shared" si="49"/>
        <v>825.53843977364591</v>
      </c>
      <c r="AX79" s="78">
        <f t="shared" si="50"/>
        <v>80.516217551423665</v>
      </c>
      <c r="AY79" s="178">
        <f t="shared" si="51"/>
        <v>9.0436540016168152</v>
      </c>
      <c r="AZ79" s="179">
        <f t="shared" si="52"/>
        <v>-3.3310768030881732E-2</v>
      </c>
      <c r="BA79" s="85">
        <f t="shared" si="58"/>
        <v>0.75885225885225882</v>
      </c>
      <c r="BB79" s="122">
        <f t="shared" si="59"/>
        <v>-1.2693823968333851E-3</v>
      </c>
    </row>
    <row r="80" spans="1:54" s="173" customFormat="1" ht="15" customHeight="1" x14ac:dyDescent="0.2">
      <c r="A80" s="174" t="s">
        <v>101</v>
      </c>
      <c r="B80" s="180" t="s">
        <v>195</v>
      </c>
      <c r="C80" s="76">
        <v>4275.3689999999997</v>
      </c>
      <c r="D80" s="77">
        <v>5958.5291400000006</v>
      </c>
      <c r="E80" s="76">
        <v>4270.4767000000002</v>
      </c>
      <c r="F80" s="78">
        <v>5989.9782199999991</v>
      </c>
      <c r="G80" s="176">
        <f t="shared" si="34"/>
        <v>0.99474971713670124</v>
      </c>
      <c r="H80" s="177">
        <f t="shared" si="35"/>
        <v>-6.39589267308871E-3</v>
      </c>
      <c r="I80" s="76">
        <v>3297.6590000000001</v>
      </c>
      <c r="J80" s="77">
        <v>4576.5925999999999</v>
      </c>
      <c r="K80" s="82">
        <f t="shared" si="36"/>
        <v>0.76404160948685396</v>
      </c>
      <c r="L80" s="84">
        <f t="shared" si="37"/>
        <v>-8.1576627864264895E-3</v>
      </c>
      <c r="M80" s="76">
        <v>785.89539000000002</v>
      </c>
      <c r="N80" s="78">
        <v>1164.3789499999991</v>
      </c>
      <c r="O80" s="85">
        <f t="shared" si="38"/>
        <v>0.19438784370070702</v>
      </c>
      <c r="P80" s="87">
        <f t="shared" si="39"/>
        <v>1.0357946054854045E-2</v>
      </c>
      <c r="Q80" s="76">
        <v>186.92207999999999</v>
      </c>
      <c r="R80" s="78">
        <v>249.00667000000001</v>
      </c>
      <c r="S80" s="85">
        <f t="shared" si="40"/>
        <v>4.1570546812439005E-2</v>
      </c>
      <c r="T80" s="87">
        <f t="shared" si="41"/>
        <v>-2.2002294102716757E-3</v>
      </c>
      <c r="U80" s="76">
        <v>2643.5919700000004</v>
      </c>
      <c r="V80" s="77">
        <v>2992.7573200000002</v>
      </c>
      <c r="W80" s="78">
        <f t="shared" si="53"/>
        <v>349.16534999999976</v>
      </c>
      <c r="X80" s="76">
        <v>107.70365000000001</v>
      </c>
      <c r="Y80" s="77">
        <v>95.711240000000004</v>
      </c>
      <c r="Z80" s="78">
        <f t="shared" si="42"/>
        <v>-11.992410000000007</v>
      </c>
      <c r="AA80" s="85">
        <f t="shared" si="32"/>
        <v>0.50226444306690088</v>
      </c>
      <c r="AB80" s="87">
        <f t="shared" si="43"/>
        <v>-0.11606627177899909</v>
      </c>
      <c r="AC80" s="85">
        <f t="shared" si="33"/>
        <v>1.6062897025624009E-2</v>
      </c>
      <c r="AD80" s="87">
        <f t="shared" si="44"/>
        <v>-9.1287647935078646E-3</v>
      </c>
      <c r="AE80" s="85">
        <f t="shared" si="45"/>
        <v>1.5978562272635444E-2</v>
      </c>
      <c r="AF80" s="87">
        <f t="shared" si="46"/>
        <v>-9.2419593614013404E-3</v>
      </c>
      <c r="AG80" s="76">
        <v>4562</v>
      </c>
      <c r="AH80" s="78">
        <v>6034</v>
      </c>
      <c r="AI80" s="76">
        <v>43.24</v>
      </c>
      <c r="AJ80" s="78">
        <v>43.45</v>
      </c>
      <c r="AK80" s="76">
        <v>120.2</v>
      </c>
      <c r="AL80" s="78">
        <v>122.4</v>
      </c>
      <c r="AM80" s="76">
        <f t="shared" si="54"/>
        <v>11.572688914461066</v>
      </c>
      <c r="AN80" s="78">
        <f t="shared" si="55"/>
        <v>-0.14999584245125597</v>
      </c>
      <c r="AO80" s="76">
        <f t="shared" si="56"/>
        <v>4.1081154684095855</v>
      </c>
      <c r="AP80" s="78">
        <f t="shared" si="57"/>
        <v>-0.10893019622343303</v>
      </c>
      <c r="AQ80" s="76">
        <v>140</v>
      </c>
      <c r="AR80" s="78">
        <v>140</v>
      </c>
      <c r="AS80" s="76">
        <v>19906</v>
      </c>
      <c r="AT80" s="78">
        <v>26302</v>
      </c>
      <c r="AU80" s="76">
        <f t="shared" si="47"/>
        <v>227.73850733784499</v>
      </c>
      <c r="AV80" s="78">
        <f t="shared" si="48"/>
        <v>13.206371298459885</v>
      </c>
      <c r="AW80" s="76">
        <f t="shared" si="49"/>
        <v>992.70437852171005</v>
      </c>
      <c r="AX80" s="78">
        <f t="shared" si="50"/>
        <v>56.606899345909937</v>
      </c>
      <c r="AY80" s="178">
        <f t="shared" si="51"/>
        <v>4.3589658601259531</v>
      </c>
      <c r="AZ80" s="179">
        <f t="shared" si="52"/>
        <v>-4.4712288701012071E-3</v>
      </c>
      <c r="BA80" s="85">
        <f t="shared" si="58"/>
        <v>0.51613029827315537</v>
      </c>
      <c r="BB80" s="122">
        <f t="shared" si="59"/>
        <v>-6.6112983655001178E-3</v>
      </c>
    </row>
    <row r="81" spans="1:54" s="173" customFormat="1" ht="15" customHeight="1" x14ac:dyDescent="0.2">
      <c r="A81" s="174" t="s">
        <v>101</v>
      </c>
      <c r="B81" s="180" t="s">
        <v>196</v>
      </c>
      <c r="C81" s="76">
        <v>222.13990000000001</v>
      </c>
      <c r="D81" s="77">
        <v>288.76092</v>
      </c>
      <c r="E81" s="76">
        <v>533.947</v>
      </c>
      <c r="F81" s="78">
        <v>717.75858999999991</v>
      </c>
      <c r="G81" s="176">
        <f t="shared" si="34"/>
        <v>0.40230924996662182</v>
      </c>
      <c r="H81" s="177">
        <f t="shared" si="35"/>
        <v>-1.3724363856473021E-2</v>
      </c>
      <c r="I81" s="76">
        <v>429.83600000000001</v>
      </c>
      <c r="J81" s="77">
        <v>482.11500000000001</v>
      </c>
      <c r="K81" s="82">
        <f t="shared" si="36"/>
        <v>0.67169520047123377</v>
      </c>
      <c r="L81" s="84">
        <f t="shared" si="37"/>
        <v>-0.13332102773119081</v>
      </c>
      <c r="M81" s="76">
        <v>93.859520000000003</v>
      </c>
      <c r="N81" s="78">
        <v>221.67108999999991</v>
      </c>
      <c r="O81" s="85">
        <f t="shared" si="38"/>
        <v>0.3088379478676806</v>
      </c>
      <c r="P81" s="87">
        <f t="shared" si="39"/>
        <v>0.13305360972175975</v>
      </c>
      <c r="Q81" s="76">
        <v>10.250999999999999</v>
      </c>
      <c r="R81" s="78">
        <v>13.9725</v>
      </c>
      <c r="S81" s="85">
        <f t="shared" si="40"/>
        <v>1.9466851661085662E-2</v>
      </c>
      <c r="T81" s="87">
        <f t="shared" si="41"/>
        <v>2.6831697505877439E-4</v>
      </c>
      <c r="U81" s="76">
        <v>805.31449000000009</v>
      </c>
      <c r="V81" s="77">
        <v>691.14906000000008</v>
      </c>
      <c r="W81" s="78">
        <f t="shared" si="53"/>
        <v>-114.16543000000001</v>
      </c>
      <c r="X81" s="76">
        <v>151.44092999999998</v>
      </c>
      <c r="Y81" s="77">
        <v>0</v>
      </c>
      <c r="Z81" s="78">
        <f t="shared" si="42"/>
        <v>-151.44092999999998</v>
      </c>
      <c r="AA81" s="85">
        <f t="shared" si="32"/>
        <v>2.3934993003900944</v>
      </c>
      <c r="AB81" s="87">
        <f t="shared" si="43"/>
        <v>-1.2317588815033882</v>
      </c>
      <c r="AC81" s="85">
        <f t="shared" si="33"/>
        <v>0</v>
      </c>
      <c r="AD81" s="87">
        <f t="shared" si="44"/>
        <v>-0.68173673437324844</v>
      </c>
      <c r="AE81" s="85">
        <f t="shared" si="45"/>
        <v>0</v>
      </c>
      <c r="AF81" s="87">
        <f t="shared" si="46"/>
        <v>-0.28362539727725783</v>
      </c>
      <c r="AG81" s="76">
        <v>68</v>
      </c>
      <c r="AH81" s="78">
        <v>81</v>
      </c>
      <c r="AI81" s="76">
        <v>3</v>
      </c>
      <c r="AJ81" s="78">
        <v>3.5</v>
      </c>
      <c r="AK81" s="76">
        <v>11</v>
      </c>
      <c r="AL81" s="78">
        <v>12</v>
      </c>
      <c r="AM81" s="76">
        <f t="shared" si="54"/>
        <v>1.9285714285714286</v>
      </c>
      <c r="AN81" s="78">
        <f t="shared" si="55"/>
        <v>-0.58994708994709</v>
      </c>
      <c r="AO81" s="76">
        <f t="shared" si="56"/>
        <v>0.5625</v>
      </c>
      <c r="AP81" s="78">
        <f t="shared" si="57"/>
        <v>-0.12436868686868685</v>
      </c>
      <c r="AQ81" s="76">
        <v>30</v>
      </c>
      <c r="AR81" s="78">
        <v>30</v>
      </c>
      <c r="AS81" s="76">
        <v>3650</v>
      </c>
      <c r="AT81" s="78">
        <v>4619</v>
      </c>
      <c r="AU81" s="76">
        <f t="shared" si="47"/>
        <v>155.39263693440137</v>
      </c>
      <c r="AV81" s="78">
        <f t="shared" si="48"/>
        <v>9.1057876193328866</v>
      </c>
      <c r="AW81" s="76">
        <f>F81*1000/AH81</f>
        <v>8861.2171604938267</v>
      </c>
      <c r="AX81" s="78">
        <f>AW81-(E81*1000/AG81)</f>
        <v>1009.0553957879447</v>
      </c>
      <c r="AY81" s="178">
        <f t="shared" si="51"/>
        <v>57.02469135802469</v>
      </c>
      <c r="AZ81" s="179">
        <f t="shared" si="52"/>
        <v>3.3482207697893926</v>
      </c>
      <c r="BA81" s="85">
        <f t="shared" si="58"/>
        <v>0.42298534798534798</v>
      </c>
      <c r="BB81" s="122">
        <f t="shared" si="59"/>
        <v>-2.431857358327949E-2</v>
      </c>
    </row>
    <row r="82" spans="1:54" s="173" customFormat="1" ht="15" customHeight="1" x14ac:dyDescent="0.2">
      <c r="A82" s="174" t="s">
        <v>101</v>
      </c>
      <c r="B82" s="180" t="s">
        <v>197</v>
      </c>
      <c r="C82" s="76">
        <v>21683.35</v>
      </c>
      <c r="D82" s="77">
        <v>29986.919000000002</v>
      </c>
      <c r="E82" s="76">
        <v>21729.358</v>
      </c>
      <c r="F82" s="78">
        <v>30441.075000000001</v>
      </c>
      <c r="G82" s="176">
        <f t="shared" si="34"/>
        <v>0.98508081596986974</v>
      </c>
      <c r="H82" s="177">
        <f t="shared" si="35"/>
        <v>-1.2801864227124482E-2</v>
      </c>
      <c r="I82" s="76">
        <v>4196.8103499999997</v>
      </c>
      <c r="J82" s="77">
        <v>6873.9309999999996</v>
      </c>
      <c r="K82" s="82">
        <f t="shared" si="36"/>
        <v>0.22581104642329483</v>
      </c>
      <c r="L82" s="84">
        <f t="shared" si="37"/>
        <v>3.267094766842138E-2</v>
      </c>
      <c r="M82" s="76">
        <v>3275.9552400000002</v>
      </c>
      <c r="N82" s="78">
        <v>3374.1539999999986</v>
      </c>
      <c r="O82" s="85">
        <f t="shared" si="38"/>
        <v>0.11084214338685472</v>
      </c>
      <c r="P82" s="87">
        <f t="shared" si="39"/>
        <v>-3.9919569867628013E-2</v>
      </c>
      <c r="Q82" s="76">
        <v>14256.59283</v>
      </c>
      <c r="R82" s="78">
        <v>20192.990000000002</v>
      </c>
      <c r="S82" s="85">
        <f t="shared" si="40"/>
        <v>0.66334681018985042</v>
      </c>
      <c r="T82" s="87">
        <f t="shared" si="41"/>
        <v>7.2486028705177619E-3</v>
      </c>
      <c r="U82" s="76">
        <v>4558.0235500000008</v>
      </c>
      <c r="V82" s="77">
        <v>5193.64833</v>
      </c>
      <c r="W82" s="78">
        <f t="shared" si="53"/>
        <v>635.62477999999919</v>
      </c>
      <c r="X82" s="76">
        <v>0</v>
      </c>
      <c r="Y82" s="77">
        <v>0</v>
      </c>
      <c r="Z82" s="78">
        <f t="shared" si="42"/>
        <v>0</v>
      </c>
      <c r="AA82" s="85">
        <f t="shared" si="32"/>
        <v>0.17319713072223258</v>
      </c>
      <c r="AB82" s="87">
        <f t="shared" si="43"/>
        <v>-3.7011326458046334E-2</v>
      </c>
      <c r="AC82" s="85">
        <f t="shared" si="33"/>
        <v>0</v>
      </c>
      <c r="AD82" s="87">
        <f t="shared" si="44"/>
        <v>0</v>
      </c>
      <c r="AE82" s="85">
        <f t="shared" si="45"/>
        <v>0</v>
      </c>
      <c r="AF82" s="87">
        <f t="shared" si="46"/>
        <v>0</v>
      </c>
      <c r="AG82" s="76">
        <v>7149</v>
      </c>
      <c r="AH82" s="78">
        <v>9458</v>
      </c>
      <c r="AI82" s="76">
        <v>71</v>
      </c>
      <c r="AJ82" s="78">
        <v>71.92</v>
      </c>
      <c r="AK82" s="76">
        <v>110</v>
      </c>
      <c r="AL82" s="78">
        <v>109.83</v>
      </c>
      <c r="AM82" s="76">
        <f t="shared" si="54"/>
        <v>10.958935854653319</v>
      </c>
      <c r="AN82" s="78">
        <f t="shared" si="55"/>
        <v>-0.22885757257672701</v>
      </c>
      <c r="AO82" s="76">
        <f t="shared" si="56"/>
        <v>7.1762420710795469</v>
      </c>
      <c r="AP82" s="78">
        <f t="shared" si="57"/>
        <v>-4.4970050132573824E-2</v>
      </c>
      <c r="AQ82" s="76">
        <v>151</v>
      </c>
      <c r="AR82" s="78">
        <v>151</v>
      </c>
      <c r="AS82" s="76">
        <v>29088</v>
      </c>
      <c r="AT82" s="78">
        <v>38882</v>
      </c>
      <c r="AU82" s="76">
        <f t="shared" si="47"/>
        <v>782.90918677022785</v>
      </c>
      <c r="AV82" s="78">
        <f t="shared" si="48"/>
        <v>35.887803381889057</v>
      </c>
      <c r="AW82" s="76">
        <f t="shared" si="49"/>
        <v>3218.5530767604146</v>
      </c>
      <c r="AX82" s="78">
        <f t="shared" si="50"/>
        <v>179.05692345225953</v>
      </c>
      <c r="AY82" s="178">
        <f t="shared" si="51"/>
        <v>4.1110171283569468</v>
      </c>
      <c r="AZ82" s="179">
        <f t="shared" si="52"/>
        <v>4.2196314257072487E-2</v>
      </c>
      <c r="BA82" s="85">
        <f t="shared" si="58"/>
        <v>0.70740848555418101</v>
      </c>
      <c r="BB82" s="122">
        <f t="shared" si="59"/>
        <v>-8.1122617156892396E-4</v>
      </c>
    </row>
    <row r="83" spans="1:54" s="173" customFormat="1" ht="15" customHeight="1" x14ac:dyDescent="0.2">
      <c r="A83" s="174" t="s">
        <v>101</v>
      </c>
      <c r="B83" s="180" t="s">
        <v>198</v>
      </c>
      <c r="C83" s="76">
        <v>1633.579</v>
      </c>
      <c r="D83" s="77">
        <v>2559.8180000000002</v>
      </c>
      <c r="E83" s="76">
        <v>2060.049</v>
      </c>
      <c r="F83" s="78">
        <v>2767.61</v>
      </c>
      <c r="G83" s="176">
        <f t="shared" si="34"/>
        <v>0.92492005737802652</v>
      </c>
      <c r="H83" s="177">
        <f t="shared" si="35"/>
        <v>0.13193940497606915</v>
      </c>
      <c r="I83" s="76">
        <v>817.63699999999994</v>
      </c>
      <c r="J83" s="77">
        <v>1023.825</v>
      </c>
      <c r="K83" s="82">
        <f t="shared" si="36"/>
        <v>0.36993109578300409</v>
      </c>
      <c r="L83" s="84">
        <f t="shared" si="37"/>
        <v>-2.6970628399284768E-2</v>
      </c>
      <c r="M83" s="76">
        <v>1182.492</v>
      </c>
      <c r="N83" s="78">
        <v>1687.2850000000001</v>
      </c>
      <c r="O83" s="85">
        <f t="shared" si="38"/>
        <v>0.60965417815371381</v>
      </c>
      <c r="P83" s="87">
        <f t="shared" si="39"/>
        <v>3.564258910898721E-2</v>
      </c>
      <c r="Q83" s="76">
        <v>59.92</v>
      </c>
      <c r="R83" s="78">
        <v>56.5</v>
      </c>
      <c r="S83" s="85">
        <f t="shared" si="40"/>
        <v>2.0414726063282037E-2</v>
      </c>
      <c r="T83" s="87">
        <f t="shared" si="41"/>
        <v>-8.6719607097024906E-3</v>
      </c>
      <c r="U83" s="76">
        <v>888.54399999999998</v>
      </c>
      <c r="V83" s="77">
        <v>1167.175</v>
      </c>
      <c r="W83" s="78">
        <f t="shared" si="53"/>
        <v>278.63099999999997</v>
      </c>
      <c r="X83" s="76">
        <v>393.3</v>
      </c>
      <c r="Y83" s="77">
        <v>0</v>
      </c>
      <c r="Z83" s="78">
        <f t="shared" si="42"/>
        <v>-393.3</v>
      </c>
      <c r="AA83" s="85">
        <f t="shared" si="32"/>
        <v>0.45596015029193476</v>
      </c>
      <c r="AB83" s="87">
        <f t="shared" si="43"/>
        <v>-8.7964569602236253E-2</v>
      </c>
      <c r="AC83" s="85">
        <f t="shared" si="33"/>
        <v>0</v>
      </c>
      <c r="AD83" s="87">
        <f t="shared" si="44"/>
        <v>-0.2407597061421578</v>
      </c>
      <c r="AE83" s="85">
        <f t="shared" si="45"/>
        <v>0</v>
      </c>
      <c r="AF83" s="87">
        <f t="shared" si="46"/>
        <v>-0.19091778884871186</v>
      </c>
      <c r="AG83" s="76">
        <v>1930</v>
      </c>
      <c r="AH83" s="78">
        <v>2870</v>
      </c>
      <c r="AI83" s="76">
        <v>24</v>
      </c>
      <c r="AJ83" s="78">
        <v>19</v>
      </c>
      <c r="AK83" s="76">
        <v>27</v>
      </c>
      <c r="AL83" s="78">
        <v>27</v>
      </c>
      <c r="AM83" s="76">
        <f t="shared" si="54"/>
        <v>12.587719298245615</v>
      </c>
      <c r="AN83" s="78">
        <f t="shared" si="55"/>
        <v>3.6525341130604296</v>
      </c>
      <c r="AO83" s="76">
        <f t="shared" si="56"/>
        <v>8.8580246913580236</v>
      </c>
      <c r="AP83" s="78">
        <f t="shared" si="57"/>
        <v>0.91563786008230341</v>
      </c>
      <c r="AQ83" s="76">
        <v>40</v>
      </c>
      <c r="AR83" s="78">
        <v>40</v>
      </c>
      <c r="AS83" s="76">
        <v>4194</v>
      </c>
      <c r="AT83" s="78">
        <v>5839</v>
      </c>
      <c r="AU83" s="76">
        <f t="shared" si="47"/>
        <v>473.9869840726152</v>
      </c>
      <c r="AV83" s="78">
        <f t="shared" si="48"/>
        <v>-17.202572436683795</v>
      </c>
      <c r="AW83" s="76">
        <f t="shared" si="49"/>
        <v>964.32404181184666</v>
      </c>
      <c r="AX83" s="78">
        <f t="shared" si="50"/>
        <v>-103.05885974255739</v>
      </c>
      <c r="AY83" s="178">
        <f t="shared" si="51"/>
        <v>2.0344947735191639</v>
      </c>
      <c r="AZ83" s="179">
        <f t="shared" si="52"/>
        <v>-0.13856222129948881</v>
      </c>
      <c r="BA83" s="85">
        <f t="shared" si="58"/>
        <v>0.40103021978021974</v>
      </c>
      <c r="BB83" s="122">
        <f t="shared" si="59"/>
        <v>1.5552278603749192E-2</v>
      </c>
    </row>
    <row r="84" spans="1:54" s="190" customFormat="1" ht="15" customHeight="1" x14ac:dyDescent="0.2">
      <c r="A84" s="186" t="s">
        <v>104</v>
      </c>
      <c r="B84" s="175" t="s">
        <v>199</v>
      </c>
      <c r="C84" s="100">
        <v>825.01900000000001</v>
      </c>
      <c r="D84" s="101">
        <v>1168.287</v>
      </c>
      <c r="E84" s="100">
        <v>811.76800000000003</v>
      </c>
      <c r="F84" s="102">
        <v>1166.7333100000001</v>
      </c>
      <c r="G84" s="187">
        <f t="shared" si="34"/>
        <v>1.0013316582175922</v>
      </c>
      <c r="H84" s="188">
        <f t="shared" si="35"/>
        <v>-1.4991971193766718E-2</v>
      </c>
      <c r="I84" s="100">
        <v>454.59500000000003</v>
      </c>
      <c r="J84" s="101">
        <v>654.23070999999993</v>
      </c>
      <c r="K84" s="106">
        <f t="shared" si="36"/>
        <v>0.56073714909193761</v>
      </c>
      <c r="L84" s="108">
        <f t="shared" si="37"/>
        <v>7.3108824696710428E-4</v>
      </c>
      <c r="M84" s="100">
        <v>302.18200000000002</v>
      </c>
      <c r="N84" s="78">
        <v>430.36460000000011</v>
      </c>
      <c r="O84" s="109">
        <f t="shared" si="38"/>
        <v>0.36886287235598003</v>
      </c>
      <c r="P84" s="111">
        <f t="shared" si="39"/>
        <v>-3.3888054632983944E-3</v>
      </c>
      <c r="Q84" s="100">
        <v>54.991</v>
      </c>
      <c r="R84" s="78">
        <v>82.138000000000005</v>
      </c>
      <c r="S84" s="109">
        <f t="shared" si="40"/>
        <v>7.0399978552082312E-2</v>
      </c>
      <c r="T84" s="111">
        <f t="shared" si="41"/>
        <v>2.6577172163312207E-3</v>
      </c>
      <c r="U84" s="100">
        <v>773.875</v>
      </c>
      <c r="V84" s="101">
        <v>783.59516999999994</v>
      </c>
      <c r="W84" s="102">
        <f t="shared" si="53"/>
        <v>9.7201699999999391</v>
      </c>
      <c r="X84" s="100">
        <v>13.598000000000001</v>
      </c>
      <c r="Y84" s="101">
        <v>12.762799999999999</v>
      </c>
      <c r="Z84" s="102">
        <f t="shared" si="42"/>
        <v>-0.83520000000000216</v>
      </c>
      <c r="AA84" s="109">
        <f t="shared" si="32"/>
        <v>0.67072146655744691</v>
      </c>
      <c r="AB84" s="111">
        <f t="shared" si="43"/>
        <v>-0.26728723384824071</v>
      </c>
      <c r="AC84" s="109">
        <f t="shared" si="33"/>
        <v>1.0924370467188284E-2</v>
      </c>
      <c r="AD84" s="111">
        <f t="shared" si="44"/>
        <v>-5.5576741887529736E-3</v>
      </c>
      <c r="AE84" s="109">
        <f t="shared" si="45"/>
        <v>1.0938917994892935E-2</v>
      </c>
      <c r="AF84" s="111">
        <f t="shared" si="46"/>
        <v>-5.812173449953377E-3</v>
      </c>
      <c r="AG84" s="100">
        <v>1134</v>
      </c>
      <c r="AH84" s="78">
        <v>1530</v>
      </c>
      <c r="AI84" s="100">
        <v>12</v>
      </c>
      <c r="AJ84" s="78">
        <v>12</v>
      </c>
      <c r="AK84" s="100">
        <v>19</v>
      </c>
      <c r="AL84" s="78">
        <v>18</v>
      </c>
      <c r="AM84" s="100">
        <f t="shared" si="54"/>
        <v>10.625</v>
      </c>
      <c r="AN84" s="78">
        <f t="shared" si="55"/>
        <v>0.125</v>
      </c>
      <c r="AO84" s="100">
        <f t="shared" si="56"/>
        <v>7.083333333333333</v>
      </c>
      <c r="AP84" s="78">
        <f t="shared" si="57"/>
        <v>0.4517543859649118</v>
      </c>
      <c r="AQ84" s="100">
        <v>53</v>
      </c>
      <c r="AR84" s="78">
        <v>53</v>
      </c>
      <c r="AS84" s="100">
        <v>9175</v>
      </c>
      <c r="AT84" s="78">
        <v>12164</v>
      </c>
      <c r="AU84" s="100">
        <f t="shared" si="47"/>
        <v>95.916911377836243</v>
      </c>
      <c r="AV84" s="78">
        <f t="shared" si="48"/>
        <v>7.4408350835583121</v>
      </c>
      <c r="AW84" s="100">
        <f t="shared" si="49"/>
        <v>762.57079084967324</v>
      </c>
      <c r="AX84" s="78">
        <f t="shared" si="50"/>
        <v>46.72599367154271</v>
      </c>
      <c r="AY84" s="189">
        <f t="shared" si="51"/>
        <v>7.9503267973856211</v>
      </c>
      <c r="AZ84" s="179">
        <f t="shared" si="52"/>
        <v>-0.14050212677663687</v>
      </c>
      <c r="BA84" s="109">
        <f t="shared" si="58"/>
        <v>0.63052042297325317</v>
      </c>
      <c r="BB84" s="191">
        <f t="shared" si="59"/>
        <v>-5.9251930089888605E-3</v>
      </c>
    </row>
    <row r="85" spans="1:54" s="173" customFormat="1" ht="15" customHeight="1" x14ac:dyDescent="0.2">
      <c r="A85" s="174" t="s">
        <v>110</v>
      </c>
      <c r="B85" s="180" t="s">
        <v>200</v>
      </c>
      <c r="C85" s="76">
        <v>1643.2829999999999</v>
      </c>
      <c r="D85" s="77">
        <v>2339.5360000000001</v>
      </c>
      <c r="E85" s="76">
        <v>1562.557</v>
      </c>
      <c r="F85" s="78">
        <v>2241.8939999999998</v>
      </c>
      <c r="G85" s="176">
        <f t="shared" si="34"/>
        <v>1.043553352656281</v>
      </c>
      <c r="H85" s="177">
        <f t="shared" si="35"/>
        <v>-8.1094026864039215E-3</v>
      </c>
      <c r="I85" s="76">
        <v>1104.1690000000001</v>
      </c>
      <c r="J85" s="77">
        <v>1601.085</v>
      </c>
      <c r="K85" s="82">
        <f t="shared" si="36"/>
        <v>0.71416623622704745</v>
      </c>
      <c r="L85" s="84">
        <f t="shared" si="37"/>
        <v>7.5238545411312474E-3</v>
      </c>
      <c r="M85" s="76">
        <v>302.49599999999998</v>
      </c>
      <c r="N85" s="78">
        <v>427.71799999999973</v>
      </c>
      <c r="O85" s="85">
        <f t="shared" si="38"/>
        <v>0.19078422084184166</v>
      </c>
      <c r="P85" s="87">
        <f t="shared" si="39"/>
        <v>-2.8061569811753395E-3</v>
      </c>
      <c r="Q85" s="76">
        <v>155.892</v>
      </c>
      <c r="R85" s="78">
        <v>213.09100000000001</v>
      </c>
      <c r="S85" s="85">
        <f t="shared" si="40"/>
        <v>9.5049542931110939E-2</v>
      </c>
      <c r="T85" s="87">
        <f t="shared" si="41"/>
        <v>-4.7176975599559495E-3</v>
      </c>
      <c r="U85" s="76">
        <v>136.97200000000001</v>
      </c>
      <c r="V85" s="77">
        <v>197.33</v>
      </c>
      <c r="W85" s="78">
        <f t="shared" si="53"/>
        <v>60.358000000000004</v>
      </c>
      <c r="X85" s="76">
        <v>0</v>
      </c>
      <c r="Y85" s="77">
        <v>0</v>
      </c>
      <c r="Z85" s="78">
        <f t="shared" si="42"/>
        <v>0</v>
      </c>
      <c r="AA85" s="85">
        <f t="shared" si="32"/>
        <v>8.4345784805192142E-2</v>
      </c>
      <c r="AB85" s="87">
        <f t="shared" si="43"/>
        <v>9.9313039326186237E-4</v>
      </c>
      <c r="AC85" s="85">
        <f t="shared" si="33"/>
        <v>0</v>
      </c>
      <c r="AD85" s="87">
        <f t="shared" si="44"/>
        <v>0</v>
      </c>
      <c r="AE85" s="85">
        <f t="shared" si="45"/>
        <v>0</v>
      </c>
      <c r="AF85" s="87">
        <f t="shared" si="46"/>
        <v>0</v>
      </c>
      <c r="AG85" s="76">
        <v>2323</v>
      </c>
      <c r="AH85" s="78">
        <v>3146</v>
      </c>
      <c r="AI85" s="76">
        <v>16</v>
      </c>
      <c r="AJ85" s="78">
        <v>16</v>
      </c>
      <c r="AK85" s="76">
        <v>32</v>
      </c>
      <c r="AL85" s="78">
        <v>33</v>
      </c>
      <c r="AM85" s="76">
        <f t="shared" si="54"/>
        <v>16.385416666666668</v>
      </c>
      <c r="AN85" s="78">
        <f t="shared" si="55"/>
        <v>0.25347222222222499</v>
      </c>
      <c r="AO85" s="76">
        <f t="shared" si="56"/>
        <v>7.9444444444444438</v>
      </c>
      <c r="AP85" s="78">
        <f t="shared" si="57"/>
        <v>-0.12152777777777768</v>
      </c>
      <c r="AQ85" s="76">
        <v>81</v>
      </c>
      <c r="AR85" s="78">
        <v>80</v>
      </c>
      <c r="AS85" s="76">
        <v>15863</v>
      </c>
      <c r="AT85" s="78">
        <v>21534</v>
      </c>
      <c r="AU85" s="76">
        <f t="shared" si="47"/>
        <v>104.10950125383116</v>
      </c>
      <c r="AV85" s="78">
        <f t="shared" si="48"/>
        <v>5.6062547052590048</v>
      </c>
      <c r="AW85" s="76">
        <f t="shared" si="49"/>
        <v>712.61729179911003</v>
      </c>
      <c r="AX85" s="78">
        <f t="shared" si="50"/>
        <v>39.971144575692051</v>
      </c>
      <c r="AY85" s="178">
        <f t="shared" si="51"/>
        <v>6.8448823903369354</v>
      </c>
      <c r="AZ85" s="179">
        <f t="shared" si="52"/>
        <v>1.6212566832845887E-2</v>
      </c>
      <c r="BA85" s="85">
        <f t="shared" si="58"/>
        <v>0.73949175824175828</v>
      </c>
      <c r="BB85" s="122">
        <f t="shared" si="59"/>
        <v>1.9493573782789597E-2</v>
      </c>
    </row>
    <row r="86" spans="1:54" s="173" customFormat="1" ht="15" customHeight="1" x14ac:dyDescent="0.2">
      <c r="A86" s="174" t="s">
        <v>133</v>
      </c>
      <c r="B86" s="180" t="s">
        <v>201</v>
      </c>
      <c r="C86" s="76">
        <v>745.23800000000006</v>
      </c>
      <c r="D86" s="77">
        <v>1068.3779999999999</v>
      </c>
      <c r="E86" s="76">
        <v>692.46199999999999</v>
      </c>
      <c r="F86" s="78">
        <v>1041.92</v>
      </c>
      <c r="G86" s="176">
        <f t="shared" si="34"/>
        <v>1.0253935042997542</v>
      </c>
      <c r="H86" s="177">
        <f t="shared" si="35"/>
        <v>-5.0821508220788569E-2</v>
      </c>
      <c r="I86" s="76">
        <v>324.70400000000001</v>
      </c>
      <c r="J86" s="77">
        <v>458.17599999999999</v>
      </c>
      <c r="K86" s="82">
        <f t="shared" si="36"/>
        <v>0.43974201474201469</v>
      </c>
      <c r="L86" s="84">
        <f t="shared" si="37"/>
        <v>-2.9170358788951634E-2</v>
      </c>
      <c r="M86" s="76">
        <v>286.25799999999998</v>
      </c>
      <c r="N86" s="78">
        <v>465.95200000000011</v>
      </c>
      <c r="O86" s="85">
        <f t="shared" si="38"/>
        <v>0.44720515970515978</v>
      </c>
      <c r="P86" s="87">
        <f t="shared" si="39"/>
        <v>3.3813522330112533E-2</v>
      </c>
      <c r="Q86" s="76">
        <v>81.5</v>
      </c>
      <c r="R86" s="78">
        <v>117.792</v>
      </c>
      <c r="S86" s="85">
        <f t="shared" si="40"/>
        <v>0.11305282555282554</v>
      </c>
      <c r="T86" s="87">
        <f t="shared" si="41"/>
        <v>-4.6431635411608441E-3</v>
      </c>
      <c r="U86" s="76">
        <v>0</v>
      </c>
      <c r="V86" s="77">
        <v>37.381999999999998</v>
      </c>
      <c r="W86" s="78">
        <f t="shared" si="53"/>
        <v>37.381999999999998</v>
      </c>
      <c r="X86" s="76">
        <v>0</v>
      </c>
      <c r="Y86" s="77">
        <v>0</v>
      </c>
      <c r="Z86" s="78">
        <f t="shared" si="42"/>
        <v>0</v>
      </c>
      <c r="AA86" s="85">
        <f t="shared" si="32"/>
        <v>3.4989488739004357E-2</v>
      </c>
      <c r="AB86" s="87">
        <f t="shared" si="43"/>
        <v>3.4989488739004357E-2</v>
      </c>
      <c r="AC86" s="85">
        <f t="shared" si="33"/>
        <v>0</v>
      </c>
      <c r="AD86" s="87">
        <f t="shared" si="44"/>
        <v>0</v>
      </c>
      <c r="AE86" s="85">
        <f t="shared" si="45"/>
        <v>0</v>
      </c>
      <c r="AF86" s="87">
        <f t="shared" si="46"/>
        <v>0</v>
      </c>
      <c r="AG86" s="76">
        <v>1004</v>
      </c>
      <c r="AH86" s="78">
        <v>1249</v>
      </c>
      <c r="AI86" s="76">
        <v>10</v>
      </c>
      <c r="AJ86" s="78">
        <v>10</v>
      </c>
      <c r="AK86" s="76">
        <v>16</v>
      </c>
      <c r="AL86" s="78">
        <v>14</v>
      </c>
      <c r="AM86" s="76">
        <f t="shared" si="54"/>
        <v>10.408333333333333</v>
      </c>
      <c r="AN86" s="78">
        <f t="shared" si="55"/>
        <v>-0.74722222222222356</v>
      </c>
      <c r="AO86" s="76">
        <f t="shared" si="56"/>
        <v>7.4345238095238093</v>
      </c>
      <c r="AP86" s="78">
        <f t="shared" si="57"/>
        <v>0.46230158730158699</v>
      </c>
      <c r="AQ86" s="76">
        <v>36</v>
      </c>
      <c r="AR86" s="78">
        <v>36</v>
      </c>
      <c r="AS86" s="76">
        <v>8034</v>
      </c>
      <c r="AT86" s="78">
        <v>10698</v>
      </c>
      <c r="AU86" s="76">
        <f t="shared" si="47"/>
        <v>97.393905402879057</v>
      </c>
      <c r="AV86" s="78">
        <f t="shared" si="48"/>
        <v>11.202469007559159</v>
      </c>
      <c r="AW86" s="76">
        <f t="shared" si="49"/>
        <v>834.20336269015218</v>
      </c>
      <c r="AX86" s="78">
        <f t="shared" si="50"/>
        <v>144.50017543915612</v>
      </c>
      <c r="AY86" s="178">
        <f t="shared" si="51"/>
        <v>8.5652522017614086</v>
      </c>
      <c r="AZ86" s="179">
        <f t="shared" si="52"/>
        <v>0.56326016988889904</v>
      </c>
      <c r="BA86" s="85">
        <f t="shared" si="58"/>
        <v>0.81639194139194149</v>
      </c>
      <c r="BB86" s="122">
        <f t="shared" si="59"/>
        <v>-4.0737448825682865E-3</v>
      </c>
    </row>
    <row r="87" spans="1:54" s="173" customFormat="1" ht="15" customHeight="1" x14ac:dyDescent="0.2">
      <c r="A87" s="174" t="s">
        <v>152</v>
      </c>
      <c r="B87" s="180" t="s">
        <v>202</v>
      </c>
      <c r="C87" s="76">
        <v>1840.663</v>
      </c>
      <c r="D87" s="77">
        <v>2498.8069999999998</v>
      </c>
      <c r="E87" s="76">
        <v>1778.14</v>
      </c>
      <c r="F87" s="78">
        <v>2424.5859999999998</v>
      </c>
      <c r="G87" s="176">
        <f t="shared" si="34"/>
        <v>1.0306118240392381</v>
      </c>
      <c r="H87" s="177">
        <f t="shared" si="35"/>
        <v>-4.5501991985270607E-3</v>
      </c>
      <c r="I87" s="76">
        <v>1006.499</v>
      </c>
      <c r="J87" s="77">
        <v>1197.0830000000001</v>
      </c>
      <c r="K87" s="82">
        <f t="shared" si="36"/>
        <v>0.49372676407436161</v>
      </c>
      <c r="L87" s="84">
        <f t="shared" si="37"/>
        <v>-7.2313592702944962E-2</v>
      </c>
      <c r="M87" s="76">
        <v>570.46100000000001</v>
      </c>
      <c r="N87" s="78">
        <v>951.29499999999962</v>
      </c>
      <c r="O87" s="85">
        <f t="shared" si="38"/>
        <v>0.39235358118870589</v>
      </c>
      <c r="P87" s="87">
        <f t="shared" si="39"/>
        <v>7.153463554888001E-2</v>
      </c>
      <c r="Q87" s="76">
        <v>201.18</v>
      </c>
      <c r="R87" s="78">
        <v>276.20800000000003</v>
      </c>
      <c r="S87" s="85">
        <f t="shared" si="40"/>
        <v>0.11391965473693243</v>
      </c>
      <c r="T87" s="87">
        <f t="shared" si="41"/>
        <v>7.7895715406493815E-4</v>
      </c>
      <c r="U87" s="76">
        <v>157.33799999999999</v>
      </c>
      <c r="V87" s="77">
        <v>241.334</v>
      </c>
      <c r="W87" s="78">
        <f t="shared" si="53"/>
        <v>83.996000000000009</v>
      </c>
      <c r="X87" s="76">
        <v>0</v>
      </c>
      <c r="Y87" s="77">
        <v>0</v>
      </c>
      <c r="Z87" s="78">
        <f t="shared" si="42"/>
        <v>0</v>
      </c>
      <c r="AA87" s="85">
        <f t="shared" si="32"/>
        <v>9.6579687827031066E-2</v>
      </c>
      <c r="AB87" s="87">
        <f t="shared" si="43"/>
        <v>1.1100705525545138E-2</v>
      </c>
      <c r="AC87" s="85">
        <f t="shared" si="33"/>
        <v>0</v>
      </c>
      <c r="AD87" s="87">
        <f t="shared" si="44"/>
        <v>0</v>
      </c>
      <c r="AE87" s="85">
        <f t="shared" si="45"/>
        <v>0</v>
      </c>
      <c r="AF87" s="87">
        <f t="shared" si="46"/>
        <v>0</v>
      </c>
      <c r="AG87" s="76">
        <v>2216</v>
      </c>
      <c r="AH87" s="78">
        <v>2953</v>
      </c>
      <c r="AI87" s="76">
        <v>17</v>
      </c>
      <c r="AJ87" s="78">
        <v>18</v>
      </c>
      <c r="AK87" s="76">
        <v>41</v>
      </c>
      <c r="AL87" s="78">
        <v>42</v>
      </c>
      <c r="AM87" s="76">
        <f t="shared" si="54"/>
        <v>13.671296296296296</v>
      </c>
      <c r="AN87" s="78">
        <f t="shared" si="55"/>
        <v>-0.81236383442265669</v>
      </c>
      <c r="AO87" s="76">
        <f t="shared" si="56"/>
        <v>5.8591269841269842</v>
      </c>
      <c r="AP87" s="78">
        <f t="shared" si="57"/>
        <v>-0.14629307007355763</v>
      </c>
      <c r="AQ87" s="76">
        <v>88</v>
      </c>
      <c r="AR87" s="78">
        <v>88</v>
      </c>
      <c r="AS87" s="76">
        <v>16342</v>
      </c>
      <c r="AT87" s="78">
        <v>21985</v>
      </c>
      <c r="AU87" s="76">
        <f t="shared" si="47"/>
        <v>110.28364794177848</v>
      </c>
      <c r="AV87" s="78">
        <f t="shared" si="48"/>
        <v>1.4756685022973954</v>
      </c>
      <c r="AW87" s="76">
        <f t="shared" si="49"/>
        <v>821.05858449034884</v>
      </c>
      <c r="AX87" s="78">
        <f t="shared" si="50"/>
        <v>18.648837197930106</v>
      </c>
      <c r="AY87" s="178">
        <f t="shared" si="51"/>
        <v>7.444971215712834</v>
      </c>
      <c r="AZ87" s="179">
        <f t="shared" si="52"/>
        <v>7.0422479250740189E-2</v>
      </c>
      <c r="BA87" s="85">
        <f t="shared" si="58"/>
        <v>0.68634490509490509</v>
      </c>
      <c r="BB87" s="122">
        <f t="shared" si="59"/>
        <v>3.6076056296644454E-3</v>
      </c>
    </row>
    <row r="88" spans="1:54" s="173" customFormat="1" ht="15" customHeight="1" x14ac:dyDescent="0.2">
      <c r="A88" s="174" t="s">
        <v>163</v>
      </c>
      <c r="B88" s="180" t="s">
        <v>203</v>
      </c>
      <c r="C88" s="76">
        <v>7037.616</v>
      </c>
      <c r="D88" s="77">
        <v>9590.1530000000002</v>
      </c>
      <c r="E88" s="76">
        <v>7025.72</v>
      </c>
      <c r="F88" s="78">
        <v>9501.2720000000008</v>
      </c>
      <c r="G88" s="176">
        <f t="shared" si="34"/>
        <v>1.0093546421994866</v>
      </c>
      <c r="H88" s="177">
        <f t="shared" si="35"/>
        <v>7.6614349552468486E-3</v>
      </c>
      <c r="I88" s="76">
        <v>5057.5140000000001</v>
      </c>
      <c r="J88" s="77">
        <v>5792.6580000000004</v>
      </c>
      <c r="K88" s="82">
        <f t="shared" si="36"/>
        <v>0.60967184183338818</v>
      </c>
      <c r="L88" s="84">
        <f t="shared" si="37"/>
        <v>-0.11018519772981672</v>
      </c>
      <c r="M88" s="76">
        <v>1593.6479999999999</v>
      </c>
      <c r="N88" s="78">
        <v>2693.3740000000007</v>
      </c>
      <c r="O88" s="85">
        <f t="shared" si="38"/>
        <v>0.28347509680809058</v>
      </c>
      <c r="P88" s="87">
        <f t="shared" si="39"/>
        <v>5.6644537093214403E-2</v>
      </c>
      <c r="Q88" s="76">
        <v>374.55799999999999</v>
      </c>
      <c r="R88" s="78">
        <v>1015.24</v>
      </c>
      <c r="S88" s="85">
        <f t="shared" si="40"/>
        <v>0.10685306135852125</v>
      </c>
      <c r="T88" s="87">
        <f t="shared" si="41"/>
        <v>5.3540660636602365E-2</v>
      </c>
      <c r="U88" s="76">
        <v>1900.1389999999999</v>
      </c>
      <c r="V88" s="77">
        <v>1810.682</v>
      </c>
      <c r="W88" s="78">
        <f t="shared" si="53"/>
        <v>-89.45699999999988</v>
      </c>
      <c r="X88" s="76">
        <v>87.677000000000007</v>
      </c>
      <c r="Y88" s="77">
        <v>0</v>
      </c>
      <c r="Z88" s="78">
        <f t="shared" si="42"/>
        <v>-87.677000000000007</v>
      </c>
      <c r="AA88" s="85">
        <f t="shared" si="32"/>
        <v>0.18880637253649654</v>
      </c>
      <c r="AB88" s="87">
        <f t="shared" si="43"/>
        <v>-8.1191166402826059E-2</v>
      </c>
      <c r="AC88" s="85">
        <f t="shared" si="33"/>
        <v>0</v>
      </c>
      <c r="AD88" s="87">
        <f t="shared" si="44"/>
        <v>-1.2458338164514802E-2</v>
      </c>
      <c r="AE88" s="85">
        <f t="shared" si="45"/>
        <v>0</v>
      </c>
      <c r="AF88" s="87">
        <f t="shared" si="46"/>
        <v>-1.2479432712946147E-2</v>
      </c>
      <c r="AG88" s="76">
        <v>7093</v>
      </c>
      <c r="AH88" s="78">
        <v>8998</v>
      </c>
      <c r="AI88" s="76">
        <v>65</v>
      </c>
      <c r="AJ88" s="78">
        <v>65</v>
      </c>
      <c r="AK88" s="76">
        <v>126</v>
      </c>
      <c r="AL88" s="78">
        <v>126</v>
      </c>
      <c r="AM88" s="76">
        <f t="shared" si="54"/>
        <v>11.535897435897438</v>
      </c>
      <c r="AN88" s="78">
        <f t="shared" si="55"/>
        <v>-0.5888888888888868</v>
      </c>
      <c r="AO88" s="76">
        <f t="shared" si="56"/>
        <v>5.9510582010582018</v>
      </c>
      <c r="AP88" s="78">
        <f t="shared" si="57"/>
        <v>-0.30379188712521898</v>
      </c>
      <c r="AQ88" s="76">
        <v>150</v>
      </c>
      <c r="AR88" s="78">
        <v>150</v>
      </c>
      <c r="AS88" s="76">
        <v>29412</v>
      </c>
      <c r="AT88" s="78">
        <v>38940</v>
      </c>
      <c r="AU88" s="76">
        <f t="shared" si="47"/>
        <v>243.99774011299436</v>
      </c>
      <c r="AV88" s="78">
        <f t="shared" si="48"/>
        <v>5.1251710935465269</v>
      </c>
      <c r="AW88" s="76">
        <f t="shared" si="49"/>
        <v>1055.9315403422984</v>
      </c>
      <c r="AX88" s="78">
        <f t="shared" si="50"/>
        <v>65.41694849117755</v>
      </c>
      <c r="AY88" s="178">
        <f t="shared" si="51"/>
        <v>4.3276283618581903</v>
      </c>
      <c r="AZ88" s="179">
        <f t="shared" si="52"/>
        <v>0.18100493030595555</v>
      </c>
      <c r="BA88" s="85">
        <f t="shared" si="58"/>
        <v>0.71318681318681321</v>
      </c>
      <c r="BB88" s="122">
        <f t="shared" si="59"/>
        <v>-7.695539754363323E-3</v>
      </c>
    </row>
    <row r="89" spans="1:54" s="190" customFormat="1" ht="15" customHeight="1" x14ac:dyDescent="0.2">
      <c r="A89" s="186" t="s">
        <v>163</v>
      </c>
      <c r="B89" s="175" t="s">
        <v>204</v>
      </c>
      <c r="C89" s="100">
        <v>14828.339900000001</v>
      </c>
      <c r="D89" s="101">
        <v>19801.038</v>
      </c>
      <c r="E89" s="100">
        <v>14830.197</v>
      </c>
      <c r="F89" s="102">
        <v>19784.644</v>
      </c>
      <c r="G89" s="187">
        <f t="shared" si="34"/>
        <v>1.0008286224407172</v>
      </c>
      <c r="H89" s="188">
        <f t="shared" si="35"/>
        <v>9.5384667071229945E-4</v>
      </c>
      <c r="I89" s="100">
        <v>1916.9939999999999</v>
      </c>
      <c r="J89" s="101">
        <v>2584.9160000000002</v>
      </c>
      <c r="K89" s="106">
        <f t="shared" si="36"/>
        <v>0.13065264151328679</v>
      </c>
      <c r="L89" s="84">
        <f t="shared" si="37"/>
        <v>1.3897598401707845E-3</v>
      </c>
      <c r="M89" s="100">
        <v>1427.681</v>
      </c>
      <c r="N89" s="78">
        <v>2028.7519999999986</v>
      </c>
      <c r="O89" s="85">
        <f t="shared" si="38"/>
        <v>0.10254174904537067</v>
      </c>
      <c r="P89" s="87">
        <f t="shared" si="39"/>
        <v>6.2732369008590277E-3</v>
      </c>
      <c r="Q89" s="100">
        <v>11485.522000000001</v>
      </c>
      <c r="R89" s="78">
        <v>15170.976000000001</v>
      </c>
      <c r="S89" s="85">
        <f t="shared" si="40"/>
        <v>0.76680560944134246</v>
      </c>
      <c r="T89" s="87">
        <f t="shared" si="41"/>
        <v>-7.6629967410299926E-3</v>
      </c>
      <c r="U89" s="100">
        <v>1360.15524</v>
      </c>
      <c r="V89" s="101">
        <v>1095.3518100000001</v>
      </c>
      <c r="W89" s="78">
        <f t="shared" si="53"/>
        <v>-264.80342999999993</v>
      </c>
      <c r="X89" s="100">
        <v>0</v>
      </c>
      <c r="Y89" s="101">
        <v>0</v>
      </c>
      <c r="Z89" s="78">
        <f t="shared" si="42"/>
        <v>0</v>
      </c>
      <c r="AA89" s="109">
        <f t="shared" si="32"/>
        <v>5.5317898485927865E-2</v>
      </c>
      <c r="AB89" s="87">
        <f t="shared" si="43"/>
        <v>-3.6408838908323533E-2</v>
      </c>
      <c r="AC89" s="109">
        <f t="shared" si="33"/>
        <v>0</v>
      </c>
      <c r="AD89" s="87">
        <f t="shared" si="44"/>
        <v>0</v>
      </c>
      <c r="AE89" s="85">
        <f t="shared" si="45"/>
        <v>0</v>
      </c>
      <c r="AF89" s="87">
        <f t="shared" si="46"/>
        <v>0</v>
      </c>
      <c r="AG89" s="100">
        <v>5667</v>
      </c>
      <c r="AH89" s="78">
        <v>7484</v>
      </c>
      <c r="AI89" s="100">
        <v>31</v>
      </c>
      <c r="AJ89" s="78">
        <v>31</v>
      </c>
      <c r="AK89" s="100">
        <v>44</v>
      </c>
      <c r="AL89" s="78">
        <v>44</v>
      </c>
      <c r="AM89" s="100">
        <f t="shared" si="54"/>
        <v>20.118279569892472</v>
      </c>
      <c r="AN89" s="78">
        <f t="shared" si="55"/>
        <v>-0.1935483870967758</v>
      </c>
      <c r="AO89" s="100">
        <f t="shared" si="56"/>
        <v>14.174242424242424</v>
      </c>
      <c r="AP89" s="78">
        <f t="shared" si="57"/>
        <v>-0.13636363636363491</v>
      </c>
      <c r="AQ89" s="100">
        <v>48</v>
      </c>
      <c r="AR89" s="78">
        <v>48</v>
      </c>
      <c r="AS89" s="100">
        <v>8329</v>
      </c>
      <c r="AT89" s="78">
        <v>10951</v>
      </c>
      <c r="AU89" s="100">
        <f t="shared" si="47"/>
        <v>1806.6518126198521</v>
      </c>
      <c r="AV89" s="78">
        <f t="shared" si="48"/>
        <v>26.102286866460418</v>
      </c>
      <c r="AW89" s="100">
        <f t="shared" si="49"/>
        <v>2643.5921966862638</v>
      </c>
      <c r="AX89" s="78">
        <f t="shared" si="50"/>
        <v>26.652546077476018</v>
      </c>
      <c r="AY89" s="189">
        <f t="shared" si="51"/>
        <v>1.463254943880278</v>
      </c>
      <c r="AZ89" s="179">
        <f t="shared" si="52"/>
        <v>-6.4821304094697663E-3</v>
      </c>
      <c r="BA89" s="109">
        <f t="shared" si="58"/>
        <v>0.62677426739926745</v>
      </c>
      <c r="BB89" s="122">
        <f t="shared" si="59"/>
        <v>-1.1169972796810979E-2</v>
      </c>
    </row>
    <row r="90" spans="1:54" s="173" customFormat="1" ht="15" customHeight="1" x14ac:dyDescent="0.2">
      <c r="A90" s="174" t="s">
        <v>163</v>
      </c>
      <c r="B90" s="180" t="s">
        <v>205</v>
      </c>
      <c r="C90" s="76">
        <v>6277.4219999999996</v>
      </c>
      <c r="D90" s="77">
        <v>8562.5470000000005</v>
      </c>
      <c r="E90" s="76">
        <v>6255.0879999999997</v>
      </c>
      <c r="F90" s="78">
        <v>8532.7479999999996</v>
      </c>
      <c r="G90" s="176">
        <f t="shared" si="34"/>
        <v>1.0034923098631299</v>
      </c>
      <c r="H90" s="177">
        <f t="shared" si="35"/>
        <v>-7.8223437121049955E-5</v>
      </c>
      <c r="I90" s="76">
        <v>4200.6559999999999</v>
      </c>
      <c r="J90" s="77">
        <v>5954.1840000000002</v>
      </c>
      <c r="K90" s="82">
        <f t="shared" si="36"/>
        <v>0.69780380247957641</v>
      </c>
      <c r="L90" s="84">
        <f t="shared" si="37"/>
        <v>2.6245544626129713E-2</v>
      </c>
      <c r="M90" s="76">
        <v>1108.05</v>
      </c>
      <c r="N90" s="78">
        <v>1420.0989999999995</v>
      </c>
      <c r="O90" s="85">
        <f t="shared" si="38"/>
        <v>0.16642926757007234</v>
      </c>
      <c r="P90" s="87">
        <f t="shared" si="39"/>
        <v>-1.0714523212727201E-2</v>
      </c>
      <c r="Q90" s="76">
        <v>946.38199999999995</v>
      </c>
      <c r="R90" s="78">
        <v>1158.4649999999999</v>
      </c>
      <c r="S90" s="85">
        <f t="shared" si="40"/>
        <v>0.13576692995035128</v>
      </c>
      <c r="T90" s="87">
        <f t="shared" si="41"/>
        <v>-1.5531021413402513E-2</v>
      </c>
      <c r="U90" s="76">
        <v>1340.54</v>
      </c>
      <c r="V90" s="77">
        <v>1552.452</v>
      </c>
      <c r="W90" s="78">
        <f t="shared" si="53"/>
        <v>211.91200000000003</v>
      </c>
      <c r="X90" s="76">
        <v>0</v>
      </c>
      <c r="Y90" s="77">
        <v>0</v>
      </c>
      <c r="Z90" s="78">
        <f t="shared" si="42"/>
        <v>0</v>
      </c>
      <c r="AA90" s="85">
        <f t="shared" si="32"/>
        <v>0.18130726756886706</v>
      </c>
      <c r="AB90" s="87">
        <f t="shared" si="43"/>
        <v>-3.2242179959114992E-2</v>
      </c>
      <c r="AC90" s="85">
        <f t="shared" si="33"/>
        <v>0</v>
      </c>
      <c r="AD90" s="87">
        <f t="shared" si="44"/>
        <v>0</v>
      </c>
      <c r="AE90" s="85">
        <f t="shared" si="45"/>
        <v>0</v>
      </c>
      <c r="AF90" s="87">
        <f t="shared" si="46"/>
        <v>0</v>
      </c>
      <c r="AG90" s="76">
        <v>6080</v>
      </c>
      <c r="AH90" s="78">
        <v>8124</v>
      </c>
      <c r="AI90" s="76">
        <v>54</v>
      </c>
      <c r="AJ90" s="78">
        <v>61</v>
      </c>
      <c r="AK90" s="76">
        <v>86</v>
      </c>
      <c r="AL90" s="78">
        <v>96</v>
      </c>
      <c r="AM90" s="76">
        <f t="shared" si="54"/>
        <v>11.098360655737705</v>
      </c>
      <c r="AN90" s="78">
        <f t="shared" si="55"/>
        <v>-1.4119274101059158</v>
      </c>
      <c r="AO90" s="76">
        <f t="shared" si="56"/>
        <v>7.052083333333333</v>
      </c>
      <c r="AP90" s="78">
        <f t="shared" si="57"/>
        <v>-0.80321382428940602</v>
      </c>
      <c r="AQ90" s="76">
        <v>174</v>
      </c>
      <c r="AR90" s="78">
        <v>174</v>
      </c>
      <c r="AS90" s="76">
        <v>25168</v>
      </c>
      <c r="AT90" s="78">
        <v>33762</v>
      </c>
      <c r="AU90" s="76">
        <f t="shared" si="47"/>
        <v>252.73230258870919</v>
      </c>
      <c r="AV90" s="78">
        <f t="shared" si="48"/>
        <v>4.1989268735152905</v>
      </c>
      <c r="AW90" s="76">
        <f t="shared" si="49"/>
        <v>1050.313638601674</v>
      </c>
      <c r="AX90" s="78">
        <f t="shared" si="50"/>
        <v>21.516270180621405</v>
      </c>
      <c r="AY90" s="178">
        <f t="shared" si="51"/>
        <v>4.1558345642540617</v>
      </c>
      <c r="AZ90" s="179">
        <f t="shared" si="52"/>
        <v>1.6360880043535531E-2</v>
      </c>
      <c r="BA90" s="85">
        <f t="shared" si="58"/>
        <v>0.53306176582038656</v>
      </c>
      <c r="BB90" s="122">
        <f t="shared" si="59"/>
        <v>1.2835372875941164E-3</v>
      </c>
    </row>
    <row r="91" spans="1:54" s="190" customFormat="1" ht="15" customHeight="1" x14ac:dyDescent="0.2">
      <c r="A91" s="186" t="s">
        <v>176</v>
      </c>
      <c r="B91" s="175" t="s">
        <v>206</v>
      </c>
      <c r="C91" s="100">
        <v>423.041</v>
      </c>
      <c r="D91" s="101">
        <v>838.85649999999998</v>
      </c>
      <c r="E91" s="100">
        <v>480.11</v>
      </c>
      <c r="F91" s="102">
        <v>747.90528000000006</v>
      </c>
      <c r="G91" s="187">
        <f t="shared" si="34"/>
        <v>1.1216079394438825</v>
      </c>
      <c r="H91" s="188">
        <f t="shared" si="35"/>
        <v>0.24047444920206296</v>
      </c>
      <c r="I91" s="100">
        <v>345.71899999999999</v>
      </c>
      <c r="J91" s="101">
        <v>520.226</v>
      </c>
      <c r="K91" s="106">
        <f t="shared" si="36"/>
        <v>0.69557738648402101</v>
      </c>
      <c r="L91" s="84">
        <f t="shared" si="37"/>
        <v>-2.4505511185263118E-2</v>
      </c>
      <c r="M91" s="100">
        <v>104.378</v>
      </c>
      <c r="N91" s="78">
        <v>166.17028000000005</v>
      </c>
      <c r="O91" s="85">
        <f t="shared" si="38"/>
        <v>0.22218091574376911</v>
      </c>
      <c r="P91" s="87">
        <f t="shared" si="39"/>
        <v>4.7765709061277362E-3</v>
      </c>
      <c r="Q91" s="100">
        <v>30.013999999999999</v>
      </c>
      <c r="R91" s="78">
        <v>61.509</v>
      </c>
      <c r="S91" s="85">
        <f t="shared" si="40"/>
        <v>8.2241697772209868E-2</v>
      </c>
      <c r="T91" s="87">
        <f t="shared" si="41"/>
        <v>1.9726857423123204E-2</v>
      </c>
      <c r="U91" s="100">
        <v>168.428</v>
      </c>
      <c r="V91" s="101">
        <v>253.42258000000001</v>
      </c>
      <c r="W91" s="78">
        <f t="shared" si="53"/>
        <v>84.994580000000013</v>
      </c>
      <c r="X91" s="100">
        <v>99.55</v>
      </c>
      <c r="Y91" s="101">
        <v>86.615560000000002</v>
      </c>
      <c r="Z91" s="78">
        <f t="shared" si="42"/>
        <v>-12.934439999999995</v>
      </c>
      <c r="AA91" s="109">
        <f t="shared" si="32"/>
        <v>0.30210480576832871</v>
      </c>
      <c r="AB91" s="87">
        <f t="shared" si="43"/>
        <v>-9.6031545081825265E-2</v>
      </c>
      <c r="AC91" s="109">
        <f t="shared" si="33"/>
        <v>0.10325432299803364</v>
      </c>
      <c r="AD91" s="87">
        <f t="shared" si="44"/>
        <v>-0.13206565780760932</v>
      </c>
      <c r="AE91" s="85">
        <f t="shared" si="45"/>
        <v>0.11581086845649759</v>
      </c>
      <c r="AF91" s="87">
        <f t="shared" si="46"/>
        <v>-9.1537447554416576E-2</v>
      </c>
      <c r="AG91" s="100">
        <v>708</v>
      </c>
      <c r="AH91" s="78">
        <v>942</v>
      </c>
      <c r="AI91" s="100">
        <v>10</v>
      </c>
      <c r="AJ91" s="78">
        <v>10</v>
      </c>
      <c r="AK91" s="100">
        <v>13</v>
      </c>
      <c r="AL91" s="78">
        <v>12</v>
      </c>
      <c r="AM91" s="100">
        <f t="shared" si="54"/>
        <v>7.8500000000000005</v>
      </c>
      <c r="AN91" s="78">
        <f t="shared" si="55"/>
        <v>-1.6666666666665719E-2</v>
      </c>
      <c r="AO91" s="100">
        <f t="shared" si="56"/>
        <v>6.541666666666667</v>
      </c>
      <c r="AP91" s="78">
        <f t="shared" si="57"/>
        <v>0.49038461538461586</v>
      </c>
      <c r="AQ91" s="100">
        <v>50</v>
      </c>
      <c r="AR91" s="78">
        <v>50</v>
      </c>
      <c r="AS91" s="100">
        <v>4829</v>
      </c>
      <c r="AT91" s="78">
        <v>6393</v>
      </c>
      <c r="AU91" s="100">
        <f t="shared" si="47"/>
        <v>116.98815579540123</v>
      </c>
      <c r="AV91" s="78">
        <f t="shared" si="48"/>
        <v>17.565915165871303</v>
      </c>
      <c r="AW91" s="100">
        <f t="shared" si="49"/>
        <v>793.95464968152874</v>
      </c>
      <c r="AX91" s="78">
        <f t="shared" si="50"/>
        <v>115.83318075497505</v>
      </c>
      <c r="AY91" s="189">
        <f t="shared" si="51"/>
        <v>6.7866242038216562</v>
      </c>
      <c r="AZ91" s="179">
        <f t="shared" si="52"/>
        <v>-3.3997265104897423E-2</v>
      </c>
      <c r="BA91" s="109">
        <f t="shared" si="58"/>
        <v>0.35126373626373625</v>
      </c>
      <c r="BB91" s="122">
        <f t="shared" si="59"/>
        <v>-3.8097931480284286E-3</v>
      </c>
    </row>
    <row r="92" spans="1:54" s="173" customFormat="1" ht="15" customHeight="1" x14ac:dyDescent="0.2">
      <c r="A92" s="174" t="s">
        <v>184</v>
      </c>
      <c r="B92" s="180" t="s">
        <v>207</v>
      </c>
      <c r="C92" s="76">
        <v>902.47</v>
      </c>
      <c r="D92" s="77">
        <v>1268.76764</v>
      </c>
      <c r="E92" s="76">
        <v>894.67399999999998</v>
      </c>
      <c r="F92" s="78">
        <v>1224.0529700000002</v>
      </c>
      <c r="G92" s="176">
        <f t="shared" si="34"/>
        <v>1.0365300122591916</v>
      </c>
      <c r="H92" s="177">
        <f t="shared" si="35"/>
        <v>2.7816223773106108E-2</v>
      </c>
      <c r="I92" s="76">
        <v>548.40700000000004</v>
      </c>
      <c r="J92" s="77">
        <v>750.3093100000001</v>
      </c>
      <c r="K92" s="82">
        <f t="shared" si="36"/>
        <v>0.6129712752545341</v>
      </c>
      <c r="L92" s="84">
        <f t="shared" si="37"/>
        <v>2.7526418281409448E-6</v>
      </c>
      <c r="M92" s="76">
        <v>289.13099999999997</v>
      </c>
      <c r="N92" s="78">
        <v>387.83554000000009</v>
      </c>
      <c r="O92" s="85">
        <f t="shared" si="38"/>
        <v>0.31684538946055579</v>
      </c>
      <c r="P92" s="87">
        <f t="shared" si="39"/>
        <v>-6.3237201816155331E-3</v>
      </c>
      <c r="Q92" s="76">
        <v>57.136000000000003</v>
      </c>
      <c r="R92" s="78">
        <v>85.908119999999997</v>
      </c>
      <c r="S92" s="85">
        <f t="shared" si="40"/>
        <v>7.0183335284910081E-2</v>
      </c>
      <c r="T92" s="87">
        <f t="shared" si="41"/>
        <v>6.3209675397872672E-3</v>
      </c>
      <c r="U92" s="76">
        <v>166.17099999999999</v>
      </c>
      <c r="V92" s="77">
        <v>190.19487000000001</v>
      </c>
      <c r="W92" s="78">
        <f t="shared" si="53"/>
        <v>24.023870000000016</v>
      </c>
      <c r="X92" s="76">
        <v>0</v>
      </c>
      <c r="Y92" s="77">
        <v>0</v>
      </c>
      <c r="Z92" s="78">
        <f t="shared" si="42"/>
        <v>0</v>
      </c>
      <c r="AA92" s="85">
        <f t="shared" si="32"/>
        <v>0.14990520250027814</v>
      </c>
      <c r="AB92" s="87">
        <f t="shared" si="43"/>
        <v>-3.4223909824785292E-2</v>
      </c>
      <c r="AC92" s="85">
        <f t="shared" si="33"/>
        <v>0</v>
      </c>
      <c r="AD92" s="87">
        <f t="shared" si="44"/>
        <v>0</v>
      </c>
      <c r="AE92" s="85">
        <f t="shared" si="45"/>
        <v>0</v>
      </c>
      <c r="AF92" s="87">
        <f t="shared" si="46"/>
        <v>0</v>
      </c>
      <c r="AG92" s="76">
        <v>1441</v>
      </c>
      <c r="AH92" s="78">
        <v>1950</v>
      </c>
      <c r="AI92" s="76">
        <v>10</v>
      </c>
      <c r="AJ92" s="78">
        <v>11</v>
      </c>
      <c r="AK92" s="76">
        <v>18</v>
      </c>
      <c r="AL92" s="78">
        <v>18</v>
      </c>
      <c r="AM92" s="76">
        <f t="shared" si="54"/>
        <v>14.772727272727273</v>
      </c>
      <c r="AN92" s="78">
        <f t="shared" si="55"/>
        <v>-1.2383838383838359</v>
      </c>
      <c r="AO92" s="76">
        <f t="shared" si="56"/>
        <v>9.0277777777777768</v>
      </c>
      <c r="AP92" s="78">
        <f t="shared" si="57"/>
        <v>0.13271604938271508</v>
      </c>
      <c r="AQ92" s="76">
        <v>49</v>
      </c>
      <c r="AR92" s="78">
        <v>49</v>
      </c>
      <c r="AS92" s="76">
        <v>9044</v>
      </c>
      <c r="AT92" s="78">
        <v>12065</v>
      </c>
      <c r="AU92" s="76">
        <f t="shared" si="47"/>
        <v>101.45486697057606</v>
      </c>
      <c r="AV92" s="78">
        <f t="shared" si="48"/>
        <v>2.5302760815888945</v>
      </c>
      <c r="AW92" s="76">
        <f t="shared" si="49"/>
        <v>627.71947179487188</v>
      </c>
      <c r="AX92" s="78">
        <f t="shared" si="50"/>
        <v>6.8492427872382677</v>
      </c>
      <c r="AY92" s="178">
        <f t="shared" si="51"/>
        <v>6.1871794871794874</v>
      </c>
      <c r="AZ92" s="179">
        <f t="shared" si="52"/>
        <v>-8.901759817790289E-2</v>
      </c>
      <c r="BA92" s="85">
        <f t="shared" si="58"/>
        <v>0.67644090603274276</v>
      </c>
      <c r="BB92" s="122">
        <f t="shared" si="59"/>
        <v>-2.1305225386858417E-3</v>
      </c>
    </row>
    <row r="93" spans="1:54" s="190" customFormat="1" ht="15" customHeight="1" x14ac:dyDescent="0.2">
      <c r="A93" s="186" t="s">
        <v>184</v>
      </c>
      <c r="B93" s="175" t="s">
        <v>208</v>
      </c>
      <c r="C93" s="100">
        <v>6341.018</v>
      </c>
      <c r="D93" s="101">
        <v>8886.8829100000003</v>
      </c>
      <c r="E93" s="100">
        <v>6596.4759999999997</v>
      </c>
      <c r="F93" s="102">
        <v>8864.2171799999996</v>
      </c>
      <c r="G93" s="187">
        <f t="shared" si="34"/>
        <v>1.0025569917274975</v>
      </c>
      <c r="H93" s="188">
        <f t="shared" si="35"/>
        <v>4.1283426872565809E-2</v>
      </c>
      <c r="I93" s="100">
        <v>1175.674</v>
      </c>
      <c r="J93" s="101">
        <v>1558.0711699999999</v>
      </c>
      <c r="K93" s="106">
        <f t="shared" si="36"/>
        <v>0.17577087049665452</v>
      </c>
      <c r="L93" s="84">
        <f t="shared" si="37"/>
        <v>-2.4567164755409376E-3</v>
      </c>
      <c r="M93" s="100">
        <v>347.04402999999996</v>
      </c>
      <c r="N93" s="78">
        <v>784.62614999999914</v>
      </c>
      <c r="O93" s="85">
        <f t="shared" si="38"/>
        <v>8.851612433078937E-2</v>
      </c>
      <c r="P93" s="87">
        <f t="shared" si="39"/>
        <v>3.5905604713951531E-2</v>
      </c>
      <c r="Q93" s="100">
        <v>5073.7575700000007</v>
      </c>
      <c r="R93" s="78">
        <v>6521.5198600000003</v>
      </c>
      <c r="S93" s="85">
        <f t="shared" si="40"/>
        <v>0.73571300517255611</v>
      </c>
      <c r="T93" s="87">
        <f t="shared" si="41"/>
        <v>-3.3448827599972919E-2</v>
      </c>
      <c r="U93" s="100">
        <v>2753.7442000000001</v>
      </c>
      <c r="V93" s="101">
        <v>2691.4183000000003</v>
      </c>
      <c r="W93" s="78">
        <f t="shared" si="53"/>
        <v>-62.32589999999982</v>
      </c>
      <c r="X93" s="100">
        <v>1554.4781200000002</v>
      </c>
      <c r="Y93" s="101">
        <v>1372.6738899999998</v>
      </c>
      <c r="Z93" s="78">
        <f t="shared" si="42"/>
        <v>-181.80423000000042</v>
      </c>
      <c r="AA93" s="109">
        <f t="shared" si="32"/>
        <v>0.3028529043599158</v>
      </c>
      <c r="AB93" s="87">
        <f t="shared" si="43"/>
        <v>-0.13142187612485812</v>
      </c>
      <c r="AC93" s="109">
        <f t="shared" si="33"/>
        <v>0.15446067016989648</v>
      </c>
      <c r="AD93" s="87">
        <f t="shared" si="44"/>
        <v>-9.0685790540355443E-2</v>
      </c>
      <c r="AE93" s="85">
        <f t="shared" si="45"/>
        <v>0.15485562482574461</v>
      </c>
      <c r="AF93" s="87">
        <f t="shared" si="46"/>
        <v>-8.0797187372768697E-2</v>
      </c>
      <c r="AG93" s="100">
        <v>1746</v>
      </c>
      <c r="AH93" s="78">
        <v>2281</v>
      </c>
      <c r="AI93" s="100">
        <v>22</v>
      </c>
      <c r="AJ93" s="78">
        <v>20</v>
      </c>
      <c r="AK93" s="100">
        <v>43</v>
      </c>
      <c r="AL93" s="78">
        <v>41</v>
      </c>
      <c r="AM93" s="100">
        <f t="shared" si="54"/>
        <v>9.5041666666666664</v>
      </c>
      <c r="AN93" s="78">
        <f t="shared" si="55"/>
        <v>0.68598484848484809</v>
      </c>
      <c r="AO93" s="100">
        <f t="shared" si="56"/>
        <v>4.6361788617886175</v>
      </c>
      <c r="AP93" s="78">
        <f t="shared" si="57"/>
        <v>0.12455095481187328</v>
      </c>
      <c r="AQ93" s="100">
        <v>65</v>
      </c>
      <c r="AR93" s="78">
        <v>65</v>
      </c>
      <c r="AS93" s="100">
        <v>7159</v>
      </c>
      <c r="AT93" s="78">
        <v>9509</v>
      </c>
      <c r="AU93" s="100">
        <f t="shared" si="47"/>
        <v>932.19236302450304</v>
      </c>
      <c r="AV93" s="78">
        <f t="shared" si="48"/>
        <v>10.768141764550478</v>
      </c>
      <c r="AW93" s="100">
        <f t="shared" si="49"/>
        <v>3886.1101183691362</v>
      </c>
      <c r="AX93" s="78">
        <f t="shared" si="50"/>
        <v>108.0597174527561</v>
      </c>
      <c r="AY93" s="189">
        <f t="shared" si="51"/>
        <v>4.1687856203419553</v>
      </c>
      <c r="AZ93" s="179">
        <f t="shared" si="52"/>
        <v>6.8556525267499779E-2</v>
      </c>
      <c r="BA93" s="109">
        <f t="shared" si="58"/>
        <v>0.40190194420963654</v>
      </c>
      <c r="BB93" s="122">
        <f t="shared" si="59"/>
        <v>-3.0188702700014725E-3</v>
      </c>
    </row>
    <row r="94" spans="1:54" s="190" customFormat="1" ht="15" customHeight="1" x14ac:dyDescent="0.2">
      <c r="A94" s="186" t="s">
        <v>184</v>
      </c>
      <c r="B94" s="175" t="s">
        <v>209</v>
      </c>
      <c r="C94" s="100">
        <v>277.58</v>
      </c>
      <c r="D94" s="101">
        <v>354.99599999999998</v>
      </c>
      <c r="E94" s="100">
        <v>265.49</v>
      </c>
      <c r="F94" s="102">
        <v>352.23899999999998</v>
      </c>
      <c r="G94" s="187">
        <f t="shared" si="34"/>
        <v>1.0078270719596638</v>
      </c>
      <c r="H94" s="188">
        <f t="shared" si="35"/>
        <v>-3.7711366399596269E-2</v>
      </c>
      <c r="I94" s="100">
        <v>198.64</v>
      </c>
      <c r="J94" s="101">
        <v>266.80599999999998</v>
      </c>
      <c r="K94" s="106">
        <f t="shared" si="36"/>
        <v>0.75745729462098177</v>
      </c>
      <c r="L94" s="84">
        <f t="shared" si="37"/>
        <v>9.2558557720610057E-3</v>
      </c>
      <c r="M94" s="100">
        <v>58.805</v>
      </c>
      <c r="N94" s="78">
        <v>74.877999999999986</v>
      </c>
      <c r="O94" s="85">
        <f t="shared" si="38"/>
        <v>0.212577255783715</v>
      </c>
      <c r="P94" s="87">
        <f t="shared" si="39"/>
        <v>-8.9188457643658847E-3</v>
      </c>
      <c r="Q94" s="100">
        <v>8.0459999999999994</v>
      </c>
      <c r="R94" s="78">
        <v>10.555</v>
      </c>
      <c r="S94" s="85">
        <f t="shared" si="40"/>
        <v>2.996544959530319E-2</v>
      </c>
      <c r="T94" s="87">
        <f t="shared" si="41"/>
        <v>-3.4077662790672064E-4</v>
      </c>
      <c r="U94" s="100">
        <v>55.963999999999999</v>
      </c>
      <c r="V94" s="101">
        <v>63.061999999999998</v>
      </c>
      <c r="W94" s="78">
        <f t="shared" si="53"/>
        <v>7.097999999999999</v>
      </c>
      <c r="X94" s="100">
        <v>28.826000000000001</v>
      </c>
      <c r="Y94" s="101">
        <v>36.723999999999997</v>
      </c>
      <c r="Z94" s="78">
        <f t="shared" si="42"/>
        <v>7.8979999999999961</v>
      </c>
      <c r="AA94" s="109">
        <f t="shared" si="32"/>
        <v>0.17764143821338832</v>
      </c>
      <c r="AB94" s="87">
        <f t="shared" si="43"/>
        <v>-2.3972510918393503E-2</v>
      </c>
      <c r="AC94" s="109">
        <f t="shared" si="33"/>
        <v>0.10344905294707546</v>
      </c>
      <c r="AD94" s="87">
        <f t="shared" si="44"/>
        <v>-3.9848650101158289E-4</v>
      </c>
      <c r="AE94" s="85">
        <f t="shared" si="45"/>
        <v>0.10425875612865128</v>
      </c>
      <c r="AF94" s="87">
        <f t="shared" si="46"/>
        <v>-4.3178380933533156E-3</v>
      </c>
      <c r="AG94" s="100">
        <v>181</v>
      </c>
      <c r="AH94" s="78">
        <v>236</v>
      </c>
      <c r="AI94" s="100">
        <v>5</v>
      </c>
      <c r="AJ94" s="78">
        <v>5</v>
      </c>
      <c r="AK94" s="100">
        <v>7</v>
      </c>
      <c r="AL94" s="78">
        <v>7.5</v>
      </c>
      <c r="AM94" s="100">
        <f t="shared" si="54"/>
        <v>3.9333333333333336</v>
      </c>
      <c r="AN94" s="78">
        <f t="shared" si="55"/>
        <v>-8.8888888888888573E-2</v>
      </c>
      <c r="AO94" s="100">
        <f t="shared" si="56"/>
        <v>2.6222222222222222</v>
      </c>
      <c r="AP94" s="78">
        <f t="shared" si="57"/>
        <v>-0.25079365079365079</v>
      </c>
      <c r="AQ94" s="100">
        <v>10</v>
      </c>
      <c r="AR94" s="78">
        <v>10</v>
      </c>
      <c r="AS94" s="100">
        <v>1096</v>
      </c>
      <c r="AT94" s="78">
        <v>1439</v>
      </c>
      <c r="AU94" s="100">
        <f t="shared" si="47"/>
        <v>244.78040305767894</v>
      </c>
      <c r="AV94" s="78">
        <f t="shared" si="48"/>
        <v>2.5450015978249212</v>
      </c>
      <c r="AW94" s="100">
        <f t="shared" si="49"/>
        <v>1492.5381355932204</v>
      </c>
      <c r="AX94" s="78">
        <f t="shared" si="50"/>
        <v>25.742555482723219</v>
      </c>
      <c r="AY94" s="189">
        <f t="shared" si="51"/>
        <v>6.0974576271186445</v>
      </c>
      <c r="AZ94" s="179">
        <f t="shared" si="52"/>
        <v>4.2209008334114451E-2</v>
      </c>
      <c r="BA94" s="109">
        <f t="shared" si="58"/>
        <v>0.39532967032967037</v>
      </c>
      <c r="BB94" s="122">
        <f t="shared" si="59"/>
        <v>-7.6115061409178231E-3</v>
      </c>
    </row>
    <row r="95" spans="1:54" s="190" customFormat="1" ht="15" customHeight="1" x14ac:dyDescent="0.2">
      <c r="A95" s="186" t="s">
        <v>142</v>
      </c>
      <c r="B95" s="175" t="s">
        <v>210</v>
      </c>
      <c r="C95" s="100">
        <v>521.44000000000005</v>
      </c>
      <c r="D95" s="101">
        <v>702.75800000000004</v>
      </c>
      <c r="E95" s="100">
        <v>476.63400000000001</v>
      </c>
      <c r="F95" s="102">
        <v>664.72699999999998</v>
      </c>
      <c r="G95" s="187">
        <f t="shared" si="34"/>
        <v>1.0572129611103507</v>
      </c>
      <c r="H95" s="188">
        <f t="shared" si="35"/>
        <v>-3.6792082591944997E-2</v>
      </c>
      <c r="I95" s="100">
        <v>338.67899999999997</v>
      </c>
      <c r="J95" s="101">
        <v>508.005</v>
      </c>
      <c r="K95" s="106">
        <f t="shared" si="36"/>
        <v>0.76423103018231542</v>
      </c>
      <c r="L95" s="84">
        <f t="shared" si="37"/>
        <v>5.3666949567000577E-2</v>
      </c>
      <c r="M95" s="100">
        <v>118.461</v>
      </c>
      <c r="N95" s="78">
        <v>136.85699999999997</v>
      </c>
      <c r="O95" s="85">
        <f t="shared" si="38"/>
        <v>0.20588452101388988</v>
      </c>
      <c r="P95" s="87">
        <f t="shared" si="39"/>
        <v>-4.2652091984763163E-2</v>
      </c>
      <c r="Q95" s="100">
        <v>19.494</v>
      </c>
      <c r="R95" s="78">
        <v>19.864999999999998</v>
      </c>
      <c r="S95" s="85">
        <f t="shared" si="40"/>
        <v>2.9884448803794639E-2</v>
      </c>
      <c r="T95" s="87">
        <f t="shared" si="41"/>
        <v>-1.101485758223741E-2</v>
      </c>
      <c r="U95" s="100">
        <v>73.843999999999994</v>
      </c>
      <c r="V95" s="101">
        <v>81.927000000000007</v>
      </c>
      <c r="W95" s="78">
        <f t="shared" si="53"/>
        <v>8.0830000000000126</v>
      </c>
      <c r="X95" s="100">
        <v>0</v>
      </c>
      <c r="Y95" s="101">
        <v>0</v>
      </c>
      <c r="Z95" s="78">
        <f t="shared" si="42"/>
        <v>0</v>
      </c>
      <c r="AA95" s="109">
        <f t="shared" si="32"/>
        <v>0.11657924918677554</v>
      </c>
      <c r="AB95" s="87">
        <f t="shared" si="43"/>
        <v>-2.5036277048265859E-2</v>
      </c>
      <c r="AC95" s="109">
        <f t="shared" si="33"/>
        <v>0</v>
      </c>
      <c r="AD95" s="87">
        <f t="shared" si="44"/>
        <v>0</v>
      </c>
      <c r="AE95" s="85">
        <f t="shared" si="45"/>
        <v>0</v>
      </c>
      <c r="AF95" s="87">
        <f t="shared" si="46"/>
        <v>0</v>
      </c>
      <c r="AG95" s="100">
        <v>721</v>
      </c>
      <c r="AH95" s="78">
        <v>946</v>
      </c>
      <c r="AI95" s="100">
        <v>6</v>
      </c>
      <c r="AJ95" s="78">
        <v>6</v>
      </c>
      <c r="AK95" s="100">
        <v>12</v>
      </c>
      <c r="AL95" s="78">
        <v>11</v>
      </c>
      <c r="AM95" s="100">
        <f t="shared" si="54"/>
        <v>13.138888888888888</v>
      </c>
      <c r="AN95" s="78">
        <f t="shared" si="55"/>
        <v>-0.21296296296296546</v>
      </c>
      <c r="AO95" s="100">
        <f t="shared" si="56"/>
        <v>7.166666666666667</v>
      </c>
      <c r="AP95" s="78">
        <f t="shared" si="57"/>
        <v>0.49074074074074048</v>
      </c>
      <c r="AQ95" s="100">
        <v>45</v>
      </c>
      <c r="AR95" s="78">
        <v>45</v>
      </c>
      <c r="AS95" s="100">
        <v>5504</v>
      </c>
      <c r="AT95" s="78">
        <v>7437</v>
      </c>
      <c r="AU95" s="100">
        <f t="shared" si="47"/>
        <v>89.381067634798981</v>
      </c>
      <c r="AV95" s="78">
        <f t="shared" si="48"/>
        <v>2.7833205417757227</v>
      </c>
      <c r="AW95" s="100">
        <f t="shared" si="49"/>
        <v>702.67124735729385</v>
      </c>
      <c r="AX95" s="78">
        <f t="shared" si="50"/>
        <v>41.597738342037246</v>
      </c>
      <c r="AY95" s="189">
        <f t="shared" si="51"/>
        <v>7.8615221987315014</v>
      </c>
      <c r="AZ95" s="179">
        <f t="shared" si="52"/>
        <v>0.22768031246243048</v>
      </c>
      <c r="BA95" s="109">
        <f t="shared" si="58"/>
        <v>0.45402930402930408</v>
      </c>
      <c r="BB95" s="122">
        <f t="shared" si="59"/>
        <v>4.3561014149249844E-3</v>
      </c>
    </row>
    <row r="96" spans="1:54" s="190" customFormat="1" ht="15" customHeight="1" x14ac:dyDescent="0.2">
      <c r="A96" s="186" t="s">
        <v>142</v>
      </c>
      <c r="B96" s="175" t="s">
        <v>211</v>
      </c>
      <c r="C96" s="100">
        <v>768.24699999999996</v>
      </c>
      <c r="D96" s="101">
        <v>996.38699999999994</v>
      </c>
      <c r="E96" s="100">
        <v>896.13499999999999</v>
      </c>
      <c r="F96" s="102">
        <v>1129.836</v>
      </c>
      <c r="G96" s="187">
        <f t="shared" si="34"/>
        <v>0.88188639767187449</v>
      </c>
      <c r="H96" s="188">
        <f t="shared" si="35"/>
        <v>2.4597038367751844E-2</v>
      </c>
      <c r="I96" s="100">
        <v>616.42999999999995</v>
      </c>
      <c r="J96" s="101">
        <v>729.18200000000002</v>
      </c>
      <c r="K96" s="106">
        <f t="shared" si="36"/>
        <v>0.64538747216410175</v>
      </c>
      <c r="L96" s="84">
        <f t="shared" si="37"/>
        <v>-4.2488796478457602E-2</v>
      </c>
      <c r="M96" s="100">
        <v>273.04899999999998</v>
      </c>
      <c r="N96" s="78">
        <v>391.1</v>
      </c>
      <c r="O96" s="85">
        <f t="shared" si="38"/>
        <v>0.34615643332306639</v>
      </c>
      <c r="P96" s="87">
        <f t="shared" si="39"/>
        <v>4.14601543026063E-2</v>
      </c>
      <c r="Q96" s="100">
        <v>6.6550000000000002</v>
      </c>
      <c r="R96" s="78">
        <v>9.5540000000000003</v>
      </c>
      <c r="S96" s="85">
        <f t="shared" si="40"/>
        <v>8.4560945128319513E-3</v>
      </c>
      <c r="T96" s="87">
        <f t="shared" si="41"/>
        <v>1.0297580791472942E-3</v>
      </c>
      <c r="U96" s="100">
        <v>354.72800000000001</v>
      </c>
      <c r="V96" s="101">
        <v>410.48200000000003</v>
      </c>
      <c r="W96" s="78">
        <f t="shared" si="53"/>
        <v>55.754000000000019</v>
      </c>
      <c r="X96" s="100">
        <v>149.518</v>
      </c>
      <c r="Y96" s="101">
        <v>159.17500000000001</v>
      </c>
      <c r="Z96" s="78">
        <f t="shared" si="42"/>
        <v>9.6570000000000107</v>
      </c>
      <c r="AA96" s="109">
        <f t="shared" si="32"/>
        <v>0.41197044923307918</v>
      </c>
      <c r="AB96" s="87">
        <f t="shared" si="43"/>
        <v>-4.9766466107950491E-2</v>
      </c>
      <c r="AC96" s="109">
        <f t="shared" si="33"/>
        <v>0.15975218464311561</v>
      </c>
      <c r="AD96" s="87">
        <f t="shared" si="44"/>
        <v>-3.487011781950386E-2</v>
      </c>
      <c r="AE96" s="85">
        <f t="shared" si="45"/>
        <v>0.14088327863512937</v>
      </c>
      <c r="AF96" s="87">
        <f t="shared" si="46"/>
        <v>-2.596435034934283E-2</v>
      </c>
      <c r="AG96" s="100">
        <v>1414</v>
      </c>
      <c r="AH96" s="78">
        <v>1827</v>
      </c>
      <c r="AI96" s="100">
        <v>8</v>
      </c>
      <c r="AJ96" s="78">
        <v>8</v>
      </c>
      <c r="AK96" s="100">
        <v>21</v>
      </c>
      <c r="AL96" s="78">
        <v>20</v>
      </c>
      <c r="AM96" s="100">
        <f t="shared" si="54"/>
        <v>19.03125</v>
      </c>
      <c r="AN96" s="78">
        <f t="shared" si="55"/>
        <v>-0.60763888888888928</v>
      </c>
      <c r="AO96" s="100">
        <f t="shared" si="56"/>
        <v>7.6124999999999998</v>
      </c>
      <c r="AP96" s="78">
        <f t="shared" si="57"/>
        <v>0.13101851851851887</v>
      </c>
      <c r="AQ96" s="100">
        <v>67</v>
      </c>
      <c r="AR96" s="78">
        <v>70</v>
      </c>
      <c r="AS96" s="100">
        <v>9989</v>
      </c>
      <c r="AT96" s="78">
        <v>13041</v>
      </c>
      <c r="AU96" s="100">
        <f t="shared" si="47"/>
        <v>86.637221072003683</v>
      </c>
      <c r="AV96" s="78">
        <f t="shared" si="48"/>
        <v>-3.0749623297382271</v>
      </c>
      <c r="AW96" s="100">
        <f t="shared" si="49"/>
        <v>618.41050903119867</v>
      </c>
      <c r="AX96" s="78">
        <f t="shared" si="50"/>
        <v>-15.348331138532558</v>
      </c>
      <c r="AY96" s="189">
        <f t="shared" si="51"/>
        <v>7.1379310344827589</v>
      </c>
      <c r="AZ96" s="179">
        <f t="shared" si="52"/>
        <v>7.3574598839194927E-2</v>
      </c>
      <c r="BA96" s="109">
        <f t="shared" si="58"/>
        <v>0.51181318681318688</v>
      </c>
      <c r="BB96" s="122">
        <f t="shared" si="59"/>
        <v>-3.6310167005952687E-2</v>
      </c>
    </row>
    <row r="97" spans="1:54" s="190" customFormat="1" ht="15" customHeight="1" x14ac:dyDescent="0.2">
      <c r="A97" s="186" t="s">
        <v>212</v>
      </c>
      <c r="B97" s="175" t="s">
        <v>213</v>
      </c>
      <c r="C97" s="100">
        <v>448.5</v>
      </c>
      <c r="D97" s="101">
        <v>611</v>
      </c>
      <c r="E97" s="100">
        <v>483.18</v>
      </c>
      <c r="F97" s="102">
        <v>643</v>
      </c>
      <c r="G97" s="187">
        <f t="shared" si="34"/>
        <v>0.95023328149300157</v>
      </c>
      <c r="H97" s="188">
        <f t="shared" si="35"/>
        <v>2.2007775470401336E-2</v>
      </c>
      <c r="I97" s="100">
        <v>304</v>
      </c>
      <c r="J97" s="101">
        <v>362</v>
      </c>
      <c r="K97" s="106">
        <f t="shared" si="36"/>
        <v>0.56298600311041991</v>
      </c>
      <c r="L97" s="84">
        <f t="shared" si="37"/>
        <v>-6.6179111339681462E-2</v>
      </c>
      <c r="M97" s="100">
        <v>178.66900000000001</v>
      </c>
      <c r="N97" s="78">
        <v>280</v>
      </c>
      <c r="O97" s="85">
        <f t="shared" si="38"/>
        <v>0.43545878693623641</v>
      </c>
      <c r="P97" s="87">
        <f t="shared" si="39"/>
        <v>6.5681478272798355E-2</v>
      </c>
      <c r="Q97" s="100">
        <v>0.501</v>
      </c>
      <c r="R97" s="78">
        <v>1</v>
      </c>
      <c r="S97" s="85">
        <f t="shared" si="40"/>
        <v>1.5552099533437014E-3</v>
      </c>
      <c r="T97" s="87">
        <f t="shared" si="41"/>
        <v>5.1832928775323822E-4</v>
      </c>
      <c r="U97" s="100">
        <v>1275.06564</v>
      </c>
      <c r="V97" s="101">
        <v>1265</v>
      </c>
      <c r="W97" s="78">
        <f t="shared" si="53"/>
        <v>-10.06564000000003</v>
      </c>
      <c r="X97" s="100">
        <v>1019.847</v>
      </c>
      <c r="Y97" s="101">
        <v>1038</v>
      </c>
      <c r="Z97" s="78">
        <f t="shared" si="42"/>
        <v>18.15300000000002</v>
      </c>
      <c r="AA97" s="109">
        <f t="shared" si="32"/>
        <v>2.0703764320785596</v>
      </c>
      <c r="AB97" s="87">
        <f t="shared" si="43"/>
        <v>-0.77257928698498546</v>
      </c>
      <c r="AC97" s="109">
        <f t="shared" si="33"/>
        <v>1.6988543371522096</v>
      </c>
      <c r="AD97" s="87">
        <f t="shared" si="44"/>
        <v>-0.5750520173628404</v>
      </c>
      <c r="AE97" s="85">
        <f t="shared" si="45"/>
        <v>1.614307931570762</v>
      </c>
      <c r="AF97" s="87">
        <f t="shared" si="46"/>
        <v>-0.49638994499697642</v>
      </c>
      <c r="AG97" s="100">
        <v>664</v>
      </c>
      <c r="AH97" s="78">
        <v>928</v>
      </c>
      <c r="AI97" s="100">
        <v>5</v>
      </c>
      <c r="AJ97" s="78">
        <v>6</v>
      </c>
      <c r="AK97" s="100">
        <v>14</v>
      </c>
      <c r="AL97" s="78">
        <v>12</v>
      </c>
      <c r="AM97" s="100">
        <f t="shared" si="54"/>
        <v>12.888888888888888</v>
      </c>
      <c r="AN97" s="78">
        <f t="shared" si="55"/>
        <v>-1.8666666666666689</v>
      </c>
      <c r="AO97" s="100">
        <f t="shared" si="56"/>
        <v>6.4444444444444438</v>
      </c>
      <c r="AP97" s="78">
        <f t="shared" si="57"/>
        <v>1.174603174603174</v>
      </c>
      <c r="AQ97" s="100">
        <v>60</v>
      </c>
      <c r="AR97" s="78">
        <v>60</v>
      </c>
      <c r="AS97" s="100">
        <v>7139</v>
      </c>
      <c r="AT97" s="78">
        <v>10281</v>
      </c>
      <c r="AU97" s="100">
        <f t="shared" si="47"/>
        <v>62.542554226242586</v>
      </c>
      <c r="AV97" s="78">
        <f t="shared" si="48"/>
        <v>-5.1391939177551791</v>
      </c>
      <c r="AW97" s="100">
        <f t="shared" si="49"/>
        <v>692.88793103448279</v>
      </c>
      <c r="AX97" s="78">
        <f t="shared" si="50"/>
        <v>-34.792791857083444</v>
      </c>
      <c r="AY97" s="189">
        <f t="shared" si="51"/>
        <v>11.078663793103448</v>
      </c>
      <c r="AZ97" s="179">
        <f t="shared" si="52"/>
        <v>0.32715776900706217</v>
      </c>
      <c r="BA97" s="109">
        <f t="shared" si="58"/>
        <v>0.47074175824175823</v>
      </c>
      <c r="BB97" s="122">
        <f t="shared" si="59"/>
        <v>3.3303032751562156E-2</v>
      </c>
    </row>
    <row r="98" spans="1:54" s="190" customFormat="1" ht="15" customHeight="1" x14ac:dyDescent="0.2">
      <c r="A98" s="186" t="s">
        <v>163</v>
      </c>
      <c r="B98" s="175" t="s">
        <v>214</v>
      </c>
      <c r="C98" s="100">
        <v>587.09299999999996</v>
      </c>
      <c r="D98" s="101">
        <v>778.38667000000009</v>
      </c>
      <c r="E98" s="100">
        <v>612.71500000000003</v>
      </c>
      <c r="F98" s="102">
        <v>831.18838000000005</v>
      </c>
      <c r="G98" s="187">
        <f t="shared" si="34"/>
        <v>0.93647443675764575</v>
      </c>
      <c r="H98" s="188">
        <f t="shared" si="35"/>
        <v>-2.1708405183550328E-2</v>
      </c>
      <c r="I98" s="100">
        <v>348.81</v>
      </c>
      <c r="J98" s="101">
        <v>466.17990999999995</v>
      </c>
      <c r="K98" s="106">
        <f t="shared" si="36"/>
        <v>0.5608595129782733</v>
      </c>
      <c r="L98" s="108">
        <f t="shared" si="37"/>
        <v>-8.4263703443154814E-3</v>
      </c>
      <c r="M98" s="100">
        <v>259.702</v>
      </c>
      <c r="N98" s="78">
        <v>360.20134000000013</v>
      </c>
      <c r="O98" s="109">
        <f t="shared" si="38"/>
        <v>0.43335704476523135</v>
      </c>
      <c r="P98" s="111">
        <f t="shared" si="39"/>
        <v>9.5025610329904642E-3</v>
      </c>
      <c r="Q98" s="100">
        <v>4.2039999999999997</v>
      </c>
      <c r="R98" s="78">
        <v>4.8071299999999999</v>
      </c>
      <c r="S98" s="109">
        <f t="shared" si="40"/>
        <v>5.7834422564954522E-3</v>
      </c>
      <c r="T98" s="111">
        <f t="shared" si="41"/>
        <v>-1.077822768842592E-3</v>
      </c>
      <c r="U98" s="100">
        <v>65.402029999999996</v>
      </c>
      <c r="V98" s="101">
        <v>79.296180000000007</v>
      </c>
      <c r="W98" s="102">
        <f t="shared" si="53"/>
        <v>13.89415000000001</v>
      </c>
      <c r="X98" s="100">
        <v>0</v>
      </c>
      <c r="Y98" s="101">
        <v>0</v>
      </c>
      <c r="Z98" s="102">
        <f t="shared" si="42"/>
        <v>0</v>
      </c>
      <c r="AA98" s="109">
        <f t="shared" si="32"/>
        <v>0.10187247939382106</v>
      </c>
      <c r="AB98" s="111">
        <f t="shared" si="43"/>
        <v>-9.5272988355225019E-3</v>
      </c>
      <c r="AC98" s="109">
        <f t="shared" si="33"/>
        <v>0</v>
      </c>
      <c r="AD98" s="111">
        <f t="shared" si="44"/>
        <v>0</v>
      </c>
      <c r="AE98" s="109">
        <f t="shared" si="45"/>
        <v>0</v>
      </c>
      <c r="AF98" s="111">
        <f t="shared" si="46"/>
        <v>0</v>
      </c>
      <c r="AG98" s="100">
        <v>993</v>
      </c>
      <c r="AH98" s="78">
        <v>1317</v>
      </c>
      <c r="AI98" s="100">
        <v>10</v>
      </c>
      <c r="AJ98" s="78">
        <v>9.41</v>
      </c>
      <c r="AK98" s="100">
        <v>17</v>
      </c>
      <c r="AL98" s="78">
        <v>16.7</v>
      </c>
      <c r="AM98" s="100">
        <f t="shared" si="54"/>
        <v>11.663124335812965</v>
      </c>
      <c r="AN98" s="78">
        <f t="shared" si="55"/>
        <v>0.6297910024796316</v>
      </c>
      <c r="AO98" s="100">
        <f t="shared" si="56"/>
        <v>6.5718562874251498</v>
      </c>
      <c r="AP98" s="78">
        <f t="shared" si="57"/>
        <v>8.1660208993777239E-2</v>
      </c>
      <c r="AQ98" s="100">
        <v>60</v>
      </c>
      <c r="AR98" s="78">
        <v>60</v>
      </c>
      <c r="AS98" s="100">
        <v>15189</v>
      </c>
      <c r="AT98" s="78">
        <v>20347</v>
      </c>
      <c r="AU98" s="100">
        <f t="shared" si="47"/>
        <v>40.85066004816435</v>
      </c>
      <c r="AV98" s="78">
        <f t="shared" si="48"/>
        <v>0.51126969988599313</v>
      </c>
      <c r="AW98" s="100">
        <f t="shared" si="49"/>
        <v>631.1225360668185</v>
      </c>
      <c r="AX98" s="78">
        <f t="shared" si="50"/>
        <v>14.088296389074344</v>
      </c>
      <c r="AY98" s="189">
        <f t="shared" si="51"/>
        <v>15.449506454062263</v>
      </c>
      <c r="AZ98" s="179">
        <f t="shared" si="52"/>
        <v>0.15343394650939324</v>
      </c>
      <c r="BA98" s="109">
        <f t="shared" si="58"/>
        <v>0.93163919413919416</v>
      </c>
      <c r="BB98" s="191">
        <f t="shared" si="59"/>
        <v>9.4066472742948548E-4</v>
      </c>
    </row>
    <row r="99" spans="1:54" s="190" customFormat="1" ht="15" customHeight="1" x14ac:dyDescent="0.2">
      <c r="A99" s="186" t="s">
        <v>163</v>
      </c>
      <c r="B99" s="175" t="s">
        <v>215</v>
      </c>
      <c r="C99" s="100">
        <v>728.54</v>
      </c>
      <c r="D99" s="101">
        <v>961.04700000000003</v>
      </c>
      <c r="E99" s="100">
        <v>685.64</v>
      </c>
      <c r="F99" s="102">
        <v>949.89200000000005</v>
      </c>
      <c r="G99" s="187">
        <f t="shared" si="34"/>
        <v>1.0117434403068981</v>
      </c>
      <c r="H99" s="188">
        <f t="shared" si="35"/>
        <v>-5.0825838031588466E-2</v>
      </c>
      <c r="I99" s="100">
        <v>487.86200000000002</v>
      </c>
      <c r="J99" s="101">
        <v>666.68299999999999</v>
      </c>
      <c r="K99" s="106">
        <f t="shared" si="36"/>
        <v>0.70185136836608786</v>
      </c>
      <c r="L99" s="84">
        <f t="shared" si="37"/>
        <v>-9.6911320714595517E-3</v>
      </c>
      <c r="M99" s="100">
        <v>197.56100000000001</v>
      </c>
      <c r="N99" s="78">
        <v>282.33600000000007</v>
      </c>
      <c r="O99" s="85">
        <f t="shared" si="38"/>
        <v>0.29722957978380704</v>
      </c>
      <c r="P99" s="87">
        <f t="shared" si="39"/>
        <v>9.0885728413882538E-3</v>
      </c>
      <c r="Q99" s="100">
        <v>0.217</v>
      </c>
      <c r="R99" s="78">
        <v>0.873</v>
      </c>
      <c r="S99" s="85">
        <f t="shared" si="40"/>
        <v>9.1905185010506452E-4</v>
      </c>
      <c r="T99" s="87">
        <f t="shared" si="41"/>
        <v>6.0255923007122749E-4</v>
      </c>
      <c r="U99" s="100">
        <v>5.0380000000000003</v>
      </c>
      <c r="V99" s="101">
        <v>502.29599999999999</v>
      </c>
      <c r="W99" s="78">
        <f t="shared" si="53"/>
        <v>497.25799999999998</v>
      </c>
      <c r="X99" s="100">
        <v>0</v>
      </c>
      <c r="Y99" s="101">
        <v>0</v>
      </c>
      <c r="Z99" s="78">
        <f t="shared" si="42"/>
        <v>0</v>
      </c>
      <c r="AA99" s="109">
        <f t="shared" si="32"/>
        <v>0.52265497941307759</v>
      </c>
      <c r="AB99" s="87">
        <f t="shared" si="43"/>
        <v>0.51573977914953684</v>
      </c>
      <c r="AC99" s="109">
        <f t="shared" si="33"/>
        <v>0</v>
      </c>
      <c r="AD99" s="87">
        <f t="shared" si="44"/>
        <v>0</v>
      </c>
      <c r="AE99" s="85">
        <f t="shared" si="45"/>
        <v>0</v>
      </c>
      <c r="AF99" s="87">
        <f t="shared" si="46"/>
        <v>0</v>
      </c>
      <c r="AG99" s="100">
        <v>1665</v>
      </c>
      <c r="AH99" s="78">
        <v>2142</v>
      </c>
      <c r="AI99" s="100">
        <v>6</v>
      </c>
      <c r="AJ99" s="78">
        <v>6</v>
      </c>
      <c r="AK99" s="100">
        <v>18</v>
      </c>
      <c r="AL99" s="78">
        <v>18</v>
      </c>
      <c r="AM99" s="100">
        <f t="shared" si="54"/>
        <v>29.75</v>
      </c>
      <c r="AN99" s="78">
        <f t="shared" si="55"/>
        <v>-1.0833333333333321</v>
      </c>
      <c r="AO99" s="100">
        <f t="shared" si="56"/>
        <v>9.9166666666666661</v>
      </c>
      <c r="AP99" s="78">
        <f t="shared" si="57"/>
        <v>-0.36111111111111249</v>
      </c>
      <c r="AQ99" s="100">
        <v>84</v>
      </c>
      <c r="AR99" s="78">
        <v>84</v>
      </c>
      <c r="AS99" s="100">
        <v>18314</v>
      </c>
      <c r="AT99" s="78">
        <v>23812</v>
      </c>
      <c r="AU99" s="100">
        <f t="shared" si="47"/>
        <v>39.891315303208465</v>
      </c>
      <c r="AV99" s="78">
        <f t="shared" si="48"/>
        <v>2.4532897489876504</v>
      </c>
      <c r="AW99" s="100">
        <f t="shared" si="49"/>
        <v>443.46031746031747</v>
      </c>
      <c r="AX99" s="78">
        <f t="shared" si="50"/>
        <v>31.664521664521658</v>
      </c>
      <c r="AY99" s="189">
        <f t="shared" si="51"/>
        <v>11.116713352007469</v>
      </c>
      <c r="AZ99" s="179">
        <f t="shared" si="52"/>
        <v>0.11731395260806998</v>
      </c>
      <c r="BA99" s="109">
        <f t="shared" si="58"/>
        <v>0.77878074306645739</v>
      </c>
      <c r="BB99" s="122">
        <f t="shared" si="59"/>
        <v>-2.2777380182842255E-2</v>
      </c>
    </row>
    <row r="100" spans="1:54" s="190" customFormat="1" ht="15" customHeight="1" x14ac:dyDescent="0.2">
      <c r="A100" s="186" t="s">
        <v>163</v>
      </c>
      <c r="B100" s="175" t="s">
        <v>216</v>
      </c>
      <c r="C100" s="100">
        <v>1439.6759999999999</v>
      </c>
      <c r="D100" s="101">
        <v>1953.4062800000002</v>
      </c>
      <c r="E100" s="100">
        <v>1437.076</v>
      </c>
      <c r="F100" s="102">
        <v>1924.95506</v>
      </c>
      <c r="G100" s="187">
        <f t="shared" si="34"/>
        <v>1.0147801995959325</v>
      </c>
      <c r="H100" s="188">
        <f t="shared" si="35"/>
        <v>1.297097029977845E-2</v>
      </c>
      <c r="I100" s="100">
        <v>1058.3979999999999</v>
      </c>
      <c r="J100" s="101">
        <v>1190.5803899999999</v>
      </c>
      <c r="K100" s="106">
        <f t="shared" si="36"/>
        <v>0.61849775859182909</v>
      </c>
      <c r="L100" s="84">
        <f t="shared" si="37"/>
        <v>-0.11799634471238019</v>
      </c>
      <c r="M100" s="100">
        <v>373.13200000000001</v>
      </c>
      <c r="N100" s="78">
        <v>726.67478000000017</v>
      </c>
      <c r="O100" s="85">
        <f t="shared" si="38"/>
        <v>0.37750220516836386</v>
      </c>
      <c r="P100" s="87">
        <f t="shared" si="39"/>
        <v>0.11785553373275431</v>
      </c>
      <c r="Q100" s="100">
        <v>5.5460000000000003</v>
      </c>
      <c r="R100" s="78">
        <v>7.6998899999999999</v>
      </c>
      <c r="S100" s="85">
        <f t="shared" si="40"/>
        <v>4.0000362398070737E-3</v>
      </c>
      <c r="T100" s="87">
        <f t="shared" si="41"/>
        <v>1.4081097962598352E-4</v>
      </c>
      <c r="U100" s="100">
        <v>765.45007999999996</v>
      </c>
      <c r="V100" s="101">
        <v>803.09031000000004</v>
      </c>
      <c r="W100" s="78">
        <f t="shared" si="53"/>
        <v>37.640230000000088</v>
      </c>
      <c r="X100" s="100">
        <v>0</v>
      </c>
      <c r="Y100" s="101">
        <v>0</v>
      </c>
      <c r="Z100" s="78">
        <f t="shared" si="42"/>
        <v>0</v>
      </c>
      <c r="AA100" s="109">
        <f t="shared" si="32"/>
        <v>0.41112303068873107</v>
      </c>
      <c r="AB100" s="87">
        <f t="shared" si="43"/>
        <v>-0.12055915335823503</v>
      </c>
      <c r="AC100" s="109">
        <f t="shared" si="33"/>
        <v>0</v>
      </c>
      <c r="AD100" s="87">
        <f t="shared" si="44"/>
        <v>0</v>
      </c>
      <c r="AE100" s="85">
        <f t="shared" si="45"/>
        <v>0</v>
      </c>
      <c r="AF100" s="87">
        <f t="shared" si="46"/>
        <v>0</v>
      </c>
      <c r="AG100" s="100">
        <v>2437</v>
      </c>
      <c r="AH100" s="78">
        <v>3104</v>
      </c>
      <c r="AI100" s="100">
        <v>5</v>
      </c>
      <c r="AJ100" s="78">
        <v>5</v>
      </c>
      <c r="AK100" s="100">
        <v>35</v>
      </c>
      <c r="AL100" s="78">
        <v>33</v>
      </c>
      <c r="AM100" s="100">
        <f t="shared" si="54"/>
        <v>51.733333333333327</v>
      </c>
      <c r="AN100" s="78">
        <f t="shared" si="55"/>
        <v>-2.4222222222222243</v>
      </c>
      <c r="AO100" s="100">
        <f t="shared" si="56"/>
        <v>7.8383838383838382</v>
      </c>
      <c r="AP100" s="78">
        <f t="shared" si="57"/>
        <v>0.10187590187590079</v>
      </c>
      <c r="AQ100" s="100">
        <v>100</v>
      </c>
      <c r="AR100" s="78">
        <v>100</v>
      </c>
      <c r="AS100" s="100">
        <v>23546</v>
      </c>
      <c r="AT100" s="78">
        <v>31083</v>
      </c>
      <c r="AU100" s="100">
        <f t="shared" si="47"/>
        <v>61.929513238747873</v>
      </c>
      <c r="AV100" s="78">
        <f t="shared" si="48"/>
        <v>0.89681129361918721</v>
      </c>
      <c r="AW100" s="100">
        <f t="shared" si="49"/>
        <v>620.15304768041244</v>
      </c>
      <c r="AX100" s="78">
        <f t="shared" si="50"/>
        <v>30.462444479755845</v>
      </c>
      <c r="AY100" s="189">
        <f t="shared" si="51"/>
        <v>10.013853092783505</v>
      </c>
      <c r="AZ100" s="179">
        <f t="shared" si="52"/>
        <v>0.35197373291481426</v>
      </c>
      <c r="BA100" s="109">
        <f t="shared" si="58"/>
        <v>0.85392857142857137</v>
      </c>
      <c r="BB100" s="122">
        <f t="shared" si="59"/>
        <v>-1.1733193277311038E-2</v>
      </c>
    </row>
    <row r="101" spans="1:54" s="173" customFormat="1" ht="15" customHeight="1" x14ac:dyDescent="0.2">
      <c r="A101" s="174" t="s">
        <v>168</v>
      </c>
      <c r="B101" s="180" t="s">
        <v>217</v>
      </c>
      <c r="C101" s="76">
        <v>681.39499999999998</v>
      </c>
      <c r="D101" s="77">
        <v>863.21900000000005</v>
      </c>
      <c r="E101" s="76">
        <v>595.86800000000005</v>
      </c>
      <c r="F101" s="78">
        <v>859.78700000000003</v>
      </c>
      <c r="G101" s="176">
        <f t="shared" si="34"/>
        <v>1.0039916863130054</v>
      </c>
      <c r="H101" s="177">
        <f t="shared" si="35"/>
        <v>-0.13954178083072422</v>
      </c>
      <c r="I101" s="76">
        <v>368.13</v>
      </c>
      <c r="J101" s="77">
        <v>639.66200000000003</v>
      </c>
      <c r="K101" s="82">
        <f t="shared" si="36"/>
        <v>0.74397728739792535</v>
      </c>
      <c r="L101" s="84">
        <f t="shared" si="37"/>
        <v>0.12617267295311552</v>
      </c>
      <c r="M101" s="76">
        <v>216.285</v>
      </c>
      <c r="N101" s="78">
        <v>204.489</v>
      </c>
      <c r="O101" s="85">
        <f t="shared" si="38"/>
        <v>0.23783681307114435</v>
      </c>
      <c r="P101" s="87">
        <f t="shared" si="39"/>
        <v>-0.12513787259749365</v>
      </c>
      <c r="Q101" s="76">
        <v>11.452999999999999</v>
      </c>
      <c r="R101" s="78">
        <v>15.635999999999999</v>
      </c>
      <c r="S101" s="85">
        <f t="shared" si="40"/>
        <v>1.8185899530930333E-2</v>
      </c>
      <c r="T101" s="87">
        <f t="shared" si="41"/>
        <v>-1.0348003556217185E-3</v>
      </c>
      <c r="U101" s="76">
        <v>68.521000000000001</v>
      </c>
      <c r="V101" s="77">
        <v>101.64700000000001</v>
      </c>
      <c r="W101" s="78">
        <f t="shared" si="53"/>
        <v>33.126000000000005</v>
      </c>
      <c r="X101" s="76">
        <v>0</v>
      </c>
      <c r="Y101" s="77">
        <v>0</v>
      </c>
      <c r="Z101" s="78">
        <f t="shared" si="42"/>
        <v>0</v>
      </c>
      <c r="AA101" s="85">
        <f t="shared" si="32"/>
        <v>0.11775343221129285</v>
      </c>
      <c r="AB101" s="87">
        <f t="shared" si="43"/>
        <v>1.7193551378589342E-2</v>
      </c>
      <c r="AC101" s="85">
        <f t="shared" si="33"/>
        <v>0</v>
      </c>
      <c r="AD101" s="87">
        <f t="shared" si="44"/>
        <v>0</v>
      </c>
      <c r="AE101" s="85">
        <f t="shared" si="45"/>
        <v>0</v>
      </c>
      <c r="AF101" s="87">
        <f t="shared" si="46"/>
        <v>0</v>
      </c>
      <c r="AG101" s="76">
        <v>1079</v>
      </c>
      <c r="AH101" s="78">
        <v>1416</v>
      </c>
      <c r="AI101" s="76">
        <v>9</v>
      </c>
      <c r="AJ101" s="78">
        <v>10</v>
      </c>
      <c r="AK101" s="76">
        <v>16</v>
      </c>
      <c r="AL101" s="78">
        <v>16</v>
      </c>
      <c r="AM101" s="76">
        <f t="shared" si="54"/>
        <v>11.799999999999999</v>
      </c>
      <c r="AN101" s="78">
        <f t="shared" si="55"/>
        <v>-1.5209876543209884</v>
      </c>
      <c r="AO101" s="76">
        <f t="shared" si="56"/>
        <v>7.375</v>
      </c>
      <c r="AP101" s="78">
        <f t="shared" si="57"/>
        <v>-0.11805555555555536</v>
      </c>
      <c r="AQ101" s="76">
        <v>85</v>
      </c>
      <c r="AR101" s="78">
        <v>85</v>
      </c>
      <c r="AS101" s="76">
        <v>17190</v>
      </c>
      <c r="AT101" s="78">
        <v>22969</v>
      </c>
      <c r="AU101" s="76">
        <f t="shared" si="47"/>
        <v>37.432495972832946</v>
      </c>
      <c r="AV101" s="78">
        <f t="shared" si="48"/>
        <v>2.7688543207096217</v>
      </c>
      <c r="AW101" s="76">
        <f t="shared" si="49"/>
        <v>607.19420903954801</v>
      </c>
      <c r="AX101" s="78">
        <f t="shared" si="50"/>
        <v>54.953245184126331</v>
      </c>
      <c r="AY101" s="178">
        <f t="shared" si="51"/>
        <v>16.221045197740114</v>
      </c>
      <c r="AZ101" s="179">
        <f t="shared" si="52"/>
        <v>0.28962721812936287</v>
      </c>
      <c r="BA101" s="85">
        <f t="shared" si="58"/>
        <v>0.74237233354880416</v>
      </c>
      <c r="BB101" s="122">
        <f t="shared" si="59"/>
        <v>-1.1397771778395294E-3</v>
      </c>
    </row>
    <row r="102" spans="1:54" s="173" customFormat="1" ht="15" customHeight="1" x14ac:dyDescent="0.2">
      <c r="A102" s="174" t="s">
        <v>168</v>
      </c>
      <c r="B102" s="180" t="s">
        <v>218</v>
      </c>
      <c r="C102" s="76">
        <v>191.54400000000001</v>
      </c>
      <c r="D102" s="77">
        <v>256.86700000000002</v>
      </c>
      <c r="E102" s="76">
        <v>210.27799999999999</v>
      </c>
      <c r="F102" s="78">
        <v>286.52999999999997</v>
      </c>
      <c r="G102" s="176">
        <f t="shared" si="34"/>
        <v>0.89647506369315622</v>
      </c>
      <c r="H102" s="177">
        <f t="shared" si="35"/>
        <v>-1.4433352784078757E-2</v>
      </c>
      <c r="I102" s="76">
        <v>139.88</v>
      </c>
      <c r="J102" s="77">
        <v>187.78899999999999</v>
      </c>
      <c r="K102" s="82">
        <f t="shared" si="36"/>
        <v>0.65539036052071342</v>
      </c>
      <c r="L102" s="84">
        <f t="shared" si="37"/>
        <v>-9.8242601243374583E-3</v>
      </c>
      <c r="M102" s="76">
        <v>69.352999999999994</v>
      </c>
      <c r="N102" s="78">
        <v>97.591999999999985</v>
      </c>
      <c r="O102" s="85">
        <f t="shared" si="38"/>
        <v>0.34059958817575819</v>
      </c>
      <c r="P102" s="87">
        <f t="shared" si="39"/>
        <v>1.0783820477758443E-2</v>
      </c>
      <c r="Q102" s="76">
        <v>1.0429999999999999</v>
      </c>
      <c r="R102" s="78">
        <v>1.149</v>
      </c>
      <c r="S102" s="85">
        <f t="shared" si="40"/>
        <v>4.0100513035284269E-3</v>
      </c>
      <c r="T102" s="87">
        <f t="shared" si="41"/>
        <v>-9.5004913493874476E-4</v>
      </c>
      <c r="U102" s="76">
        <v>18.309000000000001</v>
      </c>
      <c r="V102" s="77">
        <v>23.649000000000001</v>
      </c>
      <c r="W102" s="78">
        <f t="shared" si="53"/>
        <v>5.34</v>
      </c>
      <c r="X102" s="76">
        <v>18.309000000000001</v>
      </c>
      <c r="Y102" s="77">
        <v>23.649000000000001</v>
      </c>
      <c r="Z102" s="78">
        <f t="shared" si="42"/>
        <v>5.34</v>
      </c>
      <c r="AA102" s="85">
        <f t="shared" si="32"/>
        <v>9.2067100873214541E-2</v>
      </c>
      <c r="AB102" s="87">
        <f t="shared" si="43"/>
        <v>-3.5192918094066883E-3</v>
      </c>
      <c r="AC102" s="85">
        <f t="shared" si="33"/>
        <v>9.2067100873214541E-2</v>
      </c>
      <c r="AD102" s="87">
        <f t="shared" si="44"/>
        <v>-3.5192918094066883E-3</v>
      </c>
      <c r="AE102" s="85">
        <f t="shared" si="45"/>
        <v>8.2535860119359247E-2</v>
      </c>
      <c r="AF102" s="87">
        <f t="shared" si="46"/>
        <v>-4.5345894759384192E-3</v>
      </c>
      <c r="AG102" s="76">
        <v>315</v>
      </c>
      <c r="AH102" s="78">
        <v>407</v>
      </c>
      <c r="AI102" s="76">
        <v>4</v>
      </c>
      <c r="AJ102" s="78">
        <v>4</v>
      </c>
      <c r="AK102" s="76">
        <v>6</v>
      </c>
      <c r="AL102" s="78">
        <v>6</v>
      </c>
      <c r="AM102" s="76">
        <f t="shared" si="54"/>
        <v>8.4791666666666661</v>
      </c>
      <c r="AN102" s="78">
        <f t="shared" si="55"/>
        <v>-0.27083333333333393</v>
      </c>
      <c r="AO102" s="76">
        <f t="shared" si="56"/>
        <v>5.6527777777777777</v>
      </c>
      <c r="AP102" s="78">
        <f t="shared" si="57"/>
        <v>-0.18055555555555536</v>
      </c>
      <c r="AQ102" s="76">
        <v>30</v>
      </c>
      <c r="AR102" s="78">
        <v>30</v>
      </c>
      <c r="AS102" s="76">
        <v>2052</v>
      </c>
      <c r="AT102" s="78">
        <v>2862</v>
      </c>
      <c r="AU102" s="76">
        <f t="shared" si="47"/>
        <v>100.11530398322851</v>
      </c>
      <c r="AV102" s="78">
        <f t="shared" si="48"/>
        <v>-2.3593548861671962</v>
      </c>
      <c r="AW102" s="76">
        <f t="shared" si="49"/>
        <v>704.00491400491399</v>
      </c>
      <c r="AX102" s="78">
        <f t="shared" si="50"/>
        <v>36.45570765570767</v>
      </c>
      <c r="AY102" s="178">
        <f t="shared" si="51"/>
        <v>7.0319410319410318</v>
      </c>
      <c r="AZ102" s="179">
        <f t="shared" si="52"/>
        <v>0.51765531765531758</v>
      </c>
      <c r="BA102" s="85">
        <f t="shared" si="58"/>
        <v>0.2620879120879121</v>
      </c>
      <c r="BB102" s="122">
        <f t="shared" si="59"/>
        <v>1.0617323852617988E-2</v>
      </c>
    </row>
    <row r="103" spans="1:54" s="173" customFormat="1" ht="15" customHeight="1" x14ac:dyDescent="0.2">
      <c r="A103" s="174" t="s">
        <v>184</v>
      </c>
      <c r="B103" s="180" t="s">
        <v>219</v>
      </c>
      <c r="C103" s="76">
        <v>877.94500000000005</v>
      </c>
      <c r="D103" s="77">
        <v>757.875</v>
      </c>
      <c r="E103" s="76">
        <v>700.76</v>
      </c>
      <c r="F103" s="78">
        <v>761.27</v>
      </c>
      <c r="G103" s="176">
        <f t="shared" si="34"/>
        <v>0.99554034705163741</v>
      </c>
      <c r="H103" s="177">
        <f t="shared" si="35"/>
        <v>-0.25730656201851498</v>
      </c>
      <c r="I103" s="76">
        <v>410.24</v>
      </c>
      <c r="J103" s="77">
        <v>544.81600000000003</v>
      </c>
      <c r="K103" s="82">
        <f t="shared" si="36"/>
        <v>0.71566724026954964</v>
      </c>
      <c r="L103" s="84">
        <f t="shared" si="37"/>
        <v>0.13024569794407448</v>
      </c>
      <c r="M103" s="76">
        <v>290.43299999999999</v>
      </c>
      <c r="N103" s="78">
        <v>216.36599999999996</v>
      </c>
      <c r="O103" s="85">
        <f t="shared" si="38"/>
        <v>0.28421716342427777</v>
      </c>
      <c r="P103" s="87">
        <f t="shared" si="39"/>
        <v>-0.13023714332839076</v>
      </c>
      <c r="Q103" s="76">
        <v>8.7999999999999995E-2</v>
      </c>
      <c r="R103" s="78">
        <v>8.7999999999999995E-2</v>
      </c>
      <c r="S103" s="85">
        <f t="shared" si="40"/>
        <v>1.1559630617258003E-4</v>
      </c>
      <c r="T103" s="87">
        <f t="shared" si="41"/>
        <v>-9.9816377739922533E-6</v>
      </c>
      <c r="U103" s="76">
        <v>115.108</v>
      </c>
      <c r="V103" s="77">
        <v>51.218779999999995</v>
      </c>
      <c r="W103" s="78">
        <f t="shared" si="53"/>
        <v>-63.889220000000009</v>
      </c>
      <c r="X103" s="76">
        <v>0</v>
      </c>
      <c r="Y103" s="77">
        <v>0</v>
      </c>
      <c r="Z103" s="78">
        <f t="shared" si="42"/>
        <v>0</v>
      </c>
      <c r="AA103" s="85">
        <f t="shared" si="32"/>
        <v>6.7582094672604315E-2</v>
      </c>
      <c r="AB103" s="87">
        <f t="shared" si="43"/>
        <v>-6.3528624108184911E-2</v>
      </c>
      <c r="AC103" s="85">
        <f t="shared" si="33"/>
        <v>0</v>
      </c>
      <c r="AD103" s="87">
        <f t="shared" si="44"/>
        <v>0</v>
      </c>
      <c r="AE103" s="85">
        <f t="shared" si="45"/>
        <v>0</v>
      </c>
      <c r="AF103" s="87">
        <f t="shared" si="46"/>
        <v>0</v>
      </c>
      <c r="AG103" s="76">
        <v>989</v>
      </c>
      <c r="AH103" s="78">
        <v>1328</v>
      </c>
      <c r="AI103" s="76">
        <v>6</v>
      </c>
      <c r="AJ103" s="78">
        <v>6</v>
      </c>
      <c r="AK103" s="76">
        <v>16</v>
      </c>
      <c r="AL103" s="78">
        <v>15</v>
      </c>
      <c r="AM103" s="76">
        <f t="shared" si="54"/>
        <v>18.444444444444446</v>
      </c>
      <c r="AN103" s="78">
        <f t="shared" si="55"/>
        <v>0.12962962962962976</v>
      </c>
      <c r="AO103" s="76">
        <f t="shared" si="56"/>
        <v>7.3777777777777773</v>
      </c>
      <c r="AP103" s="78">
        <f t="shared" si="57"/>
        <v>0.50972222222222197</v>
      </c>
      <c r="AQ103" s="76">
        <v>45</v>
      </c>
      <c r="AR103" s="78">
        <v>45</v>
      </c>
      <c r="AS103" s="76">
        <v>7041</v>
      </c>
      <c r="AT103" s="78">
        <v>9632</v>
      </c>
      <c r="AU103" s="76">
        <f t="shared" si="47"/>
        <v>79.035506644518279</v>
      </c>
      <c r="AV103" s="78">
        <f t="shared" si="48"/>
        <v>-20.490128918611958</v>
      </c>
      <c r="AW103" s="76">
        <f t="shared" si="49"/>
        <v>573.2454819277109</v>
      </c>
      <c r="AX103" s="78">
        <f t="shared" si="50"/>
        <v>-135.3086131177896</v>
      </c>
      <c r="AY103" s="178">
        <f t="shared" si="51"/>
        <v>7.2530120481927707</v>
      </c>
      <c r="AZ103" s="179">
        <f t="shared" si="52"/>
        <v>0.13369961138791719</v>
      </c>
      <c r="BA103" s="85">
        <f t="shared" si="58"/>
        <v>0.58803418803418805</v>
      </c>
      <c r="BB103" s="122">
        <f t="shared" si="59"/>
        <v>1.2789089994972413E-2</v>
      </c>
    </row>
    <row r="104" spans="1:54" s="173" customFormat="1" ht="15" customHeight="1" x14ac:dyDescent="0.2">
      <c r="A104" s="174" t="s">
        <v>96</v>
      </c>
      <c r="B104" s="180" t="s">
        <v>220</v>
      </c>
      <c r="C104" s="76">
        <v>25420.554</v>
      </c>
      <c r="D104" s="77">
        <v>34629.476069999997</v>
      </c>
      <c r="E104" s="76">
        <v>25268.596000000001</v>
      </c>
      <c r="F104" s="78">
        <v>34590.987260000009</v>
      </c>
      <c r="G104" s="176">
        <f t="shared" si="34"/>
        <v>1.0011126831885626</v>
      </c>
      <c r="H104" s="177">
        <f t="shared" si="35"/>
        <v>-4.9010264769842049E-3</v>
      </c>
      <c r="I104" s="76">
        <v>3918.5630000000001</v>
      </c>
      <c r="J104" s="77">
        <v>6401.4684400000006</v>
      </c>
      <c r="K104" s="82">
        <f t="shared" si="36"/>
        <v>0.18506174431749939</v>
      </c>
      <c r="L104" s="84">
        <f t="shared" si="37"/>
        <v>2.9985340389081683E-2</v>
      </c>
      <c r="M104" s="76">
        <v>4292.7489999999998</v>
      </c>
      <c r="N104" s="78">
        <v>4942.6685100000104</v>
      </c>
      <c r="O104" s="85">
        <f t="shared" si="38"/>
        <v>0.14288891128920064</v>
      </c>
      <c r="P104" s="87">
        <f t="shared" si="39"/>
        <v>-2.6995834186962719E-2</v>
      </c>
      <c r="Q104" s="76">
        <v>17057.284</v>
      </c>
      <c r="R104" s="78">
        <v>23246.850309999998</v>
      </c>
      <c r="S104" s="85">
        <f t="shared" si="40"/>
        <v>0.6720493443933</v>
      </c>
      <c r="T104" s="87">
        <f t="shared" si="41"/>
        <v>-2.9895062021189078E-3</v>
      </c>
      <c r="U104" s="76">
        <v>5813.07</v>
      </c>
      <c r="V104" s="77">
        <v>7272.5739700000004</v>
      </c>
      <c r="W104" s="78">
        <f t="shared" si="53"/>
        <v>1459.5039700000007</v>
      </c>
      <c r="X104" s="76">
        <v>1000.032</v>
      </c>
      <c r="Y104" s="77">
        <v>3138.4842999999996</v>
      </c>
      <c r="Z104" s="78">
        <f t="shared" si="42"/>
        <v>2138.4522999999995</v>
      </c>
      <c r="AA104" s="85">
        <f t="shared" si="32"/>
        <v>0.2100110886835026</v>
      </c>
      <c r="AB104" s="87">
        <f t="shared" si="43"/>
        <v>-1.8664887457693985E-2</v>
      </c>
      <c r="AC104" s="85">
        <f t="shared" si="33"/>
        <v>9.0630429800782134E-2</v>
      </c>
      <c r="AD104" s="87">
        <f t="shared" si="44"/>
        <v>5.1290925240810699E-2</v>
      </c>
      <c r="AE104" s="85">
        <f t="shared" si="45"/>
        <v>9.0731272756393672E-2</v>
      </c>
      <c r="AF104" s="87">
        <f t="shared" si="46"/>
        <v>5.1155191837612114E-2</v>
      </c>
      <c r="AG104" s="76">
        <v>9790</v>
      </c>
      <c r="AH104" s="78">
        <v>12999</v>
      </c>
      <c r="AI104" s="76">
        <v>49</v>
      </c>
      <c r="AJ104" s="78">
        <v>49.17</v>
      </c>
      <c r="AK104" s="76">
        <v>117</v>
      </c>
      <c r="AL104" s="78">
        <v>117.33</v>
      </c>
      <c r="AM104" s="76">
        <f t="shared" si="54"/>
        <v>22.030709782387632</v>
      </c>
      <c r="AN104" s="78">
        <f t="shared" si="55"/>
        <v>-0.16883670287313635</v>
      </c>
      <c r="AO104" s="76">
        <f t="shared" si="56"/>
        <v>9.2325066053012872</v>
      </c>
      <c r="AP104" s="78">
        <f t="shared" si="57"/>
        <v>-6.4739358611342723E-2</v>
      </c>
      <c r="AQ104" s="76">
        <v>181</v>
      </c>
      <c r="AR104" s="78">
        <v>181</v>
      </c>
      <c r="AS104" s="76">
        <v>43521</v>
      </c>
      <c r="AT104" s="78">
        <v>58198</v>
      </c>
      <c r="AU104" s="76">
        <f t="shared" si="47"/>
        <v>594.36728513007324</v>
      </c>
      <c r="AV104" s="78">
        <f t="shared" si="48"/>
        <v>13.760313782907474</v>
      </c>
      <c r="AW104" s="76">
        <f t="shared" si="49"/>
        <v>2661.0498699899995</v>
      </c>
      <c r="AX104" s="78">
        <f t="shared" si="50"/>
        <v>79.987970092144678</v>
      </c>
      <c r="AY104" s="178">
        <f t="shared" si="51"/>
        <v>4.4771136241249323</v>
      </c>
      <c r="AZ104" s="179">
        <f t="shared" si="52"/>
        <v>3.1659078670386975E-2</v>
      </c>
      <c r="BA104" s="85">
        <f t="shared" si="58"/>
        <v>0.88334041648958772</v>
      </c>
      <c r="BB104" s="122">
        <f t="shared" si="59"/>
        <v>-6.5779605509863615E-4</v>
      </c>
    </row>
    <row r="105" spans="1:54" s="173" customFormat="1" ht="15" customHeight="1" x14ac:dyDescent="0.2">
      <c r="A105" s="174" t="s">
        <v>104</v>
      </c>
      <c r="B105" s="180" t="s">
        <v>221</v>
      </c>
      <c r="C105" s="76">
        <v>9381.1440000000002</v>
      </c>
      <c r="D105" s="77">
        <v>13027.174000000001</v>
      </c>
      <c r="E105" s="76">
        <v>9525.7819999999992</v>
      </c>
      <c r="F105" s="78">
        <v>13428.906000000001</v>
      </c>
      <c r="G105" s="176">
        <f t="shared" si="34"/>
        <v>0.97008453257473093</v>
      </c>
      <c r="H105" s="177">
        <f t="shared" si="35"/>
        <v>-1.4731622151463841E-2</v>
      </c>
      <c r="I105" s="76">
        <v>2405.2449999999999</v>
      </c>
      <c r="J105" s="77">
        <v>3226.3780000000002</v>
      </c>
      <c r="K105" s="82">
        <f t="shared" si="36"/>
        <v>0.24025620553156005</v>
      </c>
      <c r="L105" s="84">
        <f t="shared" si="37"/>
        <v>-1.2242224518592276E-2</v>
      </c>
      <c r="M105" s="76">
        <v>1284.7729999999999</v>
      </c>
      <c r="N105" s="78">
        <v>2142.5600000000004</v>
      </c>
      <c r="O105" s="85">
        <f t="shared" si="38"/>
        <v>0.15954836529498384</v>
      </c>
      <c r="P105" s="87">
        <f t="shared" si="39"/>
        <v>2.4675133889940137E-2</v>
      </c>
      <c r="Q105" s="76">
        <v>5835.7640000000001</v>
      </c>
      <c r="R105" s="78">
        <v>8059.9679999999998</v>
      </c>
      <c r="S105" s="85">
        <f t="shared" si="40"/>
        <v>0.60019542917345603</v>
      </c>
      <c r="T105" s="87">
        <f t="shared" si="41"/>
        <v>-1.2432909371348E-2</v>
      </c>
      <c r="U105" s="76">
        <v>3700.962</v>
      </c>
      <c r="V105" s="77">
        <v>3690.1370000000002</v>
      </c>
      <c r="W105" s="78">
        <f t="shared" si="53"/>
        <v>-10.824999999999818</v>
      </c>
      <c r="X105" s="76">
        <v>1876.086</v>
      </c>
      <c r="Y105" s="77">
        <v>1931</v>
      </c>
      <c r="Z105" s="78">
        <f t="shared" si="42"/>
        <v>54.913999999999987</v>
      </c>
      <c r="AA105" s="85">
        <f t="shared" si="32"/>
        <v>0.28326458217261857</v>
      </c>
      <c r="AB105" s="87">
        <f t="shared" si="43"/>
        <v>-0.11124615127311044</v>
      </c>
      <c r="AC105" s="85">
        <f t="shared" si="33"/>
        <v>0.14822861811778978</v>
      </c>
      <c r="AD105" s="87">
        <f t="shared" si="44"/>
        <v>-5.1756159858115935E-2</v>
      </c>
      <c r="AE105" s="85">
        <f t="shared" si="45"/>
        <v>0.14379428972099439</v>
      </c>
      <c r="AF105" s="87">
        <f t="shared" si="46"/>
        <v>-5.3153950329008853E-2</v>
      </c>
      <c r="AG105" s="76">
        <v>3992</v>
      </c>
      <c r="AH105" s="78">
        <v>5331</v>
      </c>
      <c r="AI105" s="76">
        <v>30</v>
      </c>
      <c r="AJ105" s="78">
        <v>30</v>
      </c>
      <c r="AK105" s="76">
        <v>88</v>
      </c>
      <c r="AL105" s="78">
        <v>89</v>
      </c>
      <c r="AM105" s="76">
        <f t="shared" si="54"/>
        <v>14.808333333333332</v>
      </c>
      <c r="AN105" s="78">
        <f t="shared" si="55"/>
        <v>2.314814814814703E-2</v>
      </c>
      <c r="AO105" s="76">
        <f t="shared" si="56"/>
        <v>4.9915730337078648</v>
      </c>
      <c r="AP105" s="78">
        <f t="shared" si="57"/>
        <v>-4.8831006696175905E-2</v>
      </c>
      <c r="AQ105" s="76">
        <v>186</v>
      </c>
      <c r="AR105" s="78">
        <v>186</v>
      </c>
      <c r="AS105" s="76">
        <v>18825</v>
      </c>
      <c r="AT105" s="78">
        <v>25458</v>
      </c>
      <c r="AU105" s="76">
        <f t="shared" si="47"/>
        <v>527.49257600754186</v>
      </c>
      <c r="AV105" s="78">
        <f t="shared" si="48"/>
        <v>21.474939885363881</v>
      </c>
      <c r="AW105" s="76">
        <f t="shared" si="49"/>
        <v>2519.0219471018572</v>
      </c>
      <c r="AX105" s="78">
        <f t="shared" si="50"/>
        <v>132.8040112301137</v>
      </c>
      <c r="AY105" s="178">
        <f t="shared" si="51"/>
        <v>4.7754642656162067</v>
      </c>
      <c r="AZ105" s="179">
        <f t="shared" si="52"/>
        <v>5.9782902890756162E-2</v>
      </c>
      <c r="BA105" s="85">
        <f t="shared" si="58"/>
        <v>0.37601914214817439</v>
      </c>
      <c r="BB105" s="122">
        <f t="shared" si="59"/>
        <v>3.9247398711345638E-3</v>
      </c>
    </row>
    <row r="106" spans="1:54" s="173" customFormat="1" ht="15" customHeight="1" x14ac:dyDescent="0.2">
      <c r="A106" s="174" t="s">
        <v>110</v>
      </c>
      <c r="B106" s="180" t="s">
        <v>222</v>
      </c>
      <c r="C106" s="76">
        <v>12114.316000000001</v>
      </c>
      <c r="D106" s="77">
        <v>16440.138999999999</v>
      </c>
      <c r="E106" s="76">
        <v>12261.163</v>
      </c>
      <c r="F106" s="78">
        <v>16392.017</v>
      </c>
      <c r="G106" s="176">
        <f t="shared" si="34"/>
        <v>1.002935697297044</v>
      </c>
      <c r="H106" s="177">
        <f t="shared" si="35"/>
        <v>1.4912293644388841E-2</v>
      </c>
      <c r="I106" s="76">
        <v>3193.1030000000001</v>
      </c>
      <c r="J106" s="77">
        <v>4336.53</v>
      </c>
      <c r="K106" s="82">
        <f t="shared" si="36"/>
        <v>0.26455133617784804</v>
      </c>
      <c r="L106" s="84">
        <f t="shared" si="37"/>
        <v>4.1271822864105134E-3</v>
      </c>
      <c r="M106" s="76">
        <v>2692.3389999999999</v>
      </c>
      <c r="N106" s="78">
        <v>3496.871000000001</v>
      </c>
      <c r="O106" s="85">
        <f t="shared" si="38"/>
        <v>0.21332768261526333</v>
      </c>
      <c r="P106" s="87">
        <f t="shared" si="39"/>
        <v>-6.2549948191692739E-3</v>
      </c>
      <c r="Q106" s="76">
        <v>6375.7209999999995</v>
      </c>
      <c r="R106" s="78">
        <v>8558.616</v>
      </c>
      <c r="S106" s="85">
        <f t="shared" si="40"/>
        <v>0.52212098120688866</v>
      </c>
      <c r="T106" s="87">
        <f t="shared" si="41"/>
        <v>2.1278125327588437E-3</v>
      </c>
      <c r="U106" s="76">
        <v>3938.154</v>
      </c>
      <c r="V106" s="77">
        <v>3648.6469999999999</v>
      </c>
      <c r="W106" s="78">
        <f t="shared" si="53"/>
        <v>-289.50700000000006</v>
      </c>
      <c r="X106" s="76">
        <v>1266.347</v>
      </c>
      <c r="Y106" s="77">
        <v>587.82100000000003</v>
      </c>
      <c r="Z106" s="78">
        <f t="shared" si="42"/>
        <v>-678.52599999999995</v>
      </c>
      <c r="AA106" s="85">
        <f t="shared" si="32"/>
        <v>0.22193528898995318</v>
      </c>
      <c r="AB106" s="87">
        <f t="shared" si="43"/>
        <v>-0.10314736528454321</v>
      </c>
      <c r="AC106" s="85">
        <f t="shared" si="33"/>
        <v>3.5755232969745573E-2</v>
      </c>
      <c r="AD106" s="87">
        <f t="shared" si="44"/>
        <v>-6.8777866546562233E-2</v>
      </c>
      <c r="AE106" s="85">
        <f t="shared" si="45"/>
        <v>3.5860199510530037E-2</v>
      </c>
      <c r="AF106" s="87">
        <f t="shared" si="46"/>
        <v>-6.7420949267934127E-2</v>
      </c>
      <c r="AG106" s="76">
        <v>7597</v>
      </c>
      <c r="AH106" s="78">
        <v>9903</v>
      </c>
      <c r="AI106" s="76">
        <v>36</v>
      </c>
      <c r="AJ106" s="78">
        <v>37</v>
      </c>
      <c r="AK106" s="76">
        <v>96</v>
      </c>
      <c r="AL106" s="78">
        <v>96</v>
      </c>
      <c r="AM106" s="76">
        <f t="shared" si="54"/>
        <v>22.304054054054053</v>
      </c>
      <c r="AN106" s="78">
        <f t="shared" si="55"/>
        <v>-1.1434768101434791</v>
      </c>
      <c r="AO106" s="76">
        <f t="shared" si="56"/>
        <v>8.5963541666666661</v>
      </c>
      <c r="AP106" s="78">
        <f t="shared" si="57"/>
        <v>-0.19646990740740833</v>
      </c>
      <c r="AQ106" s="76">
        <v>146</v>
      </c>
      <c r="AR106" s="78">
        <v>146</v>
      </c>
      <c r="AS106" s="76">
        <v>32851</v>
      </c>
      <c r="AT106" s="78">
        <v>41774</v>
      </c>
      <c r="AU106" s="76">
        <f t="shared" si="47"/>
        <v>392.39759180351416</v>
      </c>
      <c r="AV106" s="78">
        <f t="shared" si="48"/>
        <v>19.161982537433971</v>
      </c>
      <c r="AW106" s="76">
        <f t="shared" si="49"/>
        <v>1655.2576996869636</v>
      </c>
      <c r="AX106" s="78">
        <f t="shared" si="50"/>
        <v>41.309693895203736</v>
      </c>
      <c r="AY106" s="178">
        <f t="shared" si="51"/>
        <v>4.2183176815106531</v>
      </c>
      <c r="AZ106" s="179">
        <f t="shared" si="52"/>
        <v>-0.10588924227505192</v>
      </c>
      <c r="BA106" s="85">
        <f t="shared" si="58"/>
        <v>0.78605298810778268</v>
      </c>
      <c r="BB106" s="122">
        <f t="shared" si="59"/>
        <v>-4.1178075550557414E-2</v>
      </c>
    </row>
    <row r="107" spans="1:54" s="173" customFormat="1" ht="16.5" customHeight="1" x14ac:dyDescent="0.2">
      <c r="A107" s="174" t="s">
        <v>142</v>
      </c>
      <c r="B107" s="180" t="s">
        <v>223</v>
      </c>
      <c r="C107" s="76">
        <v>42006.716999999997</v>
      </c>
      <c r="D107" s="77">
        <v>56909.822110000001</v>
      </c>
      <c r="E107" s="76">
        <v>40279.815999999999</v>
      </c>
      <c r="F107" s="78">
        <v>55163.980419999993</v>
      </c>
      <c r="G107" s="176">
        <f t="shared" si="34"/>
        <v>1.0316482182160851</v>
      </c>
      <c r="H107" s="177">
        <f t="shared" si="35"/>
        <v>-1.1224395700522694E-2</v>
      </c>
      <c r="I107" s="76">
        <v>6171.0159999999996</v>
      </c>
      <c r="J107" s="77">
        <v>8542.9414299999989</v>
      </c>
      <c r="K107" s="82">
        <f t="shared" si="36"/>
        <v>0.15486448521221485</v>
      </c>
      <c r="L107" s="84">
        <f t="shared" si="37"/>
        <v>1.6608062281797675E-3</v>
      </c>
      <c r="M107" s="76">
        <v>3556.6237700000001</v>
      </c>
      <c r="N107" s="78">
        <v>5095.6007499999978</v>
      </c>
      <c r="O107" s="85">
        <f t="shared" si="38"/>
        <v>9.2371883087547485E-2</v>
      </c>
      <c r="P107" s="87">
        <f t="shared" si="39"/>
        <v>4.0739680722455263E-3</v>
      </c>
      <c r="Q107" s="76">
        <v>30552.17612</v>
      </c>
      <c r="R107" s="78">
        <v>41525.438239999996</v>
      </c>
      <c r="S107" s="85">
        <f t="shared" si="40"/>
        <v>0.75276363170023763</v>
      </c>
      <c r="T107" s="87">
        <f t="shared" si="41"/>
        <v>-5.7347715695290624E-3</v>
      </c>
      <c r="U107" s="76">
        <v>9755.7602900000002</v>
      </c>
      <c r="V107" s="77">
        <v>10358.409659999998</v>
      </c>
      <c r="W107" s="78">
        <f t="shared" si="53"/>
        <v>602.64936999999736</v>
      </c>
      <c r="X107" s="76">
        <v>0</v>
      </c>
      <c r="Y107" s="77">
        <v>0</v>
      </c>
      <c r="Z107" s="78">
        <f t="shared" si="42"/>
        <v>0</v>
      </c>
      <c r="AA107" s="85">
        <f t="shared" si="32"/>
        <v>0.18201444453610149</v>
      </c>
      <c r="AB107" s="87">
        <f t="shared" si="43"/>
        <v>-5.0228420099094839E-2</v>
      </c>
      <c r="AC107" s="85">
        <f t="shared" si="33"/>
        <v>0</v>
      </c>
      <c r="AD107" s="87">
        <f t="shared" si="44"/>
        <v>0</v>
      </c>
      <c r="AE107" s="85">
        <f t="shared" si="45"/>
        <v>0</v>
      </c>
      <c r="AF107" s="87">
        <f t="shared" si="46"/>
        <v>0</v>
      </c>
      <c r="AG107" s="76">
        <v>13772</v>
      </c>
      <c r="AH107" s="78">
        <v>17403</v>
      </c>
      <c r="AI107" s="76">
        <v>58.86</v>
      </c>
      <c r="AJ107" s="78">
        <v>58.48</v>
      </c>
      <c r="AK107" s="76">
        <v>148.37</v>
      </c>
      <c r="AL107" s="78">
        <v>147.61000000000001</v>
      </c>
      <c r="AM107" s="76">
        <f t="shared" si="54"/>
        <v>24.799076607387139</v>
      </c>
      <c r="AN107" s="78">
        <f t="shared" si="55"/>
        <v>-1.1985826216686242</v>
      </c>
      <c r="AO107" s="76">
        <f t="shared" si="56"/>
        <v>9.8248763633900129</v>
      </c>
      <c r="AP107" s="78">
        <f t="shared" si="57"/>
        <v>-0.48867908732254506</v>
      </c>
      <c r="AQ107" s="76">
        <v>211</v>
      </c>
      <c r="AR107" s="78">
        <v>215</v>
      </c>
      <c r="AS107" s="76">
        <v>37939</v>
      </c>
      <c r="AT107" s="78">
        <v>50539</v>
      </c>
      <c r="AU107" s="76">
        <f t="shared" si="47"/>
        <v>1091.5130972120539</v>
      </c>
      <c r="AV107" s="78">
        <f t="shared" si="48"/>
        <v>29.81363228150758</v>
      </c>
      <c r="AW107" s="76">
        <f t="shared" si="49"/>
        <v>3169.7971855427222</v>
      </c>
      <c r="AX107" s="78">
        <f t="shared" si="50"/>
        <v>245.03564037862134</v>
      </c>
      <c r="AY107" s="178">
        <f t="shared" si="51"/>
        <v>2.9040395334137794</v>
      </c>
      <c r="AZ107" s="179">
        <f t="shared" si="52"/>
        <v>0.14924720114540868</v>
      </c>
      <c r="BA107" s="85">
        <f t="shared" si="58"/>
        <v>0.64578328648096095</v>
      </c>
      <c r="BB107" s="122">
        <f t="shared" si="59"/>
        <v>-1.5267034121213552E-2</v>
      </c>
    </row>
    <row r="108" spans="1:54" s="173" customFormat="1" ht="16.5" customHeight="1" x14ac:dyDescent="0.2">
      <c r="A108" s="174" t="s">
        <v>152</v>
      </c>
      <c r="B108" s="180" t="s">
        <v>224</v>
      </c>
      <c r="C108" s="76">
        <v>19358.524000000001</v>
      </c>
      <c r="D108" s="77">
        <v>26449.691999999999</v>
      </c>
      <c r="E108" s="76">
        <v>19326.59</v>
      </c>
      <c r="F108" s="78">
        <v>26574.109</v>
      </c>
      <c r="G108" s="176">
        <f t="shared" si="34"/>
        <v>0.9953181120766833</v>
      </c>
      <c r="H108" s="177">
        <f t="shared" si="35"/>
        <v>-6.3342228670394407E-3</v>
      </c>
      <c r="I108" s="76">
        <v>4258.6030000000001</v>
      </c>
      <c r="J108" s="77">
        <v>5735.5919999999996</v>
      </c>
      <c r="K108" s="82">
        <f t="shared" si="36"/>
        <v>0.21583384037447878</v>
      </c>
      <c r="L108" s="84">
        <f t="shared" si="37"/>
        <v>-4.5155849509407597E-3</v>
      </c>
      <c r="M108" s="76">
        <v>2137.3249999999998</v>
      </c>
      <c r="N108" s="78">
        <v>2871.1970000000001</v>
      </c>
      <c r="O108" s="85">
        <f t="shared" si="38"/>
        <v>0.10804490190056795</v>
      </c>
      <c r="P108" s="87">
        <f t="shared" si="39"/>
        <v>-2.5449641854823901E-3</v>
      </c>
      <c r="Q108" s="76">
        <v>12930.662</v>
      </c>
      <c r="R108" s="78">
        <v>17967.32</v>
      </c>
      <c r="S108" s="85">
        <f t="shared" si="40"/>
        <v>0.67612125772495324</v>
      </c>
      <c r="T108" s="87">
        <f t="shared" si="41"/>
        <v>7.0605491364231776E-3</v>
      </c>
      <c r="U108" s="76">
        <v>4189.6180000000004</v>
      </c>
      <c r="V108" s="77">
        <v>3796.2020000000002</v>
      </c>
      <c r="W108" s="78">
        <f t="shared" si="53"/>
        <v>-393.41600000000017</v>
      </c>
      <c r="X108" s="76">
        <v>0</v>
      </c>
      <c r="Y108" s="77">
        <v>0</v>
      </c>
      <c r="Z108" s="78">
        <f t="shared" si="42"/>
        <v>0</v>
      </c>
      <c r="AA108" s="85">
        <f t="shared" si="32"/>
        <v>0.14352537640135848</v>
      </c>
      <c r="AB108" s="87">
        <f t="shared" si="43"/>
        <v>-7.2897011999740691E-2</v>
      </c>
      <c r="AC108" s="85">
        <f t="shared" si="33"/>
        <v>0</v>
      </c>
      <c r="AD108" s="87">
        <f t="shared" si="44"/>
        <v>0</v>
      </c>
      <c r="AE108" s="85">
        <f t="shared" si="45"/>
        <v>0</v>
      </c>
      <c r="AF108" s="87">
        <f t="shared" si="46"/>
        <v>0</v>
      </c>
      <c r="AG108" s="76">
        <v>10424</v>
      </c>
      <c r="AH108" s="78">
        <v>13936</v>
      </c>
      <c r="AI108" s="76">
        <v>40</v>
      </c>
      <c r="AJ108" s="78">
        <v>40</v>
      </c>
      <c r="AK108" s="76">
        <v>107</v>
      </c>
      <c r="AL108" s="78">
        <v>102</v>
      </c>
      <c r="AM108" s="76">
        <f t="shared" si="54"/>
        <v>29.033333333333331</v>
      </c>
      <c r="AN108" s="78">
        <f t="shared" si="55"/>
        <v>7.7777777777772172E-2</v>
      </c>
      <c r="AO108" s="76">
        <f t="shared" si="56"/>
        <v>11.38562091503268</v>
      </c>
      <c r="AP108" s="78">
        <f t="shared" si="57"/>
        <v>0.56111416529228464</v>
      </c>
      <c r="AQ108" s="76">
        <v>132</v>
      </c>
      <c r="AR108" s="78">
        <v>151</v>
      </c>
      <c r="AS108" s="76">
        <v>33680</v>
      </c>
      <c r="AT108" s="78">
        <v>44670</v>
      </c>
      <c r="AU108" s="76">
        <f t="shared" si="47"/>
        <v>594.89834340720847</v>
      </c>
      <c r="AV108" s="78">
        <f>AU108-(E108*1000/AS108)</f>
        <v>21.068474048538633</v>
      </c>
      <c r="AW108" s="76">
        <f t="shared" si="49"/>
        <v>1906.8677525832377</v>
      </c>
      <c r="AX108" s="78">
        <f>AW108-(E108*1000/AG108)</f>
        <v>52.820361946246067</v>
      </c>
      <c r="AY108" s="178">
        <f t="shared" si="51"/>
        <v>3.2053673938002296</v>
      </c>
      <c r="AZ108" s="179">
        <f t="shared" si="52"/>
        <v>-2.5637978417728746E-2</v>
      </c>
      <c r="BA108" s="85">
        <f t="shared" si="58"/>
        <v>0.81271377628993524</v>
      </c>
      <c r="BB108" s="122">
        <f t="shared" si="59"/>
        <v>-0.12534326470828228</v>
      </c>
    </row>
    <row r="109" spans="1:54" s="190" customFormat="1" ht="16.5" customHeight="1" x14ac:dyDescent="0.2">
      <c r="A109" s="186" t="s">
        <v>176</v>
      </c>
      <c r="B109" s="175" t="s">
        <v>225</v>
      </c>
      <c r="C109" s="100">
        <v>18793.652999999998</v>
      </c>
      <c r="D109" s="101">
        <v>25381.945</v>
      </c>
      <c r="E109" s="100">
        <v>18775.967000000001</v>
      </c>
      <c r="F109" s="102">
        <v>25352.06</v>
      </c>
      <c r="G109" s="187">
        <f t="shared" si="34"/>
        <v>1.001178799671506</v>
      </c>
      <c r="H109" s="188">
        <f t="shared" si="35"/>
        <v>2.3685084937619116E-4</v>
      </c>
      <c r="I109" s="100">
        <v>3817.9070000000002</v>
      </c>
      <c r="J109" s="101">
        <v>5136.0529999999999</v>
      </c>
      <c r="K109" s="106">
        <f t="shared" si="36"/>
        <v>0.20258917815751459</v>
      </c>
      <c r="L109" s="108">
        <f t="shared" si="37"/>
        <v>-7.5092144960550722E-4</v>
      </c>
      <c r="M109" s="100">
        <v>1869.8420000000001</v>
      </c>
      <c r="N109" s="78">
        <v>2528.7050000000017</v>
      </c>
      <c r="O109" s="109">
        <f t="shared" si="38"/>
        <v>9.9743571133864534E-2</v>
      </c>
      <c r="P109" s="111">
        <f t="shared" si="39"/>
        <v>1.5658315076891305E-4</v>
      </c>
      <c r="Q109" s="100">
        <v>13088.218000000001</v>
      </c>
      <c r="R109" s="78">
        <v>17687.302</v>
      </c>
      <c r="S109" s="109">
        <f t="shared" si="40"/>
        <v>0.6976672507086209</v>
      </c>
      <c r="T109" s="111">
        <f t="shared" si="41"/>
        <v>5.9433829883659417E-4</v>
      </c>
      <c r="U109" s="100">
        <v>4191.3230000000003</v>
      </c>
      <c r="V109" s="101">
        <v>4591.5060000000003</v>
      </c>
      <c r="W109" s="102">
        <f t="shared" si="53"/>
        <v>400.18299999999999</v>
      </c>
      <c r="X109" s="100">
        <v>0</v>
      </c>
      <c r="Y109" s="101">
        <v>0</v>
      </c>
      <c r="Z109" s="102">
        <f t="shared" si="42"/>
        <v>0</v>
      </c>
      <c r="AA109" s="109">
        <f t="shared" si="32"/>
        <v>0.18089653885862569</v>
      </c>
      <c r="AB109" s="111">
        <f t="shared" si="43"/>
        <v>-4.2121466209361913E-2</v>
      </c>
      <c r="AC109" s="109">
        <f t="shared" si="33"/>
        <v>0</v>
      </c>
      <c r="AD109" s="111">
        <f t="shared" si="44"/>
        <v>0</v>
      </c>
      <c r="AE109" s="109">
        <f t="shared" si="45"/>
        <v>0</v>
      </c>
      <c r="AF109" s="111">
        <f t="shared" si="46"/>
        <v>0</v>
      </c>
      <c r="AG109" s="100">
        <v>8055</v>
      </c>
      <c r="AH109" s="78">
        <v>10752</v>
      </c>
      <c r="AI109" s="100">
        <v>44</v>
      </c>
      <c r="AJ109" s="78">
        <v>43</v>
      </c>
      <c r="AK109" s="100">
        <v>117</v>
      </c>
      <c r="AL109" s="78">
        <v>118</v>
      </c>
      <c r="AM109" s="100">
        <f t="shared" si="54"/>
        <v>20.837209302325579</v>
      </c>
      <c r="AN109" s="78">
        <f t="shared" si="55"/>
        <v>0.49630021141648939</v>
      </c>
      <c r="AO109" s="100">
        <f t="shared" si="56"/>
        <v>7.593220338983051</v>
      </c>
      <c r="AP109" s="78">
        <f t="shared" si="57"/>
        <v>-5.6352310589597998E-2</v>
      </c>
      <c r="AQ109" s="100">
        <v>148</v>
      </c>
      <c r="AR109" s="78">
        <v>147</v>
      </c>
      <c r="AS109" s="100">
        <v>33744</v>
      </c>
      <c r="AT109" s="78">
        <v>44562</v>
      </c>
      <c r="AU109" s="100">
        <f t="shared" si="47"/>
        <v>568.91656568376641</v>
      </c>
      <c r="AV109" s="78">
        <f t="shared" si="48"/>
        <v>12.492697736872174</v>
      </c>
      <c r="AW109" s="100">
        <f t="shared" si="49"/>
        <v>2357.8924851190477</v>
      </c>
      <c r="AX109" s="78">
        <f t="shared" si="50"/>
        <v>26.922031984348905</v>
      </c>
      <c r="AY109" s="189">
        <f t="shared" si="51"/>
        <v>4.14453125</v>
      </c>
      <c r="AZ109" s="179">
        <f t="shared" si="52"/>
        <v>-4.4668005121042853E-2</v>
      </c>
      <c r="BA109" s="109">
        <f t="shared" si="58"/>
        <v>0.83281004709576145</v>
      </c>
      <c r="BB109" s="191">
        <f t="shared" si="59"/>
        <v>-5.4252470218856264E-3</v>
      </c>
    </row>
    <row r="110" spans="1:54" s="190" customFormat="1" ht="15" customHeight="1" x14ac:dyDescent="0.2">
      <c r="A110" s="186" t="s">
        <v>188</v>
      </c>
      <c r="B110" s="175" t="s">
        <v>226</v>
      </c>
      <c r="C110" s="100">
        <v>15685.675999999999</v>
      </c>
      <c r="D110" s="101">
        <v>21110.647509999999</v>
      </c>
      <c r="E110" s="100">
        <v>15741.963</v>
      </c>
      <c r="F110" s="102">
        <v>22733.248209999998</v>
      </c>
      <c r="G110" s="187">
        <f t="shared" si="34"/>
        <v>0.92862433537824818</v>
      </c>
      <c r="H110" s="188">
        <f t="shared" si="35"/>
        <v>-6.7800062265171546E-2</v>
      </c>
      <c r="I110" s="100">
        <v>5092.7690000000002</v>
      </c>
      <c r="J110" s="101">
        <v>7130.4369699999997</v>
      </c>
      <c r="K110" s="106">
        <f t="shared" si="36"/>
        <v>0.31365675965581691</v>
      </c>
      <c r="L110" s="108">
        <f t="shared" si="37"/>
        <v>-9.8587383795933348E-3</v>
      </c>
      <c r="M110" s="100">
        <v>2805.3923599999998</v>
      </c>
      <c r="N110" s="78">
        <v>5205.5352399999992</v>
      </c>
      <c r="O110" s="109">
        <f t="shared" si="38"/>
        <v>0.22898334597473696</v>
      </c>
      <c r="P110" s="111">
        <f t="shared" si="39"/>
        <v>5.077225756092224E-2</v>
      </c>
      <c r="Q110" s="100">
        <v>7843.8020199999992</v>
      </c>
      <c r="R110" s="78">
        <v>10397.276</v>
      </c>
      <c r="S110" s="109">
        <f t="shared" si="40"/>
        <v>0.45735989436944613</v>
      </c>
      <c r="T110" s="111">
        <f t="shared" si="41"/>
        <v>-4.0913543320630963E-2</v>
      </c>
      <c r="U110" s="100">
        <v>6107.8919999999998</v>
      </c>
      <c r="V110" s="101">
        <v>7191.5736300000008</v>
      </c>
      <c r="W110" s="102">
        <f t="shared" si="53"/>
        <v>1083.681630000001</v>
      </c>
      <c r="X110" s="100">
        <v>0</v>
      </c>
      <c r="Y110" s="101">
        <v>0</v>
      </c>
      <c r="Z110" s="102">
        <f t="shared" si="42"/>
        <v>0</v>
      </c>
      <c r="AA110" s="109">
        <f t="shared" si="32"/>
        <v>0.34066096866964368</v>
      </c>
      <c r="AB110" s="111">
        <f t="shared" si="43"/>
        <v>-4.8732003619213982E-2</v>
      </c>
      <c r="AC110" s="109">
        <f t="shared" si="33"/>
        <v>0</v>
      </c>
      <c r="AD110" s="111">
        <f t="shared" si="44"/>
        <v>0</v>
      </c>
      <c r="AE110" s="109">
        <f t="shared" si="45"/>
        <v>0</v>
      </c>
      <c r="AF110" s="111">
        <f t="shared" si="46"/>
        <v>0</v>
      </c>
      <c r="AG110" s="100">
        <v>4970</v>
      </c>
      <c r="AH110" s="78">
        <v>6558</v>
      </c>
      <c r="AI110" s="100">
        <v>44</v>
      </c>
      <c r="AJ110" s="78">
        <v>40</v>
      </c>
      <c r="AK110" s="100">
        <v>114.5</v>
      </c>
      <c r="AL110" s="78">
        <v>119.5</v>
      </c>
      <c r="AM110" s="100">
        <f t="shared" si="54"/>
        <v>13.6625</v>
      </c>
      <c r="AN110" s="78">
        <f t="shared" si="55"/>
        <v>1.1119949494949495</v>
      </c>
      <c r="AO110" s="100">
        <f t="shared" si="56"/>
        <v>4.5732217573221758</v>
      </c>
      <c r="AP110" s="78">
        <f t="shared" si="57"/>
        <v>-0.24967974680203575</v>
      </c>
      <c r="AQ110" s="100">
        <v>196</v>
      </c>
      <c r="AR110" s="78">
        <v>195</v>
      </c>
      <c r="AS110" s="100">
        <v>41872</v>
      </c>
      <c r="AT110" s="78">
        <v>54927</v>
      </c>
      <c r="AU110" s="100">
        <f t="shared" si="47"/>
        <v>413.88111875762371</v>
      </c>
      <c r="AV110" s="78">
        <f t="shared" si="48"/>
        <v>37.926710083569446</v>
      </c>
      <c r="AW110" s="100">
        <f t="shared" si="49"/>
        <v>3466.4910353766386</v>
      </c>
      <c r="AX110" s="78">
        <f t="shared" si="50"/>
        <v>299.09405348529071</v>
      </c>
      <c r="AY110" s="189">
        <f t="shared" si="51"/>
        <v>8.3755718206770364</v>
      </c>
      <c r="AZ110" s="179">
        <f t="shared" si="52"/>
        <v>-4.9377877512098323E-2</v>
      </c>
      <c r="BA110" s="109">
        <f t="shared" si="58"/>
        <v>0.77383770076077762</v>
      </c>
      <c r="BB110" s="191">
        <f t="shared" si="59"/>
        <v>-1.1576464905488915E-2</v>
      </c>
    </row>
    <row r="111" spans="1:54" s="190" customFormat="1" ht="15" customHeight="1" x14ac:dyDescent="0.2">
      <c r="A111" s="186" t="s">
        <v>104</v>
      </c>
      <c r="B111" s="175" t="s">
        <v>227</v>
      </c>
      <c r="C111" s="100">
        <v>292.69099999999997</v>
      </c>
      <c r="D111" s="101">
        <v>392.71456999999998</v>
      </c>
      <c r="E111" s="100">
        <v>288.99</v>
      </c>
      <c r="F111" s="102">
        <v>391.34123</v>
      </c>
      <c r="G111" s="187">
        <f t="shared" si="34"/>
        <v>1.0035093158980464</v>
      </c>
      <c r="H111" s="188">
        <f t="shared" si="35"/>
        <v>-9.2973556130784285E-3</v>
      </c>
      <c r="I111" s="100">
        <v>201.46</v>
      </c>
      <c r="J111" s="101">
        <v>273.54336999999998</v>
      </c>
      <c r="K111" s="106">
        <f t="shared" si="36"/>
        <v>0.6989893960316933</v>
      </c>
      <c r="L111" s="108">
        <f t="shared" si="37"/>
        <v>1.8718487117168614E-3</v>
      </c>
      <c r="M111" s="100">
        <v>56.897330000000004</v>
      </c>
      <c r="N111" s="78">
        <v>87.492620000000016</v>
      </c>
      <c r="O111" s="109">
        <f t="shared" si="38"/>
        <v>0.22357117853388467</v>
      </c>
      <c r="P111" s="111">
        <f t="shared" si="39"/>
        <v>2.6687791565477459E-2</v>
      </c>
      <c r="Q111" s="100">
        <v>30.631919999999997</v>
      </c>
      <c r="R111" s="78">
        <v>30.305240000000001</v>
      </c>
      <c r="S111" s="109">
        <f t="shared" si="40"/>
        <v>7.7439425434422032E-2</v>
      </c>
      <c r="T111" s="111">
        <f t="shared" si="41"/>
        <v>-2.8557045031684047E-2</v>
      </c>
      <c r="U111" s="100">
        <v>48.398199999999996</v>
      </c>
      <c r="V111" s="101">
        <v>59.394100000000002</v>
      </c>
      <c r="W111" s="102">
        <f t="shared" si="53"/>
        <v>10.995900000000006</v>
      </c>
      <c r="X111" s="100">
        <v>5.2880500000000001</v>
      </c>
      <c r="Y111" s="101">
        <v>6.4776899999999999</v>
      </c>
      <c r="Z111" s="102">
        <f t="shared" si="42"/>
        <v>1.1896399999999998</v>
      </c>
      <c r="AA111" s="109">
        <f t="shared" si="32"/>
        <v>0.15123986869140099</v>
      </c>
      <c r="AB111" s="111">
        <f t="shared" si="43"/>
        <v>-1.4116086906823755E-2</v>
      </c>
      <c r="AC111" s="109">
        <f t="shared" si="33"/>
        <v>1.6494651573533421E-2</v>
      </c>
      <c r="AD111" s="111">
        <f t="shared" si="44"/>
        <v>-1.5723542448894227E-3</v>
      </c>
      <c r="AE111" s="109">
        <f t="shared" si="45"/>
        <v>1.6552536516533156E-2</v>
      </c>
      <c r="AF111" s="111">
        <f t="shared" si="46"/>
        <v>-1.7458475105958104E-3</v>
      </c>
      <c r="AG111" s="100">
        <v>416</v>
      </c>
      <c r="AH111" s="78">
        <v>572</v>
      </c>
      <c r="AI111" s="100">
        <v>1</v>
      </c>
      <c r="AJ111" s="78">
        <v>1</v>
      </c>
      <c r="AK111" s="100">
        <v>8</v>
      </c>
      <c r="AL111" s="78">
        <v>7</v>
      </c>
      <c r="AM111" s="100">
        <f t="shared" si="54"/>
        <v>47.666666666666664</v>
      </c>
      <c r="AN111" s="78">
        <f t="shared" si="55"/>
        <v>1.4444444444444429</v>
      </c>
      <c r="AO111" s="100">
        <f t="shared" si="56"/>
        <v>6.8095238095238093</v>
      </c>
      <c r="AP111" s="78">
        <f t="shared" si="57"/>
        <v>1.0317460317460316</v>
      </c>
      <c r="AQ111" s="100">
        <v>10</v>
      </c>
      <c r="AR111" s="78">
        <v>10</v>
      </c>
      <c r="AS111" s="100">
        <v>2651</v>
      </c>
      <c r="AT111" s="78">
        <v>3514</v>
      </c>
      <c r="AU111" s="100">
        <f t="shared" si="47"/>
        <v>111.36631474103585</v>
      </c>
      <c r="AV111" s="78">
        <f t="shared" si="48"/>
        <v>2.3546210405454673</v>
      </c>
      <c r="AW111" s="100">
        <f t="shared" si="49"/>
        <v>684.16298951048952</v>
      </c>
      <c r="AX111" s="78">
        <f t="shared" si="50"/>
        <v>-10.524510489510476</v>
      </c>
      <c r="AY111" s="189">
        <f t="shared" si="51"/>
        <v>6.1433566433566433</v>
      </c>
      <c r="AZ111" s="179">
        <f t="shared" si="52"/>
        <v>-0.22923951048951086</v>
      </c>
      <c r="BA111" s="109">
        <f t="shared" si="58"/>
        <v>0.96538461538461529</v>
      </c>
      <c r="BB111" s="191">
        <f t="shared" si="59"/>
        <v>-9.2477375565612752E-3</v>
      </c>
    </row>
    <row r="112" spans="1:54" s="190" customFormat="1" ht="15" customHeight="1" x14ac:dyDescent="0.2">
      <c r="A112" s="186" t="s">
        <v>110</v>
      </c>
      <c r="B112" s="175" t="s">
        <v>228</v>
      </c>
      <c r="C112" s="100">
        <v>176.77</v>
      </c>
      <c r="D112" s="101">
        <v>250.31595000000002</v>
      </c>
      <c r="E112" s="100">
        <v>201.92</v>
      </c>
      <c r="F112" s="102">
        <v>272.63304999999997</v>
      </c>
      <c r="G112" s="187">
        <f t="shared" si="34"/>
        <v>0.9181423528805478</v>
      </c>
      <c r="H112" s="188">
        <f t="shared" si="35"/>
        <v>4.2696631802893181E-2</v>
      </c>
      <c r="I112" s="100">
        <v>145.88999999999999</v>
      </c>
      <c r="J112" s="101">
        <v>197.22322</v>
      </c>
      <c r="K112" s="106">
        <f t="shared" si="36"/>
        <v>0.72340172990765439</v>
      </c>
      <c r="L112" s="108">
        <f t="shared" si="37"/>
        <v>8.8786302968291153E-4</v>
      </c>
      <c r="M112" s="100">
        <v>47.453000000000003</v>
      </c>
      <c r="N112" s="78">
        <v>64.246249999999975</v>
      </c>
      <c r="O112" s="109">
        <f t="shared" si="38"/>
        <v>0.23565099682521976</v>
      </c>
      <c r="P112" s="111">
        <f t="shared" si="39"/>
        <v>6.4208240366664393E-4</v>
      </c>
      <c r="Q112" s="100">
        <v>8.5749999999999993</v>
      </c>
      <c r="R112" s="78">
        <v>11.16358</v>
      </c>
      <c r="S112" s="109">
        <f t="shared" si="40"/>
        <v>4.0947273267125904E-2</v>
      </c>
      <c r="T112" s="111">
        <f t="shared" si="41"/>
        <v>-1.5200405205127651E-3</v>
      </c>
      <c r="U112" s="100">
        <v>13.976229999999999</v>
      </c>
      <c r="V112" s="101">
        <v>13.495469999999999</v>
      </c>
      <c r="W112" s="102">
        <f t="shared" si="53"/>
        <v>-0.48076000000000008</v>
      </c>
      <c r="X112" s="100">
        <v>0</v>
      </c>
      <c r="Y112" s="101">
        <v>0</v>
      </c>
      <c r="Z112" s="102">
        <f t="shared" si="42"/>
        <v>0</v>
      </c>
      <c r="AA112" s="109">
        <f t="shared" si="32"/>
        <v>5.3913743810572193E-2</v>
      </c>
      <c r="AB112" s="111">
        <f t="shared" si="43"/>
        <v>-2.5150746770408738E-2</v>
      </c>
      <c r="AC112" s="109">
        <f t="shared" si="33"/>
        <v>0</v>
      </c>
      <c r="AD112" s="111">
        <f t="shared" si="44"/>
        <v>0</v>
      </c>
      <c r="AE112" s="109">
        <f t="shared" si="45"/>
        <v>0</v>
      </c>
      <c r="AF112" s="111">
        <f t="shared" si="46"/>
        <v>0</v>
      </c>
      <c r="AG112" s="100">
        <v>241</v>
      </c>
      <c r="AH112" s="78">
        <v>335</v>
      </c>
      <c r="AI112" s="100">
        <v>2</v>
      </c>
      <c r="AJ112" s="78">
        <v>2</v>
      </c>
      <c r="AK112" s="100">
        <v>7</v>
      </c>
      <c r="AL112" s="78">
        <v>6.5</v>
      </c>
      <c r="AM112" s="100">
        <f t="shared" si="54"/>
        <v>13.958333333333334</v>
      </c>
      <c r="AN112" s="78">
        <f t="shared" si="55"/>
        <v>0.56944444444444464</v>
      </c>
      <c r="AO112" s="100">
        <f t="shared" si="56"/>
        <v>4.2948717948717947</v>
      </c>
      <c r="AP112" s="78">
        <f t="shared" si="57"/>
        <v>0.46947496947496914</v>
      </c>
      <c r="AQ112" s="100">
        <v>10</v>
      </c>
      <c r="AR112" s="78">
        <v>10</v>
      </c>
      <c r="AS112" s="100">
        <v>1695</v>
      </c>
      <c r="AT112" s="78">
        <v>2281</v>
      </c>
      <c r="AU112" s="100">
        <f t="shared" si="47"/>
        <v>119.52347654537483</v>
      </c>
      <c r="AV112" s="78">
        <f t="shared" si="48"/>
        <v>0.39663288755772896</v>
      </c>
      <c r="AW112" s="100">
        <f t="shared" si="49"/>
        <v>813.82999999999993</v>
      </c>
      <c r="AX112" s="78">
        <f t="shared" si="50"/>
        <v>-24.012323651452334</v>
      </c>
      <c r="AY112" s="189">
        <f t="shared" si="51"/>
        <v>6.8089552238805968</v>
      </c>
      <c r="AZ112" s="179">
        <f t="shared" si="52"/>
        <v>-0.22423979686629103</v>
      </c>
      <c r="BA112" s="109">
        <f t="shared" si="58"/>
        <v>0.62664835164835164</v>
      </c>
      <c r="BB112" s="191">
        <f t="shared" si="59"/>
        <v>3.486586942469283E-3</v>
      </c>
    </row>
    <row r="113" spans="1:54" s="190" customFormat="1" ht="15" customHeight="1" x14ac:dyDescent="0.2">
      <c r="A113" s="186" t="s">
        <v>142</v>
      </c>
      <c r="B113" s="175" t="s">
        <v>229</v>
      </c>
      <c r="C113" s="100">
        <v>476.09</v>
      </c>
      <c r="D113" s="101">
        <v>622.82500000000005</v>
      </c>
      <c r="E113" s="100">
        <v>424.02</v>
      </c>
      <c r="F113" s="102">
        <v>597.39800000000002</v>
      </c>
      <c r="G113" s="187">
        <f t="shared" si="34"/>
        <v>1.0425629145059072</v>
      </c>
      <c r="H113" s="188">
        <f t="shared" si="35"/>
        <v>-8.0237896776579554E-2</v>
      </c>
      <c r="I113" s="100">
        <v>336.04</v>
      </c>
      <c r="J113" s="101">
        <v>464.59</v>
      </c>
      <c r="K113" s="106">
        <f t="shared" si="36"/>
        <v>0.77768924569549935</v>
      </c>
      <c r="L113" s="108">
        <f t="shared" si="37"/>
        <v>-1.4820541578685953E-2</v>
      </c>
      <c r="M113" s="100">
        <v>76.162000000000006</v>
      </c>
      <c r="N113" s="78">
        <v>117.36500000000005</v>
      </c>
      <c r="O113" s="109">
        <f t="shared" si="38"/>
        <v>0.19646031623808591</v>
      </c>
      <c r="P113" s="111">
        <f t="shared" si="39"/>
        <v>1.6841430336477475E-2</v>
      </c>
      <c r="Q113" s="100">
        <v>11.821</v>
      </c>
      <c r="R113" s="78">
        <v>15.443</v>
      </c>
      <c r="S113" s="109">
        <f t="shared" si="40"/>
        <v>2.5850438066414683E-2</v>
      </c>
      <c r="T113" s="111">
        <f t="shared" si="41"/>
        <v>-2.0279638957569138E-3</v>
      </c>
      <c r="U113" s="100">
        <v>122.47499999999999</v>
      </c>
      <c r="V113" s="101">
        <v>111.126</v>
      </c>
      <c r="W113" s="102">
        <f t="shared" si="53"/>
        <v>-11.34899999999999</v>
      </c>
      <c r="X113" s="100">
        <v>55.01</v>
      </c>
      <c r="Y113" s="101">
        <v>44.18</v>
      </c>
      <c r="Z113" s="102">
        <f t="shared" si="42"/>
        <v>-10.829999999999998</v>
      </c>
      <c r="AA113" s="109">
        <f t="shared" si="32"/>
        <v>0.17842251033596918</v>
      </c>
      <c r="AB113" s="111">
        <f t="shared" si="43"/>
        <v>-7.8829269789637335E-2</v>
      </c>
      <c r="AC113" s="109">
        <f t="shared" si="33"/>
        <v>7.0934853289447278E-2</v>
      </c>
      <c r="AD113" s="111">
        <f t="shared" si="44"/>
        <v>-4.4610526785748589E-2</v>
      </c>
      <c r="AE113" s="109">
        <f t="shared" si="45"/>
        <v>7.3954047385495089E-2</v>
      </c>
      <c r="AF113" s="111">
        <f t="shared" si="46"/>
        <v>-5.5780399102878089E-2</v>
      </c>
      <c r="AG113" s="100">
        <v>276</v>
      </c>
      <c r="AH113" s="78">
        <v>363</v>
      </c>
      <c r="AI113" s="100">
        <v>7</v>
      </c>
      <c r="AJ113" s="78">
        <v>7</v>
      </c>
      <c r="AK113" s="100">
        <v>16</v>
      </c>
      <c r="AL113" s="78">
        <v>16</v>
      </c>
      <c r="AM113" s="100">
        <f t="shared" si="54"/>
        <v>4.3214285714285712</v>
      </c>
      <c r="AN113" s="78">
        <f t="shared" si="55"/>
        <v>-5.9523809523810201E-2</v>
      </c>
      <c r="AO113" s="100">
        <f t="shared" si="56"/>
        <v>1.890625</v>
      </c>
      <c r="AP113" s="78">
        <f t="shared" si="57"/>
        <v>-2.6041666666666741E-2</v>
      </c>
      <c r="AQ113" s="100">
        <v>10</v>
      </c>
      <c r="AR113" s="78">
        <v>10</v>
      </c>
      <c r="AS113" s="100">
        <v>2141</v>
      </c>
      <c r="AT113" s="78">
        <v>2880</v>
      </c>
      <c r="AU113" s="100">
        <f t="shared" si="47"/>
        <v>207.42986111111111</v>
      </c>
      <c r="AV113" s="78">
        <f t="shared" si="48"/>
        <v>9.3822198219938855</v>
      </c>
      <c r="AW113" s="100">
        <f t="shared" si="49"/>
        <v>1645.7245179063361</v>
      </c>
      <c r="AX113" s="78">
        <f t="shared" si="50"/>
        <v>109.42017008024914</v>
      </c>
      <c r="AY113" s="189">
        <f t="shared" si="51"/>
        <v>7.9338842975206614</v>
      </c>
      <c r="AZ113" s="179">
        <f t="shared" si="52"/>
        <v>0.17663792070906759</v>
      </c>
      <c r="BA113" s="109">
        <f t="shared" si="58"/>
        <v>0.79120879120879117</v>
      </c>
      <c r="BB113" s="191">
        <f t="shared" si="59"/>
        <v>4.0764382676147237E-3</v>
      </c>
    </row>
    <row r="114" spans="1:54" s="190" customFormat="1" ht="15" customHeight="1" x14ac:dyDescent="0.2">
      <c r="A114" s="186" t="s">
        <v>92</v>
      </c>
      <c r="B114" s="175" t="s">
        <v>230</v>
      </c>
      <c r="C114" s="100">
        <v>1033.5360000000001</v>
      </c>
      <c r="D114" s="101">
        <v>1426.864</v>
      </c>
      <c r="E114" s="100">
        <v>971.99</v>
      </c>
      <c r="F114" s="102">
        <v>1385.0250000000001</v>
      </c>
      <c r="G114" s="187">
        <f t="shared" si="34"/>
        <v>1.0302081189870218</v>
      </c>
      <c r="H114" s="188">
        <f t="shared" si="35"/>
        <v>-3.3111462490153842E-2</v>
      </c>
      <c r="I114" s="100">
        <v>657.58699999999999</v>
      </c>
      <c r="J114" s="101">
        <v>953.15800000000002</v>
      </c>
      <c r="K114" s="106">
        <f t="shared" si="36"/>
        <v>0.68818829985018315</v>
      </c>
      <c r="L114" s="108">
        <f t="shared" si="37"/>
        <v>1.1651504204137408E-2</v>
      </c>
      <c r="M114" s="100">
        <v>275.17</v>
      </c>
      <c r="N114" s="78">
        <v>380.32600000000008</v>
      </c>
      <c r="O114" s="109">
        <f t="shared" si="38"/>
        <v>0.27459865345390883</v>
      </c>
      <c r="P114" s="111">
        <f t="shared" si="39"/>
        <v>-8.5009669125558629E-3</v>
      </c>
      <c r="Q114" s="100">
        <v>39.232999999999997</v>
      </c>
      <c r="R114" s="78">
        <v>51.540999999999997</v>
      </c>
      <c r="S114" s="109">
        <f t="shared" si="40"/>
        <v>3.7213046695908011E-2</v>
      </c>
      <c r="T114" s="111">
        <f t="shared" si="41"/>
        <v>-3.1505372915815663E-3</v>
      </c>
      <c r="U114" s="100">
        <v>132.54</v>
      </c>
      <c r="V114" s="101">
        <v>162.946</v>
      </c>
      <c r="W114" s="102">
        <f t="shared" si="53"/>
        <v>30.406000000000006</v>
      </c>
      <c r="X114" s="100">
        <v>0</v>
      </c>
      <c r="Y114" s="101">
        <v>0</v>
      </c>
      <c r="Z114" s="102">
        <f t="shared" si="42"/>
        <v>0</v>
      </c>
      <c r="AA114" s="109">
        <f t="shared" si="32"/>
        <v>0.11419869027461622</v>
      </c>
      <c r="AB114" s="111">
        <f t="shared" si="43"/>
        <v>-1.4040674391926591E-2</v>
      </c>
      <c r="AC114" s="109">
        <f t="shared" si="33"/>
        <v>0</v>
      </c>
      <c r="AD114" s="111">
        <f t="shared" si="44"/>
        <v>0</v>
      </c>
      <c r="AE114" s="109">
        <f t="shared" si="45"/>
        <v>0</v>
      </c>
      <c r="AF114" s="111">
        <f t="shared" si="46"/>
        <v>0</v>
      </c>
      <c r="AG114" s="100">
        <v>910</v>
      </c>
      <c r="AH114" s="78">
        <v>1123</v>
      </c>
      <c r="AI114" s="100">
        <v>7</v>
      </c>
      <c r="AJ114" s="78">
        <v>5.33</v>
      </c>
      <c r="AK114" s="100">
        <v>19</v>
      </c>
      <c r="AL114" s="78">
        <v>16</v>
      </c>
      <c r="AM114" s="100">
        <f t="shared" si="54"/>
        <v>17.557848655409632</v>
      </c>
      <c r="AN114" s="78">
        <f t="shared" si="55"/>
        <v>3.1134042109651876</v>
      </c>
      <c r="AO114" s="100">
        <f t="shared" si="56"/>
        <v>5.848958333333333</v>
      </c>
      <c r="AP114" s="78">
        <f t="shared" si="57"/>
        <v>0.52732090643274887</v>
      </c>
      <c r="AQ114" s="100">
        <v>80</v>
      </c>
      <c r="AR114" s="78">
        <v>80</v>
      </c>
      <c r="AS114" s="100">
        <v>18618</v>
      </c>
      <c r="AT114" s="78">
        <v>24571</v>
      </c>
      <c r="AU114" s="100">
        <f t="shared" si="47"/>
        <v>56.368279679296734</v>
      </c>
      <c r="AV114" s="78">
        <f t="shared" si="48"/>
        <v>4.1612757046485456</v>
      </c>
      <c r="AW114" s="100">
        <f t="shared" si="49"/>
        <v>1233.325912733749</v>
      </c>
      <c r="AX114" s="78">
        <f t="shared" si="50"/>
        <v>165.20503361286978</v>
      </c>
      <c r="AY114" s="189">
        <f t="shared" si="51"/>
        <v>21.879786286731967</v>
      </c>
      <c r="AZ114" s="179">
        <f t="shared" si="52"/>
        <v>1.4204456273913095</v>
      </c>
      <c r="BA114" s="109">
        <f t="shared" si="58"/>
        <v>0.8437843406593406</v>
      </c>
      <c r="BB114" s="191">
        <f t="shared" si="59"/>
        <v>-1.1822276987718205E-2</v>
      </c>
    </row>
    <row r="115" spans="1:54" s="190" customFormat="1" ht="15" customHeight="1" x14ac:dyDescent="0.2">
      <c r="A115" s="186" t="s">
        <v>96</v>
      </c>
      <c r="B115" s="175" t="s">
        <v>231</v>
      </c>
      <c r="C115" s="100">
        <v>2387.9110000000001</v>
      </c>
      <c r="D115" s="101">
        <v>3226.7283200000002</v>
      </c>
      <c r="E115" s="100">
        <v>2206.6419999999998</v>
      </c>
      <c r="F115" s="102">
        <v>3201.9944799999998</v>
      </c>
      <c r="G115" s="187">
        <f t="shared" si="34"/>
        <v>1.0077245105057147</v>
      </c>
      <c r="H115" s="188">
        <f t="shared" si="35"/>
        <v>-7.4422480261251645E-2</v>
      </c>
      <c r="I115" s="100">
        <v>1784.9010000000001</v>
      </c>
      <c r="J115" s="101">
        <v>2598.1509999999998</v>
      </c>
      <c r="K115" s="106">
        <f t="shared" si="36"/>
        <v>0.81141645191093525</v>
      </c>
      <c r="L115" s="108">
        <f t="shared" si="37"/>
        <v>2.5398874297007934E-3</v>
      </c>
      <c r="M115" s="100">
        <v>361.55561999999998</v>
      </c>
      <c r="N115" s="78">
        <v>526.09812999999997</v>
      </c>
      <c r="O115" s="109">
        <f t="shared" si="38"/>
        <v>0.16430325951092833</v>
      </c>
      <c r="P115" s="111">
        <f t="shared" si="39"/>
        <v>4.5447026464370821E-4</v>
      </c>
      <c r="Q115" s="100">
        <v>60.186140000000002</v>
      </c>
      <c r="R115" s="78">
        <v>77.745350000000002</v>
      </c>
      <c r="S115" s="109">
        <f t="shared" si="40"/>
        <v>2.4280288578136463E-2</v>
      </c>
      <c r="T115" s="111">
        <f t="shared" si="41"/>
        <v>-2.994702109070619E-3</v>
      </c>
      <c r="U115" s="100">
        <v>270.36200000000002</v>
      </c>
      <c r="V115" s="101">
        <v>222.82210000000001</v>
      </c>
      <c r="W115" s="102">
        <f t="shared" si="53"/>
        <v>-47.539900000000017</v>
      </c>
      <c r="X115" s="100">
        <v>5.3739999999999997</v>
      </c>
      <c r="Y115" s="101">
        <v>0</v>
      </c>
      <c r="Z115" s="102">
        <f t="shared" si="42"/>
        <v>-5.3739999999999997</v>
      </c>
      <c r="AA115" s="109">
        <f t="shared" si="32"/>
        <v>6.9055116484055282E-2</v>
      </c>
      <c r="AB115" s="111">
        <f t="shared" si="43"/>
        <v>-4.4166021154659063E-2</v>
      </c>
      <c r="AC115" s="109">
        <f t="shared" si="33"/>
        <v>0</v>
      </c>
      <c r="AD115" s="111">
        <f t="shared" si="44"/>
        <v>-2.2505026359860144E-3</v>
      </c>
      <c r="AE115" s="109">
        <f t="shared" si="45"/>
        <v>0</v>
      </c>
      <c r="AF115" s="111">
        <f t="shared" si="46"/>
        <v>-2.4353746552453911E-3</v>
      </c>
      <c r="AG115" s="100">
        <v>1446</v>
      </c>
      <c r="AH115" s="78">
        <v>1841</v>
      </c>
      <c r="AI115" s="100">
        <v>19</v>
      </c>
      <c r="AJ115" s="78">
        <v>20.18</v>
      </c>
      <c r="AK115" s="100">
        <v>50</v>
      </c>
      <c r="AL115" s="78">
        <v>49.82</v>
      </c>
      <c r="AM115" s="100">
        <f t="shared" si="54"/>
        <v>7.6024116286752559</v>
      </c>
      <c r="AN115" s="78">
        <f t="shared" si="55"/>
        <v>-0.85372872220193763</v>
      </c>
      <c r="AO115" s="100">
        <f t="shared" si="56"/>
        <v>3.0794192426067171</v>
      </c>
      <c r="AP115" s="78">
        <f t="shared" si="57"/>
        <v>-0.13391409072661631</v>
      </c>
      <c r="AQ115" s="100">
        <v>132</v>
      </c>
      <c r="AR115" s="78">
        <v>132</v>
      </c>
      <c r="AS115" s="100">
        <v>28840</v>
      </c>
      <c r="AT115" s="78">
        <v>37988</v>
      </c>
      <c r="AU115" s="100">
        <f t="shared" si="47"/>
        <v>84.289630409603035</v>
      </c>
      <c r="AV115" s="78">
        <f t="shared" si="48"/>
        <v>7.7763849172313257</v>
      </c>
      <c r="AW115" s="100">
        <f>F115*1000/AH115</f>
        <v>1739.2691363389463</v>
      </c>
      <c r="AX115" s="78">
        <f t="shared" si="50"/>
        <v>213.23732444406392</v>
      </c>
      <c r="AY115" s="189">
        <f t="shared" si="51"/>
        <v>20.634437805540468</v>
      </c>
      <c r="AZ115" s="179">
        <f t="shared" si="52"/>
        <v>0.68976284011861466</v>
      </c>
      <c r="BA115" s="109">
        <f t="shared" si="58"/>
        <v>0.79062604062604069</v>
      </c>
      <c r="BB115" s="191">
        <f t="shared" si="59"/>
        <v>-1.2627078803549407E-2</v>
      </c>
    </row>
    <row r="116" spans="1:54" s="190" customFormat="1" ht="15" customHeight="1" x14ac:dyDescent="0.2">
      <c r="A116" s="186" t="s">
        <v>104</v>
      </c>
      <c r="B116" s="175" t="s">
        <v>232</v>
      </c>
      <c r="C116" s="100">
        <v>1495.2</v>
      </c>
      <c r="D116" s="101">
        <v>2040.2049999999999</v>
      </c>
      <c r="E116" s="100">
        <v>1422.43</v>
      </c>
      <c r="F116" s="102">
        <v>2032.422</v>
      </c>
      <c r="G116" s="187">
        <f t="shared" si="34"/>
        <v>1.0038294212520824</v>
      </c>
      <c r="H116" s="188">
        <f t="shared" si="35"/>
        <v>-4.7329510997659252E-2</v>
      </c>
      <c r="I116" s="100">
        <v>1034.1890000000001</v>
      </c>
      <c r="J116" s="101">
        <v>1479.1279999999999</v>
      </c>
      <c r="K116" s="106">
        <f t="shared" si="36"/>
        <v>0.72776618241684055</v>
      </c>
      <c r="L116" s="108">
        <f t="shared" si="37"/>
        <v>7.0826041013372087E-4</v>
      </c>
      <c r="M116" s="100">
        <v>342.16199999999998</v>
      </c>
      <c r="N116" s="78">
        <v>495.25900000000013</v>
      </c>
      <c r="O116" s="109">
        <f t="shared" si="38"/>
        <v>0.24367921622576419</v>
      </c>
      <c r="P116" s="111">
        <f t="shared" si="39"/>
        <v>3.1317024641028257E-3</v>
      </c>
      <c r="Q116" s="100">
        <v>46.079000000000001</v>
      </c>
      <c r="R116" s="78">
        <v>58.034999999999997</v>
      </c>
      <c r="S116" s="109">
        <f t="shared" si="40"/>
        <v>2.8554601357395262E-2</v>
      </c>
      <c r="T116" s="111">
        <f t="shared" si="41"/>
        <v>-3.8399628742365223E-3</v>
      </c>
      <c r="U116" s="100">
        <v>177.166</v>
      </c>
      <c r="V116" s="101">
        <v>246.654</v>
      </c>
      <c r="W116" s="102">
        <f t="shared" si="53"/>
        <v>69.488</v>
      </c>
      <c r="X116" s="100">
        <v>0</v>
      </c>
      <c r="Y116" s="101">
        <v>0</v>
      </c>
      <c r="Z116" s="102">
        <f t="shared" si="42"/>
        <v>0</v>
      </c>
      <c r="AA116" s="109">
        <f t="shared" si="32"/>
        <v>0.1208966745988761</v>
      </c>
      <c r="AB116" s="111">
        <f t="shared" si="43"/>
        <v>2.4068404629745549E-3</v>
      </c>
      <c r="AC116" s="109">
        <f t="shared" si="33"/>
        <v>0</v>
      </c>
      <c r="AD116" s="111">
        <f t="shared" si="44"/>
        <v>0</v>
      </c>
      <c r="AE116" s="109">
        <f t="shared" si="45"/>
        <v>0</v>
      </c>
      <c r="AF116" s="111">
        <f t="shared" si="46"/>
        <v>0</v>
      </c>
      <c r="AG116" s="100">
        <v>1533</v>
      </c>
      <c r="AH116" s="78">
        <v>2164</v>
      </c>
      <c r="AI116" s="100">
        <v>10</v>
      </c>
      <c r="AJ116" s="78">
        <v>10</v>
      </c>
      <c r="AK116" s="100">
        <v>26</v>
      </c>
      <c r="AL116" s="78">
        <v>26</v>
      </c>
      <c r="AM116" s="100">
        <f t="shared" si="54"/>
        <v>18.033333333333335</v>
      </c>
      <c r="AN116" s="78">
        <f t="shared" si="55"/>
        <v>1</v>
      </c>
      <c r="AO116" s="100">
        <f t="shared" si="56"/>
        <v>6.9358974358974352</v>
      </c>
      <c r="AP116" s="78">
        <f t="shared" si="57"/>
        <v>0.38461538461538414</v>
      </c>
      <c r="AQ116" s="100">
        <v>130</v>
      </c>
      <c r="AR116" s="78">
        <v>130</v>
      </c>
      <c r="AS116" s="100">
        <v>33714</v>
      </c>
      <c r="AT116" s="78">
        <v>44856</v>
      </c>
      <c r="AU116" s="100">
        <f t="shared" si="47"/>
        <v>45.309925093632955</v>
      </c>
      <c r="AV116" s="78">
        <f t="shared" si="48"/>
        <v>3.1188472031423586</v>
      </c>
      <c r="AW116" s="100">
        <f t="shared" si="49"/>
        <v>939.19685767097963</v>
      </c>
      <c r="AX116" s="78">
        <f t="shared" si="50"/>
        <v>11.323406920816524</v>
      </c>
      <c r="AY116" s="189">
        <f t="shared" si="51"/>
        <v>20.728280961182996</v>
      </c>
      <c r="AZ116" s="179">
        <f t="shared" si="52"/>
        <v>-1.2638912501672976</v>
      </c>
      <c r="BA116" s="109">
        <f t="shared" si="58"/>
        <v>0.94792899408284026</v>
      </c>
      <c r="BB116" s="191">
        <f t="shared" si="59"/>
        <v>-5.5212321615036863E-3</v>
      </c>
    </row>
    <row r="117" spans="1:54" s="190" customFormat="1" ht="15" customHeight="1" x14ac:dyDescent="0.2">
      <c r="A117" s="186" t="s">
        <v>110</v>
      </c>
      <c r="B117" s="175" t="s">
        <v>233</v>
      </c>
      <c r="C117" s="100">
        <v>1078.81</v>
      </c>
      <c r="D117" s="101">
        <v>1472.579</v>
      </c>
      <c r="E117" s="100">
        <v>848.04</v>
      </c>
      <c r="F117" s="102">
        <v>1297.2639999999999</v>
      </c>
      <c r="G117" s="187">
        <f t="shared" si="34"/>
        <v>1.1351421144809384</v>
      </c>
      <c r="H117" s="188">
        <f t="shared" si="35"/>
        <v>-0.13697948355689005</v>
      </c>
      <c r="I117" s="100">
        <v>613.75</v>
      </c>
      <c r="J117" s="101">
        <v>961.32799999999997</v>
      </c>
      <c r="K117" s="106">
        <f t="shared" si="36"/>
        <v>0.74104268676229357</v>
      </c>
      <c r="L117" s="108">
        <f t="shared" si="37"/>
        <v>1.7315032406366893E-2</v>
      </c>
      <c r="M117" s="100">
        <v>194.85300000000001</v>
      </c>
      <c r="N117" s="78">
        <v>277.9849999999999</v>
      </c>
      <c r="O117" s="109">
        <f t="shared" si="38"/>
        <v>0.21428560416384015</v>
      </c>
      <c r="P117" s="111">
        <f t="shared" si="39"/>
        <v>-1.5483038824698148E-2</v>
      </c>
      <c r="Q117" s="100">
        <v>39.436999999999998</v>
      </c>
      <c r="R117" s="78">
        <v>57.951000000000001</v>
      </c>
      <c r="S117" s="109">
        <f t="shared" si="40"/>
        <v>4.4671709073866236E-2</v>
      </c>
      <c r="T117" s="111">
        <f t="shared" si="41"/>
        <v>-1.8319935816688768E-3</v>
      </c>
      <c r="U117" s="100">
        <v>90.108000000000004</v>
      </c>
      <c r="V117" s="101">
        <v>100.6112</v>
      </c>
      <c r="W117" s="102">
        <f t="shared" si="53"/>
        <v>10.503199999999993</v>
      </c>
      <c r="X117" s="100">
        <v>0</v>
      </c>
      <c r="Y117" s="101">
        <v>0</v>
      </c>
      <c r="Z117" s="102">
        <f t="shared" si="42"/>
        <v>0</v>
      </c>
      <c r="AA117" s="109">
        <f t="shared" si="32"/>
        <v>6.8323125618387881E-2</v>
      </c>
      <c r="AB117" s="111">
        <f t="shared" si="43"/>
        <v>-1.5202240294052691E-2</v>
      </c>
      <c r="AC117" s="109">
        <f t="shared" si="33"/>
        <v>0</v>
      </c>
      <c r="AD117" s="111">
        <f t="shared" si="44"/>
        <v>0</v>
      </c>
      <c r="AE117" s="109">
        <f t="shared" si="45"/>
        <v>0</v>
      </c>
      <c r="AF117" s="111">
        <f t="shared" si="46"/>
        <v>0</v>
      </c>
      <c r="AG117" s="100">
        <v>1245</v>
      </c>
      <c r="AH117" s="78">
        <v>1634</v>
      </c>
      <c r="AI117" s="100">
        <v>7</v>
      </c>
      <c r="AJ117" s="78">
        <v>7</v>
      </c>
      <c r="AK117" s="100">
        <v>17</v>
      </c>
      <c r="AL117" s="78">
        <v>17</v>
      </c>
      <c r="AM117" s="100">
        <f t="shared" si="54"/>
        <v>19.452380952380953</v>
      </c>
      <c r="AN117" s="78">
        <f t="shared" si="55"/>
        <v>-0.3095238095238102</v>
      </c>
      <c r="AO117" s="100">
        <f t="shared" si="56"/>
        <v>8.0098039215686274</v>
      </c>
      <c r="AP117" s="78">
        <f t="shared" si="57"/>
        <v>-0.12745098039215641</v>
      </c>
      <c r="AQ117" s="100">
        <v>80</v>
      </c>
      <c r="AR117" s="78">
        <v>80</v>
      </c>
      <c r="AS117" s="100">
        <v>20740</v>
      </c>
      <c r="AT117" s="78">
        <v>27530</v>
      </c>
      <c r="AU117" s="100">
        <f t="shared" si="47"/>
        <v>47.121830730112606</v>
      </c>
      <c r="AV117" s="78">
        <f t="shared" si="48"/>
        <v>6.2327275478560935</v>
      </c>
      <c r="AW117" s="100">
        <f t="shared" si="49"/>
        <v>793.91921664626682</v>
      </c>
      <c r="AX117" s="78">
        <f t="shared" si="50"/>
        <v>112.76259014024276</v>
      </c>
      <c r="AY117" s="189">
        <f t="shared" si="51"/>
        <v>16.848225214198287</v>
      </c>
      <c r="AZ117" s="179">
        <f t="shared" si="52"/>
        <v>0.18959067604567537</v>
      </c>
      <c r="BA117" s="109">
        <f t="shared" si="58"/>
        <v>0.94539835164835162</v>
      </c>
      <c r="BB117" s="191">
        <f t="shared" si="59"/>
        <v>-7.7266483516483797E-3</v>
      </c>
    </row>
    <row r="118" spans="1:54" s="190" customFormat="1" ht="15" customHeight="1" x14ac:dyDescent="0.2">
      <c r="A118" s="186" t="s">
        <v>117</v>
      </c>
      <c r="B118" s="175" t="s">
        <v>234</v>
      </c>
      <c r="C118" s="100">
        <v>1685.133</v>
      </c>
      <c r="D118" s="101">
        <v>2367.7620000000002</v>
      </c>
      <c r="E118" s="100">
        <v>1626.837</v>
      </c>
      <c r="F118" s="102">
        <v>2319.4936000000002</v>
      </c>
      <c r="G118" s="187">
        <f t="shared" si="34"/>
        <v>1.0208098871236377</v>
      </c>
      <c r="H118" s="188">
        <f t="shared" si="35"/>
        <v>-1.5024065509601003E-2</v>
      </c>
      <c r="I118" s="100">
        <v>1284.481</v>
      </c>
      <c r="J118" s="101">
        <v>1818.376</v>
      </c>
      <c r="K118" s="106">
        <f t="shared" si="36"/>
        <v>0.78395387682897677</v>
      </c>
      <c r="L118" s="108">
        <f t="shared" si="37"/>
        <v>-5.6034051851402422E-3</v>
      </c>
      <c r="M118" s="100">
        <v>300.50599999999997</v>
      </c>
      <c r="N118" s="78">
        <v>444.10260000000028</v>
      </c>
      <c r="O118" s="109">
        <f t="shared" si="38"/>
        <v>0.19146532674200964</v>
      </c>
      <c r="P118" s="111">
        <f t="shared" si="39"/>
        <v>6.7473740522195902E-3</v>
      </c>
      <c r="Q118" s="100">
        <v>41.85</v>
      </c>
      <c r="R118" s="78">
        <v>57.015000000000001</v>
      </c>
      <c r="S118" s="109">
        <f t="shared" si="40"/>
        <v>2.4580796429013643E-2</v>
      </c>
      <c r="T118" s="111">
        <f t="shared" si="41"/>
        <v>-1.1439688670793306E-3</v>
      </c>
      <c r="U118" s="100">
        <v>254.16767999999999</v>
      </c>
      <c r="V118" s="101">
        <v>272.35417999999999</v>
      </c>
      <c r="W118" s="102">
        <f t="shared" si="53"/>
        <v>18.186499999999995</v>
      </c>
      <c r="X118" s="100">
        <v>0</v>
      </c>
      <c r="Y118" s="101">
        <v>0</v>
      </c>
      <c r="Z118" s="102">
        <f t="shared" si="42"/>
        <v>0</v>
      </c>
      <c r="AA118" s="109">
        <f t="shared" si="32"/>
        <v>0.11502599501132292</v>
      </c>
      <c r="AB118" s="111">
        <f t="shared" si="43"/>
        <v>-3.5803452872019206E-2</v>
      </c>
      <c r="AC118" s="109">
        <f t="shared" si="33"/>
        <v>0</v>
      </c>
      <c r="AD118" s="111">
        <f t="shared" si="44"/>
        <v>0</v>
      </c>
      <c r="AE118" s="109">
        <f t="shared" si="45"/>
        <v>0</v>
      </c>
      <c r="AF118" s="111">
        <f t="shared" si="46"/>
        <v>0</v>
      </c>
      <c r="AG118" s="100">
        <v>1634</v>
      </c>
      <c r="AH118" s="78">
        <v>2187</v>
      </c>
      <c r="AI118" s="100">
        <v>14</v>
      </c>
      <c r="AJ118" s="78">
        <v>15</v>
      </c>
      <c r="AK118" s="100">
        <v>35</v>
      </c>
      <c r="AL118" s="78">
        <v>34</v>
      </c>
      <c r="AM118" s="100">
        <f t="shared" si="54"/>
        <v>12.15</v>
      </c>
      <c r="AN118" s="78">
        <f t="shared" si="55"/>
        <v>-0.81825396825396801</v>
      </c>
      <c r="AO118" s="100">
        <f t="shared" si="56"/>
        <v>5.3602941176470589</v>
      </c>
      <c r="AP118" s="78">
        <f t="shared" si="57"/>
        <v>0.17299253034547224</v>
      </c>
      <c r="AQ118" s="100">
        <v>120</v>
      </c>
      <c r="AR118" s="78">
        <v>120</v>
      </c>
      <c r="AS118" s="100">
        <v>30913</v>
      </c>
      <c r="AT118" s="78">
        <v>41311</v>
      </c>
      <c r="AU118" s="100">
        <f t="shared" si="47"/>
        <v>56.147118200963426</v>
      </c>
      <c r="AV118" s="78">
        <f t="shared" si="48"/>
        <v>3.5208121161447394</v>
      </c>
      <c r="AW118" s="100">
        <f t="shared" si="49"/>
        <v>1060.5823502514861</v>
      </c>
      <c r="AX118" s="78">
        <f t="shared" si="50"/>
        <v>64.966071181718689</v>
      </c>
      <c r="AY118" s="189">
        <f t="shared" si="51"/>
        <v>18.889346136259718</v>
      </c>
      <c r="AZ118" s="179">
        <f t="shared" si="52"/>
        <v>-2.9258514903073518E-2</v>
      </c>
      <c r="BA118" s="109">
        <f t="shared" si="58"/>
        <v>0.94576465201465199</v>
      </c>
      <c r="BB118" s="191">
        <f t="shared" si="59"/>
        <v>-1.3248087696617894E-3</v>
      </c>
    </row>
    <row r="119" spans="1:54" s="190" customFormat="1" ht="15" customHeight="1" x14ac:dyDescent="0.2">
      <c r="A119" s="186" t="s">
        <v>142</v>
      </c>
      <c r="B119" s="175" t="s">
        <v>235</v>
      </c>
      <c r="C119" s="100">
        <v>3862.645</v>
      </c>
      <c r="D119" s="101">
        <v>5332.15661</v>
      </c>
      <c r="E119" s="100">
        <v>3525.8980000000001</v>
      </c>
      <c r="F119" s="102">
        <v>5155.7088300000005</v>
      </c>
      <c r="G119" s="187">
        <f t="shared" si="34"/>
        <v>1.0342237674426622</v>
      </c>
      <c r="H119" s="188">
        <f t="shared" si="35"/>
        <v>-6.1282965877473394E-2</v>
      </c>
      <c r="I119" s="100">
        <v>2737.2939999999999</v>
      </c>
      <c r="J119" s="101">
        <v>4071.04765</v>
      </c>
      <c r="K119" s="106">
        <f t="shared" si="36"/>
        <v>0.78961938779618779</v>
      </c>
      <c r="L119" s="108">
        <f t="shared" si="37"/>
        <v>1.3279856703683146E-2</v>
      </c>
      <c r="M119" s="100">
        <v>685.95405000000005</v>
      </c>
      <c r="N119" s="78">
        <v>931.59919000000059</v>
      </c>
      <c r="O119" s="109">
        <f t="shared" si="38"/>
        <v>0.18069274676242733</v>
      </c>
      <c r="P119" s="111">
        <f t="shared" si="39"/>
        <v>-1.3854585576738465E-2</v>
      </c>
      <c r="Q119" s="100">
        <v>102.65</v>
      </c>
      <c r="R119" s="78">
        <v>153.06198999999998</v>
      </c>
      <c r="S119" s="109">
        <f t="shared" si="40"/>
        <v>2.9687865441384898E-2</v>
      </c>
      <c r="T119" s="111">
        <f t="shared" si="41"/>
        <v>5.7471469227077243E-4</v>
      </c>
      <c r="U119" s="100">
        <v>553.99606999999992</v>
      </c>
      <c r="V119" s="101">
        <v>467.33855999999997</v>
      </c>
      <c r="W119" s="102">
        <f t="shared" si="53"/>
        <v>-86.657509999999945</v>
      </c>
      <c r="X119" s="100">
        <v>0</v>
      </c>
      <c r="Y119" s="101">
        <v>0</v>
      </c>
      <c r="Z119" s="102">
        <f t="shared" si="42"/>
        <v>0</v>
      </c>
      <c r="AA119" s="109">
        <f t="shared" si="32"/>
        <v>8.7645317679444529E-2</v>
      </c>
      <c r="AB119" s="111">
        <f t="shared" si="43"/>
        <v>-5.5778701354145116E-2</v>
      </c>
      <c r="AC119" s="109">
        <f t="shared" si="33"/>
        <v>0</v>
      </c>
      <c r="AD119" s="111">
        <f t="shared" si="44"/>
        <v>0</v>
      </c>
      <c r="AE119" s="109">
        <f t="shared" si="45"/>
        <v>0</v>
      </c>
      <c r="AF119" s="111">
        <f t="shared" si="46"/>
        <v>0</v>
      </c>
      <c r="AG119" s="100">
        <v>3165</v>
      </c>
      <c r="AH119" s="78">
        <v>4103</v>
      </c>
      <c r="AI119" s="100">
        <v>23</v>
      </c>
      <c r="AJ119" s="78">
        <v>23</v>
      </c>
      <c r="AK119" s="100">
        <v>55</v>
      </c>
      <c r="AL119" s="78">
        <v>54</v>
      </c>
      <c r="AM119" s="100">
        <f t="shared" si="54"/>
        <v>14.865942028985508</v>
      </c>
      <c r="AN119" s="78">
        <f t="shared" si="55"/>
        <v>-0.42391304347825987</v>
      </c>
      <c r="AO119" s="100">
        <f t="shared" si="56"/>
        <v>6.3317901234567904</v>
      </c>
      <c r="AP119" s="78">
        <f t="shared" si="57"/>
        <v>-6.2149270482604102E-2</v>
      </c>
      <c r="AQ119" s="100">
        <v>320</v>
      </c>
      <c r="AR119" s="78">
        <v>320</v>
      </c>
      <c r="AS119" s="100">
        <v>81420</v>
      </c>
      <c r="AT119" s="78">
        <v>108813</v>
      </c>
      <c r="AU119" s="100">
        <f t="shared" si="47"/>
        <v>47.381368310771691</v>
      </c>
      <c r="AV119" s="78">
        <f t="shared" si="48"/>
        <v>4.0763081289981713</v>
      </c>
      <c r="AW119" s="100">
        <f t="shared" si="49"/>
        <v>1256.5705166951011</v>
      </c>
      <c r="AX119" s="78">
        <f t="shared" si="50"/>
        <v>142.54271258767608</v>
      </c>
      <c r="AY119" s="189">
        <f t="shared" si="51"/>
        <v>26.520350962710211</v>
      </c>
      <c r="AZ119" s="179">
        <f t="shared" si="52"/>
        <v>0.7952324792978871</v>
      </c>
      <c r="BA119" s="109">
        <f t="shared" si="58"/>
        <v>0.93417754120879115</v>
      </c>
      <c r="BB119" s="191">
        <f t="shared" si="59"/>
        <v>-1.2544440853264893E-3</v>
      </c>
    </row>
    <row r="120" spans="1:54" s="190" customFormat="1" ht="15" customHeight="1" x14ac:dyDescent="0.2">
      <c r="A120" s="186" t="s">
        <v>152</v>
      </c>
      <c r="B120" s="175" t="s">
        <v>236</v>
      </c>
      <c r="C120" s="100">
        <v>3609.7359999999999</v>
      </c>
      <c r="D120" s="101">
        <v>4504.4030000000002</v>
      </c>
      <c r="E120" s="100">
        <v>3609.7359999999999</v>
      </c>
      <c r="F120" s="102">
        <v>3961.779</v>
      </c>
      <c r="G120" s="187">
        <f>IF(F120=0,"0",(D120/F120))</f>
        <v>1.1369647322579075</v>
      </c>
      <c r="H120" s="188">
        <f t="shared" si="35"/>
        <v>0.13696473225790751</v>
      </c>
      <c r="I120" s="100">
        <v>2518.5500000000002</v>
      </c>
      <c r="J120" s="101">
        <v>3617.692</v>
      </c>
      <c r="K120" s="106">
        <f>IF(F120=0,"0",(J120/F120))</f>
        <v>0.91314836087525331</v>
      </c>
      <c r="L120" s="108">
        <f t="shared" si="37"/>
        <v>0.21543805740707722</v>
      </c>
      <c r="M120" s="100">
        <v>1032.1110000000001</v>
      </c>
      <c r="N120" s="78">
        <v>263.654</v>
      </c>
      <c r="O120" s="109">
        <f t="shared" si="38"/>
        <v>6.6549396117249346E-2</v>
      </c>
      <c r="P120" s="111">
        <f t="shared" si="39"/>
        <v>-0.21937483767713345</v>
      </c>
      <c r="Q120" s="100">
        <v>59.075000000000003</v>
      </c>
      <c r="R120" s="78">
        <v>80.433000000000007</v>
      </c>
      <c r="S120" s="109">
        <f t="shared" si="40"/>
        <v>2.0302243007497393E-2</v>
      </c>
      <c r="T120" s="111">
        <f t="shared" si="41"/>
        <v>3.9367802700562039E-3</v>
      </c>
      <c r="U120" s="100">
        <v>434.01900000000001</v>
      </c>
      <c r="V120" s="101">
        <v>542.16840000000002</v>
      </c>
      <c r="W120" s="102">
        <f t="shared" si="53"/>
        <v>108.14940000000001</v>
      </c>
      <c r="X120" s="100">
        <v>0</v>
      </c>
      <c r="Y120" s="101">
        <v>0</v>
      </c>
      <c r="Z120" s="102">
        <f t="shared" si="42"/>
        <v>0</v>
      </c>
      <c r="AA120" s="109">
        <f t="shared" si="32"/>
        <v>0.12036409708456371</v>
      </c>
      <c r="AB120" s="111">
        <f t="shared" si="43"/>
        <v>1.2843442114454651E-4</v>
      </c>
      <c r="AC120" s="109">
        <f t="shared" si="33"/>
        <v>0</v>
      </c>
      <c r="AD120" s="111">
        <f t="shared" si="44"/>
        <v>0</v>
      </c>
      <c r="AE120" s="109">
        <f t="shared" si="45"/>
        <v>0</v>
      </c>
      <c r="AF120" s="111">
        <f t="shared" si="46"/>
        <v>0</v>
      </c>
      <c r="AG120" s="100">
        <v>1588</v>
      </c>
      <c r="AH120" s="78">
        <v>2055</v>
      </c>
      <c r="AI120" s="100">
        <v>18</v>
      </c>
      <c r="AJ120" s="78">
        <v>19</v>
      </c>
      <c r="AK120" s="100">
        <v>71</v>
      </c>
      <c r="AL120" s="78">
        <v>71</v>
      </c>
      <c r="AM120" s="100">
        <f t="shared" si="54"/>
        <v>9.0131578947368425</v>
      </c>
      <c r="AN120" s="78">
        <f t="shared" si="55"/>
        <v>-0.78931124106562756</v>
      </c>
      <c r="AO120" s="100">
        <f t="shared" si="56"/>
        <v>2.4119718309859155</v>
      </c>
      <c r="AP120" s="78">
        <f t="shared" si="57"/>
        <v>-7.3161189358372347E-2</v>
      </c>
      <c r="AQ120" s="100">
        <v>115</v>
      </c>
      <c r="AR120" s="78">
        <v>115</v>
      </c>
      <c r="AS120" s="100">
        <v>30710</v>
      </c>
      <c r="AT120" s="78">
        <v>40757</v>
      </c>
      <c r="AU120" s="100">
        <f t="shared" si="47"/>
        <v>97.20487278258949</v>
      </c>
      <c r="AV120" s="78">
        <f t="shared" si="48"/>
        <v>-20.33781689503995</v>
      </c>
      <c r="AW120" s="100">
        <f t="shared" si="49"/>
        <v>1927.87299270073</v>
      </c>
      <c r="AX120" s="78">
        <f t="shared" si="50"/>
        <v>-345.26050855871586</v>
      </c>
      <c r="AY120" s="189">
        <f t="shared" si="51"/>
        <v>19.8330900243309</v>
      </c>
      <c r="AZ120" s="179">
        <f t="shared" si="52"/>
        <v>0.49429909234097735</v>
      </c>
      <c r="BA120" s="109">
        <f t="shared" si="58"/>
        <v>0.97365026278069755</v>
      </c>
      <c r="BB120" s="191">
        <f t="shared" si="59"/>
        <v>-8.1272308254405345E-3</v>
      </c>
    </row>
    <row r="121" spans="1:54" s="190" customFormat="1" ht="15" customHeight="1" x14ac:dyDescent="0.2">
      <c r="A121" s="186" t="s">
        <v>159</v>
      </c>
      <c r="B121" s="175" t="s">
        <v>237</v>
      </c>
      <c r="C121" s="100">
        <v>517.13</v>
      </c>
      <c r="D121" s="101">
        <v>692.33600000000001</v>
      </c>
      <c r="E121" s="100">
        <v>465.94</v>
      </c>
      <c r="F121" s="102">
        <v>651.59100000000001</v>
      </c>
      <c r="G121" s="187">
        <f t="shared" ref="G121:G124" si="60">IF(F121=0,"0",(D121/F121))</f>
        <v>1.0625315573726464</v>
      </c>
      <c r="H121" s="188">
        <f t="shared" si="35"/>
        <v>-4.733237360559106E-2</v>
      </c>
      <c r="I121" s="100">
        <v>346.48399999999998</v>
      </c>
      <c r="J121" s="101">
        <v>482.79300000000001</v>
      </c>
      <c r="K121" s="106">
        <f t="shared" ref="K121:K124" si="61">IF(F121=0,"0",(J121/F121))</f>
        <v>0.7409448565127511</v>
      </c>
      <c r="L121" s="108">
        <f t="shared" si="37"/>
        <v>-2.6787860163298705E-3</v>
      </c>
      <c r="M121" s="100">
        <v>104.61799999999999</v>
      </c>
      <c r="N121" s="78">
        <v>149.227</v>
      </c>
      <c r="O121" s="109">
        <f t="shared" si="38"/>
        <v>0.22901943090067237</v>
      </c>
      <c r="P121" s="111">
        <f t="shared" si="39"/>
        <v>4.488375399964134E-3</v>
      </c>
      <c r="Q121" s="100">
        <v>14.834</v>
      </c>
      <c r="R121" s="78">
        <v>19.571000000000002</v>
      </c>
      <c r="S121" s="109">
        <f t="shared" si="40"/>
        <v>3.003571258657655E-2</v>
      </c>
      <c r="T121" s="111">
        <f t="shared" si="41"/>
        <v>-1.8010045873084954E-3</v>
      </c>
      <c r="U121" s="100">
        <v>37.585000000000001</v>
      </c>
      <c r="V121" s="101">
        <v>24.687000000000001</v>
      </c>
      <c r="W121" s="102">
        <f t="shared" si="53"/>
        <v>-12.898</v>
      </c>
      <c r="X121" s="100">
        <v>0</v>
      </c>
      <c r="Y121" s="101">
        <v>0</v>
      </c>
      <c r="Z121" s="102">
        <f t="shared" si="42"/>
        <v>0</v>
      </c>
      <c r="AA121" s="109">
        <f t="shared" si="32"/>
        <v>3.5657542002727E-2</v>
      </c>
      <c r="AB121" s="111">
        <f t="shared" si="43"/>
        <v>-3.702244175377524E-2</v>
      </c>
      <c r="AC121" s="109">
        <f t="shared" si="33"/>
        <v>0</v>
      </c>
      <c r="AD121" s="111">
        <f t="shared" si="44"/>
        <v>0</v>
      </c>
      <c r="AE121" s="109">
        <f t="shared" si="45"/>
        <v>0</v>
      </c>
      <c r="AF121" s="111">
        <f t="shared" si="46"/>
        <v>0</v>
      </c>
      <c r="AG121" s="100">
        <v>465</v>
      </c>
      <c r="AH121" s="78">
        <v>603</v>
      </c>
      <c r="AI121" s="100">
        <v>2</v>
      </c>
      <c r="AJ121" s="78">
        <v>2</v>
      </c>
      <c r="AK121" s="100">
        <v>13</v>
      </c>
      <c r="AL121" s="78">
        <v>13</v>
      </c>
      <c r="AM121" s="100">
        <f t="shared" si="54"/>
        <v>25.125</v>
      </c>
      <c r="AN121" s="78">
        <f t="shared" si="55"/>
        <v>-0.70833333333333215</v>
      </c>
      <c r="AO121" s="100">
        <f t="shared" si="56"/>
        <v>3.8653846153846154</v>
      </c>
      <c r="AP121" s="78">
        <f t="shared" si="57"/>
        <v>-0.10897435897435859</v>
      </c>
      <c r="AQ121" s="100">
        <v>40</v>
      </c>
      <c r="AR121" s="78">
        <v>40</v>
      </c>
      <c r="AS121" s="100">
        <v>9726</v>
      </c>
      <c r="AT121" s="78">
        <v>13139</v>
      </c>
      <c r="AU121" s="100">
        <f t="shared" si="47"/>
        <v>49.59213029910952</v>
      </c>
      <c r="AV121" s="78">
        <f t="shared" si="48"/>
        <v>1.6854883085687007</v>
      </c>
      <c r="AW121" s="100">
        <f t="shared" si="49"/>
        <v>1080.5820895522388</v>
      </c>
      <c r="AX121" s="78">
        <f t="shared" si="50"/>
        <v>78.560584175894746</v>
      </c>
      <c r="AY121" s="189">
        <f t="shared" si="51"/>
        <v>21.789386401326698</v>
      </c>
      <c r="AZ121" s="179">
        <f t="shared" si="52"/>
        <v>0.87325736906863227</v>
      </c>
      <c r="BA121" s="109">
        <f t="shared" si="58"/>
        <v>0.90240384615384617</v>
      </c>
      <c r="BB121" s="191">
        <f t="shared" si="59"/>
        <v>8.4700226244344146E-3</v>
      </c>
    </row>
    <row r="122" spans="1:54" s="190" customFormat="1" ht="15" customHeight="1" x14ac:dyDescent="0.2">
      <c r="A122" s="186" t="s">
        <v>163</v>
      </c>
      <c r="B122" s="175" t="s">
        <v>238</v>
      </c>
      <c r="C122" s="100">
        <v>1877.4949999999999</v>
      </c>
      <c r="D122" s="101">
        <v>2595.5908599999998</v>
      </c>
      <c r="E122" s="100">
        <v>1739.452</v>
      </c>
      <c r="F122" s="102">
        <v>2579.0542700000001</v>
      </c>
      <c r="G122" s="187">
        <f t="shared" si="60"/>
        <v>1.0064118813599063</v>
      </c>
      <c r="H122" s="188">
        <f t="shared" si="35"/>
        <v>-7.2948169966603249E-2</v>
      </c>
      <c r="I122" s="100">
        <v>1335.8676599999999</v>
      </c>
      <c r="J122" s="101">
        <v>1927.04376</v>
      </c>
      <c r="K122" s="106">
        <f t="shared" si="61"/>
        <v>0.74719007754730182</v>
      </c>
      <c r="L122" s="108">
        <f t="shared" si="37"/>
        <v>-2.0791827098529114E-2</v>
      </c>
      <c r="M122" s="100">
        <v>359.46045000000004</v>
      </c>
      <c r="N122" s="78">
        <v>596.61327000000006</v>
      </c>
      <c r="O122" s="109">
        <f t="shared" si="38"/>
        <v>0.2313302503711952</v>
      </c>
      <c r="P122" s="111">
        <f t="shared" si="39"/>
        <v>2.4678701492582833E-2</v>
      </c>
      <c r="Q122" s="100">
        <v>44.124199999999995</v>
      </c>
      <c r="R122" s="78">
        <v>55.397239999999996</v>
      </c>
      <c r="S122" s="109">
        <f t="shared" si="40"/>
        <v>2.1479672081502959E-2</v>
      </c>
      <c r="T122" s="111">
        <f t="shared" si="41"/>
        <v>-3.8870526111013763E-3</v>
      </c>
      <c r="U122" s="100">
        <v>186.47601</v>
      </c>
      <c r="V122" s="101">
        <v>281.57808999999997</v>
      </c>
      <c r="W122" s="102">
        <f t="shared" si="53"/>
        <v>95.102079999999972</v>
      </c>
      <c r="X122" s="100">
        <v>0</v>
      </c>
      <c r="Y122" s="101">
        <v>0</v>
      </c>
      <c r="Z122" s="102">
        <f t="shared" si="42"/>
        <v>0</v>
      </c>
      <c r="AA122" s="109">
        <f t="shared" si="32"/>
        <v>0.10848323375587784</v>
      </c>
      <c r="AB122" s="111">
        <f t="shared" si="43"/>
        <v>9.1615258418754064E-3</v>
      </c>
      <c r="AC122" s="109">
        <f t="shared" si="33"/>
        <v>0</v>
      </c>
      <c r="AD122" s="111">
        <f t="shared" si="44"/>
        <v>0</v>
      </c>
      <c r="AE122" s="109">
        <f t="shared" si="45"/>
        <v>0</v>
      </c>
      <c r="AF122" s="111">
        <f t="shared" si="46"/>
        <v>0</v>
      </c>
      <c r="AG122" s="100">
        <v>1063</v>
      </c>
      <c r="AH122" s="78">
        <v>1371</v>
      </c>
      <c r="AI122" s="100">
        <v>22</v>
      </c>
      <c r="AJ122" s="78">
        <v>22</v>
      </c>
      <c r="AK122" s="100">
        <v>29</v>
      </c>
      <c r="AL122" s="78">
        <v>29</v>
      </c>
      <c r="AM122" s="100">
        <f t="shared" si="54"/>
        <v>5.1931818181818183</v>
      </c>
      <c r="AN122" s="78">
        <f t="shared" si="55"/>
        <v>-0.17550505050505016</v>
      </c>
      <c r="AO122" s="100">
        <f t="shared" si="56"/>
        <v>3.9396551724137931</v>
      </c>
      <c r="AP122" s="78">
        <f t="shared" si="57"/>
        <v>-0.1331417624521074</v>
      </c>
      <c r="AQ122" s="100">
        <v>115</v>
      </c>
      <c r="AR122" s="78">
        <v>115</v>
      </c>
      <c r="AS122" s="100">
        <v>27202</v>
      </c>
      <c r="AT122" s="78">
        <v>37018</v>
      </c>
      <c r="AU122" s="100">
        <f t="shared" si="47"/>
        <v>69.670275811767254</v>
      </c>
      <c r="AV122" s="78">
        <f t="shared" si="48"/>
        <v>5.7245365278910683</v>
      </c>
      <c r="AW122" s="100">
        <f t="shared" si="49"/>
        <v>1881.148264040846</v>
      </c>
      <c r="AX122" s="78">
        <f t="shared" si="50"/>
        <v>244.78702227226654</v>
      </c>
      <c r="AY122" s="189">
        <f t="shared" si="51"/>
        <v>27.00072939460248</v>
      </c>
      <c r="AZ122" s="179">
        <f t="shared" si="52"/>
        <v>1.4108893193437773</v>
      </c>
      <c r="BA122" s="109">
        <f t="shared" si="58"/>
        <v>0.88432871476349739</v>
      </c>
      <c r="BB122" s="191">
        <f t="shared" si="59"/>
        <v>1.4699558753267228E-2</v>
      </c>
    </row>
    <row r="123" spans="1:54" s="190" customFormat="1" ht="15" customHeight="1" x14ac:dyDescent="0.2">
      <c r="A123" s="186" t="s">
        <v>176</v>
      </c>
      <c r="B123" s="175" t="s">
        <v>239</v>
      </c>
      <c r="C123" s="100">
        <v>773.41200000000003</v>
      </c>
      <c r="D123" s="101">
        <v>1048.3620000000001</v>
      </c>
      <c r="E123" s="100">
        <v>689.44200000000001</v>
      </c>
      <c r="F123" s="102">
        <v>961.73199999999997</v>
      </c>
      <c r="G123" s="187">
        <f t="shared" si="60"/>
        <v>1.0900770692874939</v>
      </c>
      <c r="H123" s="188">
        <f t="shared" si="35"/>
        <v>-3.1717077283211159E-2</v>
      </c>
      <c r="I123" s="100">
        <v>530.60699999999997</v>
      </c>
      <c r="J123" s="101">
        <v>731.31200000000001</v>
      </c>
      <c r="K123" s="106">
        <f t="shared" si="61"/>
        <v>0.76041142438849907</v>
      </c>
      <c r="L123" s="108">
        <f t="shared" si="37"/>
        <v>-9.2066145473359562E-3</v>
      </c>
      <c r="M123" s="100">
        <v>144.78100000000001</v>
      </c>
      <c r="N123" s="78">
        <v>211.70099999999996</v>
      </c>
      <c r="O123" s="109">
        <f t="shared" si="38"/>
        <v>0.22012473329368262</v>
      </c>
      <c r="P123" s="111">
        <f t="shared" si="39"/>
        <v>1.0127373109649729E-2</v>
      </c>
      <c r="Q123" s="100">
        <v>14.054</v>
      </c>
      <c r="R123" s="78">
        <v>18.719000000000001</v>
      </c>
      <c r="S123" s="109">
        <f t="shared" si="40"/>
        <v>1.946384231781827E-2</v>
      </c>
      <c r="T123" s="111">
        <f t="shared" si="41"/>
        <v>-9.2075856231377956E-4</v>
      </c>
      <c r="U123" s="100">
        <v>116.47201999999999</v>
      </c>
      <c r="V123" s="101">
        <v>190.09899999999999</v>
      </c>
      <c r="W123" s="102">
        <f t="shared" si="53"/>
        <v>73.626980000000003</v>
      </c>
      <c r="X123" s="100">
        <v>11.733000000000001</v>
      </c>
      <c r="Y123" s="101">
        <v>0.121</v>
      </c>
      <c r="Z123" s="102">
        <f t="shared" si="42"/>
        <v>-11.612</v>
      </c>
      <c r="AA123" s="109">
        <f t="shared" si="32"/>
        <v>0.18132954075023702</v>
      </c>
      <c r="AB123" s="111">
        <f t="shared" si="43"/>
        <v>3.0734489212376231E-2</v>
      </c>
      <c r="AC123" s="109">
        <f t="shared" si="33"/>
        <v>1.1541814754827053E-4</v>
      </c>
      <c r="AD123" s="111">
        <f t="shared" si="44"/>
        <v>-1.5055021411186271E-2</v>
      </c>
      <c r="AE123" s="109">
        <f t="shared" si="45"/>
        <v>1.2581467602201029E-4</v>
      </c>
      <c r="AF123" s="111">
        <f t="shared" si="46"/>
        <v>-1.6892295621871067E-2</v>
      </c>
      <c r="AG123" s="100">
        <v>626</v>
      </c>
      <c r="AH123" s="78">
        <v>783</v>
      </c>
      <c r="AI123" s="100">
        <v>6</v>
      </c>
      <c r="AJ123" s="78">
        <v>6</v>
      </c>
      <c r="AK123" s="100">
        <v>18</v>
      </c>
      <c r="AL123" s="78">
        <v>18</v>
      </c>
      <c r="AM123" s="100">
        <f t="shared" si="54"/>
        <v>10.875</v>
      </c>
      <c r="AN123" s="78">
        <f t="shared" si="55"/>
        <v>-0.71759259259259167</v>
      </c>
      <c r="AO123" s="100">
        <f t="shared" si="56"/>
        <v>3.625</v>
      </c>
      <c r="AP123" s="78">
        <f t="shared" si="57"/>
        <v>-0.23919753086419782</v>
      </c>
      <c r="AQ123" s="100">
        <v>65</v>
      </c>
      <c r="AR123" s="78">
        <v>65</v>
      </c>
      <c r="AS123" s="100">
        <v>15917</v>
      </c>
      <c r="AT123" s="78">
        <v>21142</v>
      </c>
      <c r="AU123" s="100">
        <f t="shared" si="47"/>
        <v>45.489168479803233</v>
      </c>
      <c r="AV123" s="78">
        <f t="shared" si="48"/>
        <v>2.1743478477745839</v>
      </c>
      <c r="AW123" s="100">
        <f t="shared" si="49"/>
        <v>1228.2656449553001</v>
      </c>
      <c r="AX123" s="78">
        <f t="shared" si="50"/>
        <v>126.92059703197742</v>
      </c>
      <c r="AY123" s="189">
        <f t="shared" si="51"/>
        <v>27.001277139208174</v>
      </c>
      <c r="AZ123" s="179">
        <f t="shared" si="52"/>
        <v>1.5747595673231913</v>
      </c>
      <c r="BA123" s="109">
        <f t="shared" si="58"/>
        <v>0.89357565511411663</v>
      </c>
      <c r="BB123" s="191">
        <f t="shared" si="59"/>
        <v>-6.7071503157476453E-3</v>
      </c>
    </row>
    <row r="124" spans="1:54" s="173" customFormat="1" ht="15" customHeight="1" thickBot="1" x14ac:dyDescent="0.25">
      <c r="A124" s="193" t="s">
        <v>184</v>
      </c>
      <c r="B124" s="194" t="s">
        <v>240</v>
      </c>
      <c r="C124" s="195">
        <v>921.101</v>
      </c>
      <c r="D124" s="123">
        <v>1300.2080000000001</v>
      </c>
      <c r="E124" s="195">
        <v>891.41600000000005</v>
      </c>
      <c r="F124" s="196">
        <v>1285.3889999999999</v>
      </c>
      <c r="G124" s="197">
        <f t="shared" si="60"/>
        <v>1.0115288056767253</v>
      </c>
      <c r="H124" s="198">
        <f t="shared" si="35"/>
        <v>-2.1772144721293074E-2</v>
      </c>
      <c r="I124" s="195">
        <v>548.81899999999996</v>
      </c>
      <c r="J124" s="123">
        <v>808.55700000000002</v>
      </c>
      <c r="K124" s="202">
        <f t="shared" si="61"/>
        <v>0.62903681298035075</v>
      </c>
      <c r="L124" s="203">
        <f t="shared" si="37"/>
        <v>1.3365790696703184E-2</v>
      </c>
      <c r="M124" s="195">
        <v>293.63099999999997</v>
      </c>
      <c r="N124" s="196">
        <v>418.28899999999987</v>
      </c>
      <c r="O124" s="168">
        <f t="shared" si="38"/>
        <v>0.32541821969847251</v>
      </c>
      <c r="P124" s="199">
        <f t="shared" si="39"/>
        <v>-3.9801756635133301E-3</v>
      </c>
      <c r="Q124" s="195">
        <v>48.966000000000001</v>
      </c>
      <c r="R124" s="196">
        <v>58.542999999999999</v>
      </c>
      <c r="S124" s="168">
        <f t="shared" si="40"/>
        <v>4.5544967321176702E-2</v>
      </c>
      <c r="T124" s="199">
        <f t="shared" si="41"/>
        <v>-9.3856150331898328E-3</v>
      </c>
      <c r="U124" s="195">
        <v>34.155999999999999</v>
      </c>
      <c r="V124" s="123">
        <v>36.39</v>
      </c>
      <c r="W124" s="196">
        <f t="shared" si="53"/>
        <v>2.2340000000000018</v>
      </c>
      <c r="X124" s="195">
        <v>0</v>
      </c>
      <c r="Y124" s="123">
        <v>0</v>
      </c>
      <c r="Z124" s="196">
        <f t="shared" si="42"/>
        <v>0</v>
      </c>
      <c r="AA124" s="168">
        <f t="shared" si="32"/>
        <v>2.7987829639565361E-2</v>
      </c>
      <c r="AB124" s="199">
        <f t="shared" si="43"/>
        <v>-9.0938801837873416E-3</v>
      </c>
      <c r="AC124" s="168">
        <f t="shared" si="33"/>
        <v>0</v>
      </c>
      <c r="AD124" s="199">
        <f t="shared" si="44"/>
        <v>0</v>
      </c>
      <c r="AE124" s="168">
        <f t="shared" si="45"/>
        <v>0</v>
      </c>
      <c r="AF124" s="199">
        <f t="shared" si="46"/>
        <v>0</v>
      </c>
      <c r="AG124" s="195">
        <v>821</v>
      </c>
      <c r="AH124" s="196">
        <v>970</v>
      </c>
      <c r="AI124" s="195">
        <v>8</v>
      </c>
      <c r="AJ124" s="196">
        <v>7</v>
      </c>
      <c r="AK124" s="195">
        <v>22</v>
      </c>
      <c r="AL124" s="196">
        <v>22</v>
      </c>
      <c r="AM124" s="195">
        <f t="shared" si="54"/>
        <v>11.547619047619049</v>
      </c>
      <c r="AN124" s="196">
        <f t="shared" si="55"/>
        <v>0.14484126984127066</v>
      </c>
      <c r="AO124" s="195">
        <f t="shared" si="56"/>
        <v>3.6742424242424243</v>
      </c>
      <c r="AP124" s="196">
        <f t="shared" si="57"/>
        <v>-0.47222222222222276</v>
      </c>
      <c r="AQ124" s="195">
        <v>80</v>
      </c>
      <c r="AR124" s="196">
        <v>80</v>
      </c>
      <c r="AS124" s="195">
        <v>20842</v>
      </c>
      <c r="AT124" s="196">
        <v>23563</v>
      </c>
      <c r="AU124" s="195">
        <f t="shared" si="47"/>
        <v>54.551160718074946</v>
      </c>
      <c r="AV124" s="196">
        <f t="shared" si="48"/>
        <v>11.780985111127436</v>
      </c>
      <c r="AW124" s="195">
        <f t="shared" si="49"/>
        <v>1325.1432989690722</v>
      </c>
      <c r="AX124" s="196">
        <f t="shared" si="50"/>
        <v>239.37472406042434</v>
      </c>
      <c r="AY124" s="200">
        <f t="shared" si="51"/>
        <v>24.291752577319588</v>
      </c>
      <c r="AZ124" s="201">
        <f t="shared" si="52"/>
        <v>-1.09436191719929</v>
      </c>
      <c r="BA124" s="168">
        <f t="shared" si="58"/>
        <v>0.80916895604395611</v>
      </c>
      <c r="BB124" s="170">
        <f t="shared" si="59"/>
        <v>-0.14864354395604384</v>
      </c>
    </row>
  </sheetData>
  <sheetProtection algorithmName="SHA-512" hashValue="ygPwEiKfFaWzdzAfV0l6HwAO0b+MG07l4M9iWGe4AUG0yg+M6ZW3EczNmmFqZfm1WcjaKNvsrvW76QIMFXdlAg==" saltValue="srouVKCWxJT0h/Wdc0eM5A==" spinCount="100000" sheet="1" objects="1" scenarios="1"/>
  <mergeCells count="27">
    <mergeCell ref="AW1:AX1"/>
    <mergeCell ref="AY1:AZ1"/>
    <mergeCell ref="BA1:BB1"/>
    <mergeCell ref="AK1:AL1"/>
    <mergeCell ref="AM1:AN1"/>
    <mergeCell ref="AO1:AP1"/>
    <mergeCell ref="AQ1:AR1"/>
    <mergeCell ref="AS1:AT1"/>
    <mergeCell ref="AU1:AV1"/>
    <mergeCell ref="AI1:AJ1"/>
    <mergeCell ref="K1:L1"/>
    <mergeCell ref="M1:N1"/>
    <mergeCell ref="O1:P1"/>
    <mergeCell ref="Q1:R1"/>
    <mergeCell ref="S1:T1"/>
    <mergeCell ref="U1:W1"/>
    <mergeCell ref="X1:Z1"/>
    <mergeCell ref="AA1:AB1"/>
    <mergeCell ref="AC1:AD1"/>
    <mergeCell ref="AE1:AF1"/>
    <mergeCell ref="AG1:AH1"/>
    <mergeCell ref="I1:J1"/>
    <mergeCell ref="A1:A2"/>
    <mergeCell ref="B1:B2"/>
    <mergeCell ref="C1:D1"/>
    <mergeCell ref="E1:F1"/>
    <mergeCell ref="G1:H1"/>
  </mergeCells>
  <printOptions horizontalCentered="1"/>
  <pageMargins left="0.19685039370078741" right="0.19685039370078741" top="0.15748031496062992" bottom="0.15748031496062992" header="0.31496062992125984" footer="0.31496062992125984"/>
  <pageSetup paperSize="9" scale="2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80"/>
  <sheetViews>
    <sheetView showGridLines="0" showZeros="0" zoomScale="82" zoomScaleNormal="82" zoomScaleSheetLayoutView="100" workbookViewId="0">
      <pane ySplit="6" topLeftCell="A7" activePane="bottomLeft" state="frozen"/>
      <selection pane="bottomLeft" activeCell="C3" sqref="C3:C5"/>
    </sheetView>
  </sheetViews>
  <sheetFormatPr defaultRowHeight="12.75" x14ac:dyDescent="0.2"/>
  <cols>
    <col min="1" max="1" width="12.85546875" style="254" customWidth="1"/>
    <col min="2" max="2" width="19.7109375" style="255" hidden="1" customWidth="1"/>
    <col min="3" max="3" width="47.7109375" style="256" customWidth="1"/>
    <col min="4" max="11" width="12.7109375" style="240" customWidth="1"/>
    <col min="12" max="15" width="12.7109375" style="225" customWidth="1"/>
    <col min="16" max="16" width="20.140625" style="225" customWidth="1"/>
    <col min="17" max="17" width="7.7109375" style="225" customWidth="1"/>
    <col min="18" max="16384" width="9.140625" style="225"/>
  </cols>
  <sheetData>
    <row r="1" spans="1:28" ht="28.5" customHeight="1" x14ac:dyDescent="0.2">
      <c r="A1" s="280" t="s">
        <v>248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</row>
    <row r="2" spans="1:28" ht="138" customHeight="1" thickBot="1" x14ac:dyDescent="0.25">
      <c r="A2" s="281" t="s">
        <v>980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</row>
    <row r="3" spans="1:28" s="226" customFormat="1" ht="30.75" customHeight="1" x14ac:dyDescent="0.2">
      <c r="A3" s="282" t="s">
        <v>89</v>
      </c>
      <c r="B3" s="285"/>
      <c r="C3" s="288" t="s">
        <v>986</v>
      </c>
      <c r="D3" s="291" t="s">
        <v>981</v>
      </c>
      <c r="E3" s="292"/>
      <c r="F3" s="292"/>
      <c r="G3" s="293"/>
      <c r="H3" s="291" t="s">
        <v>982</v>
      </c>
      <c r="I3" s="292"/>
      <c r="J3" s="292"/>
      <c r="K3" s="293"/>
      <c r="L3" s="291" t="s">
        <v>245</v>
      </c>
      <c r="M3" s="292"/>
      <c r="N3" s="292"/>
      <c r="O3" s="293"/>
      <c r="P3" s="225"/>
      <c r="Q3" s="225"/>
      <c r="R3" s="225"/>
      <c r="S3" s="225"/>
      <c r="T3" s="225"/>
    </row>
    <row r="4" spans="1:28" s="226" customFormat="1" ht="55.5" customHeight="1" x14ac:dyDescent="0.2">
      <c r="A4" s="283"/>
      <c r="B4" s="286"/>
      <c r="C4" s="289"/>
      <c r="D4" s="278" t="s">
        <v>249</v>
      </c>
      <c r="E4" s="274" t="s">
        <v>983</v>
      </c>
      <c r="F4" s="274" t="s">
        <v>984</v>
      </c>
      <c r="G4" s="276" t="s">
        <v>985</v>
      </c>
      <c r="H4" s="278" t="s">
        <v>249</v>
      </c>
      <c r="I4" s="274" t="s">
        <v>983</v>
      </c>
      <c r="J4" s="274" t="s">
        <v>984</v>
      </c>
      <c r="K4" s="276" t="s">
        <v>985</v>
      </c>
      <c r="L4" s="278" t="s">
        <v>249</v>
      </c>
      <c r="M4" s="274" t="s">
        <v>983</v>
      </c>
      <c r="N4" s="274" t="s">
        <v>984</v>
      </c>
      <c r="O4" s="276" t="s">
        <v>985</v>
      </c>
      <c r="P4" s="225"/>
      <c r="Q4" s="225"/>
      <c r="R4" s="225"/>
      <c r="S4" s="225"/>
      <c r="T4" s="225"/>
    </row>
    <row r="5" spans="1:28" s="226" customFormat="1" ht="21.75" customHeight="1" thickBot="1" x14ac:dyDescent="0.25">
      <c r="A5" s="284"/>
      <c r="B5" s="287"/>
      <c r="C5" s="290"/>
      <c r="D5" s="279"/>
      <c r="E5" s="275"/>
      <c r="F5" s="275"/>
      <c r="G5" s="277"/>
      <c r="H5" s="279"/>
      <c r="I5" s="275"/>
      <c r="J5" s="275"/>
      <c r="K5" s="277"/>
      <c r="L5" s="279"/>
      <c r="M5" s="275"/>
      <c r="N5" s="275"/>
      <c r="O5" s="277"/>
      <c r="P5" s="225"/>
      <c r="Q5" s="225"/>
      <c r="R5" s="225"/>
      <c r="S5" s="225"/>
      <c r="T5" s="225"/>
    </row>
    <row r="6" spans="1:28" s="233" customFormat="1" ht="15" customHeight="1" thickBot="1" x14ac:dyDescent="0.25">
      <c r="A6" s="227"/>
      <c r="B6" s="228"/>
      <c r="C6" s="229" t="s">
        <v>250</v>
      </c>
      <c r="D6" s="230">
        <f t="shared" ref="D6:O6" si="0">SUBTOTAL(9,D7:D380)</f>
        <v>528145</v>
      </c>
      <c r="E6" s="231">
        <f t="shared" si="0"/>
        <v>502491596.60000008</v>
      </c>
      <c r="F6" s="231">
        <f t="shared" si="0"/>
        <v>18004518.580000002</v>
      </c>
      <c r="G6" s="232">
        <f t="shared" si="0"/>
        <v>128754293.72000001</v>
      </c>
      <c r="H6" s="230">
        <f t="shared" si="0"/>
        <v>548221</v>
      </c>
      <c r="I6" s="231">
        <f t="shared" si="0"/>
        <v>589166258.8499999</v>
      </c>
      <c r="J6" s="231">
        <f t="shared" si="0"/>
        <v>12842750.739999998</v>
      </c>
      <c r="K6" s="232">
        <f t="shared" si="0"/>
        <v>137386475.16000006</v>
      </c>
      <c r="L6" s="230">
        <f t="shared" si="0"/>
        <v>366213.5</v>
      </c>
      <c r="M6" s="231">
        <f t="shared" si="0"/>
        <v>493206854.75999993</v>
      </c>
      <c r="N6" s="231">
        <f t="shared" si="0"/>
        <v>6754748.1499999976</v>
      </c>
      <c r="O6" s="232">
        <f t="shared" si="0"/>
        <v>152742459.75000006</v>
      </c>
      <c r="P6" s="225"/>
      <c r="Q6" s="225"/>
      <c r="R6" s="225"/>
      <c r="S6" s="225"/>
      <c r="T6" s="225"/>
      <c r="U6" s="226"/>
      <c r="V6" s="226"/>
      <c r="W6" s="226"/>
      <c r="X6" s="226"/>
      <c r="Y6" s="226"/>
      <c r="Z6" s="226"/>
      <c r="AA6" s="226"/>
      <c r="AB6" s="226"/>
    </row>
    <row r="7" spans="1:28" x14ac:dyDescent="0.2">
      <c r="A7" s="234" t="s">
        <v>92</v>
      </c>
      <c r="B7" s="235" t="s">
        <v>251</v>
      </c>
      <c r="C7" s="236" t="s">
        <v>252</v>
      </c>
      <c r="D7" s="237">
        <v>0</v>
      </c>
      <c r="E7" s="238">
        <v>29020</v>
      </c>
      <c r="F7" s="238">
        <v>0</v>
      </c>
      <c r="G7" s="239">
        <v>0</v>
      </c>
      <c r="H7" s="237">
        <v>0</v>
      </c>
      <c r="I7" s="238">
        <v>43956</v>
      </c>
      <c r="J7" s="238">
        <v>0</v>
      </c>
      <c r="K7" s="239">
        <v>0</v>
      </c>
      <c r="L7" s="237">
        <v>0</v>
      </c>
      <c r="M7" s="238">
        <v>31992</v>
      </c>
      <c r="N7" s="238">
        <v>0</v>
      </c>
      <c r="O7" s="239">
        <v>0</v>
      </c>
      <c r="P7" s="240"/>
    </row>
    <row r="8" spans="1:28" x14ac:dyDescent="0.2">
      <c r="A8" s="241" t="s">
        <v>92</v>
      </c>
      <c r="B8" s="242" t="s">
        <v>253</v>
      </c>
      <c r="C8" s="243" t="s">
        <v>254</v>
      </c>
      <c r="D8" s="159">
        <v>0</v>
      </c>
      <c r="E8" s="160">
        <v>30430</v>
      </c>
      <c r="F8" s="160">
        <v>0</v>
      </c>
      <c r="G8" s="161">
        <v>0</v>
      </c>
      <c r="H8" s="159">
        <v>0</v>
      </c>
      <c r="I8" s="160">
        <v>40239</v>
      </c>
      <c r="J8" s="160">
        <v>0</v>
      </c>
      <c r="K8" s="161">
        <v>0</v>
      </c>
      <c r="L8" s="159">
        <v>0</v>
      </c>
      <c r="M8" s="160">
        <v>32142</v>
      </c>
      <c r="N8" s="160">
        <v>0</v>
      </c>
      <c r="O8" s="161">
        <v>0</v>
      </c>
      <c r="P8" s="240"/>
    </row>
    <row r="9" spans="1:28" x14ac:dyDescent="0.2">
      <c r="A9" s="241" t="s">
        <v>92</v>
      </c>
      <c r="B9" s="242" t="s">
        <v>255</v>
      </c>
      <c r="C9" s="243" t="s">
        <v>256</v>
      </c>
      <c r="D9" s="159">
        <v>3290</v>
      </c>
      <c r="E9" s="160">
        <v>2833340.5999999996</v>
      </c>
      <c r="F9" s="160">
        <v>36373.68</v>
      </c>
      <c r="G9" s="161">
        <v>0</v>
      </c>
      <c r="H9" s="159">
        <v>3326</v>
      </c>
      <c r="I9" s="160">
        <v>3400886.6</v>
      </c>
      <c r="J9" s="160">
        <v>15791.599999999999</v>
      </c>
      <c r="K9" s="161">
        <v>0</v>
      </c>
      <c r="L9" s="159">
        <v>2167</v>
      </c>
      <c r="M9" s="160">
        <v>2644435.7999999998</v>
      </c>
      <c r="N9" s="160">
        <v>7178</v>
      </c>
      <c r="O9" s="161">
        <v>0</v>
      </c>
      <c r="P9" s="240"/>
    </row>
    <row r="10" spans="1:28" x14ac:dyDescent="0.2">
      <c r="A10" s="241" t="s">
        <v>92</v>
      </c>
      <c r="B10" s="242" t="s">
        <v>257</v>
      </c>
      <c r="C10" s="243" t="s">
        <v>258</v>
      </c>
      <c r="D10" s="159">
        <v>3265</v>
      </c>
      <c r="E10" s="160">
        <v>3013617</v>
      </c>
      <c r="F10" s="160">
        <v>79234.069999999992</v>
      </c>
      <c r="G10" s="161">
        <v>0</v>
      </c>
      <c r="H10" s="159">
        <v>3298</v>
      </c>
      <c r="I10" s="160">
        <v>3566447</v>
      </c>
      <c r="J10" s="160">
        <v>40596</v>
      </c>
      <c r="K10" s="161">
        <v>0</v>
      </c>
      <c r="L10" s="159">
        <v>1988</v>
      </c>
      <c r="M10" s="160">
        <v>2775491.6</v>
      </c>
      <c r="N10" s="160">
        <v>31497.200000000001</v>
      </c>
      <c r="O10" s="161">
        <v>0</v>
      </c>
      <c r="P10" s="240"/>
    </row>
    <row r="11" spans="1:28" x14ac:dyDescent="0.2">
      <c r="A11" s="241" t="s">
        <v>92</v>
      </c>
      <c r="B11" s="242" t="s">
        <v>259</v>
      </c>
      <c r="C11" s="243" t="s">
        <v>260</v>
      </c>
      <c r="D11" s="159">
        <v>918</v>
      </c>
      <c r="E11" s="160">
        <v>735177</v>
      </c>
      <c r="F11" s="160">
        <v>453</v>
      </c>
      <c r="G11" s="161">
        <v>1075021.22</v>
      </c>
      <c r="H11" s="159">
        <v>979</v>
      </c>
      <c r="I11" s="160">
        <v>916007</v>
      </c>
      <c r="J11" s="160">
        <v>0</v>
      </c>
      <c r="K11" s="161">
        <v>1255642.6700000004</v>
      </c>
      <c r="L11" s="159">
        <v>707</v>
      </c>
      <c r="M11" s="160">
        <v>672341</v>
      </c>
      <c r="N11" s="160">
        <v>0</v>
      </c>
      <c r="O11" s="161">
        <v>1305532.1300000001</v>
      </c>
      <c r="P11" s="240"/>
    </row>
    <row r="12" spans="1:28" x14ac:dyDescent="0.2">
      <c r="A12" s="241" t="s">
        <v>92</v>
      </c>
      <c r="B12" s="242" t="s">
        <v>261</v>
      </c>
      <c r="C12" s="243" t="s">
        <v>262</v>
      </c>
      <c r="D12" s="159">
        <v>301</v>
      </c>
      <c r="E12" s="160">
        <v>220768</v>
      </c>
      <c r="F12" s="160">
        <v>0</v>
      </c>
      <c r="G12" s="161">
        <v>0</v>
      </c>
      <c r="H12" s="159">
        <v>420</v>
      </c>
      <c r="I12" s="160">
        <v>345194</v>
      </c>
      <c r="J12" s="160">
        <v>0</v>
      </c>
      <c r="K12" s="161">
        <v>0</v>
      </c>
      <c r="L12" s="159">
        <v>352</v>
      </c>
      <c r="M12" s="160">
        <v>287163</v>
      </c>
      <c r="N12" s="160">
        <v>0</v>
      </c>
      <c r="O12" s="161">
        <v>0</v>
      </c>
      <c r="P12" s="240"/>
    </row>
    <row r="13" spans="1:28" x14ac:dyDescent="0.2">
      <c r="A13" s="241" t="s">
        <v>92</v>
      </c>
      <c r="B13" s="242" t="s">
        <v>263</v>
      </c>
      <c r="C13" s="243" t="s">
        <v>264</v>
      </c>
      <c r="D13" s="159">
        <v>0</v>
      </c>
      <c r="E13" s="160">
        <v>32000</v>
      </c>
      <c r="F13" s="160">
        <v>0</v>
      </c>
      <c r="G13" s="161">
        <v>0</v>
      </c>
      <c r="H13" s="159">
        <v>0</v>
      </c>
      <c r="I13" s="160">
        <v>44122</v>
      </c>
      <c r="J13" s="160">
        <v>0</v>
      </c>
      <c r="K13" s="161">
        <v>0</v>
      </c>
      <c r="L13" s="159">
        <v>0</v>
      </c>
      <c r="M13" s="160">
        <v>39500</v>
      </c>
      <c r="N13" s="160">
        <v>0</v>
      </c>
      <c r="O13" s="161">
        <v>0</v>
      </c>
      <c r="P13" s="240"/>
    </row>
    <row r="14" spans="1:28" x14ac:dyDescent="0.2">
      <c r="A14" s="241" t="s">
        <v>92</v>
      </c>
      <c r="B14" s="242" t="s">
        <v>265</v>
      </c>
      <c r="C14" s="243" t="s">
        <v>266</v>
      </c>
      <c r="D14" s="159">
        <v>1426</v>
      </c>
      <c r="E14" s="160">
        <v>1036309.3999999999</v>
      </c>
      <c r="F14" s="160">
        <v>0</v>
      </c>
      <c r="G14" s="161">
        <v>0</v>
      </c>
      <c r="H14" s="159">
        <v>1427</v>
      </c>
      <c r="I14" s="160">
        <v>1197174.2</v>
      </c>
      <c r="J14" s="160">
        <v>0</v>
      </c>
      <c r="K14" s="161">
        <v>0</v>
      </c>
      <c r="L14" s="159">
        <v>997</v>
      </c>
      <c r="M14" s="160">
        <v>1179272.8</v>
      </c>
      <c r="N14" s="160">
        <v>0</v>
      </c>
      <c r="O14" s="161">
        <v>0</v>
      </c>
      <c r="P14" s="240"/>
    </row>
    <row r="15" spans="1:28" x14ac:dyDescent="0.2">
      <c r="A15" s="241" t="s">
        <v>92</v>
      </c>
      <c r="B15" s="242" t="s">
        <v>267</v>
      </c>
      <c r="C15" s="243" t="s">
        <v>268</v>
      </c>
      <c r="D15" s="159">
        <v>512</v>
      </c>
      <c r="E15" s="160">
        <v>168960</v>
      </c>
      <c r="F15" s="160">
        <v>0</v>
      </c>
      <c r="G15" s="161">
        <v>0</v>
      </c>
      <c r="H15" s="159">
        <v>638</v>
      </c>
      <c r="I15" s="160">
        <v>235372</v>
      </c>
      <c r="J15" s="160">
        <v>0</v>
      </c>
      <c r="K15" s="161">
        <v>0</v>
      </c>
      <c r="L15" s="159">
        <v>139</v>
      </c>
      <c r="M15" s="160">
        <v>136107</v>
      </c>
      <c r="N15" s="160">
        <v>0</v>
      </c>
      <c r="O15" s="161">
        <v>0</v>
      </c>
      <c r="P15" s="240"/>
    </row>
    <row r="16" spans="1:28" x14ac:dyDescent="0.2">
      <c r="A16" s="241" t="s">
        <v>92</v>
      </c>
      <c r="B16" s="242" t="s">
        <v>269</v>
      </c>
      <c r="C16" s="243" t="s">
        <v>270</v>
      </c>
      <c r="D16" s="159">
        <v>719</v>
      </c>
      <c r="E16" s="160">
        <v>226050</v>
      </c>
      <c r="F16" s="160">
        <v>0</v>
      </c>
      <c r="G16" s="161">
        <v>0</v>
      </c>
      <c r="H16" s="159">
        <v>872</v>
      </c>
      <c r="I16" s="160">
        <v>273971</v>
      </c>
      <c r="J16" s="160">
        <v>0</v>
      </c>
      <c r="K16" s="161">
        <v>0</v>
      </c>
      <c r="L16" s="159">
        <v>397</v>
      </c>
      <c r="M16" s="160">
        <v>226590</v>
      </c>
      <c r="N16" s="160">
        <v>0</v>
      </c>
      <c r="O16" s="161">
        <v>0</v>
      </c>
      <c r="P16" s="240"/>
    </row>
    <row r="17" spans="1:16" x14ac:dyDescent="0.2">
      <c r="A17" s="241" t="s">
        <v>92</v>
      </c>
      <c r="B17" s="242" t="s">
        <v>271</v>
      </c>
      <c r="C17" s="243" t="s">
        <v>94</v>
      </c>
      <c r="D17" s="159">
        <v>1773</v>
      </c>
      <c r="E17" s="160">
        <v>1094256</v>
      </c>
      <c r="F17" s="160">
        <v>0</v>
      </c>
      <c r="G17" s="161">
        <v>0</v>
      </c>
      <c r="H17" s="159">
        <v>1709</v>
      </c>
      <c r="I17" s="160">
        <v>1219208</v>
      </c>
      <c r="J17" s="160">
        <v>0</v>
      </c>
      <c r="K17" s="161">
        <v>0</v>
      </c>
      <c r="L17" s="159">
        <v>1288</v>
      </c>
      <c r="M17" s="160">
        <v>1069969.8</v>
      </c>
      <c r="N17" s="160">
        <v>0</v>
      </c>
      <c r="O17" s="161">
        <v>0</v>
      </c>
      <c r="P17" s="240"/>
    </row>
    <row r="18" spans="1:16" x14ac:dyDescent="0.2">
      <c r="A18" s="241" t="s">
        <v>92</v>
      </c>
      <c r="B18" s="242" t="s">
        <v>272</v>
      </c>
      <c r="C18" s="243" t="s">
        <v>273</v>
      </c>
      <c r="D18" s="159">
        <v>3143</v>
      </c>
      <c r="E18" s="160">
        <v>2816225</v>
      </c>
      <c r="F18" s="160">
        <v>30793.42</v>
      </c>
      <c r="G18" s="161">
        <v>0</v>
      </c>
      <c r="H18" s="159">
        <v>3256</v>
      </c>
      <c r="I18" s="160">
        <v>3246811.2</v>
      </c>
      <c r="J18" s="160">
        <v>600</v>
      </c>
      <c r="K18" s="161">
        <v>0</v>
      </c>
      <c r="L18" s="159">
        <v>2501</v>
      </c>
      <c r="M18" s="160">
        <v>2960275</v>
      </c>
      <c r="N18" s="160">
        <v>0</v>
      </c>
      <c r="O18" s="161">
        <v>0</v>
      </c>
      <c r="P18" s="240"/>
    </row>
    <row r="19" spans="1:16" x14ac:dyDescent="0.2">
      <c r="A19" s="241" t="s">
        <v>92</v>
      </c>
      <c r="B19" s="242" t="s">
        <v>274</v>
      </c>
      <c r="C19" s="243" t="s">
        <v>275</v>
      </c>
      <c r="D19" s="159">
        <v>872</v>
      </c>
      <c r="E19" s="160">
        <v>292168</v>
      </c>
      <c r="F19" s="160">
        <v>0</v>
      </c>
      <c r="G19" s="161">
        <v>0</v>
      </c>
      <c r="H19" s="159">
        <v>1274</v>
      </c>
      <c r="I19" s="160">
        <v>483067</v>
      </c>
      <c r="J19" s="160">
        <v>0</v>
      </c>
      <c r="K19" s="161">
        <v>0</v>
      </c>
      <c r="L19" s="159">
        <v>214</v>
      </c>
      <c r="M19" s="160">
        <v>257712</v>
      </c>
      <c r="N19" s="160">
        <v>0</v>
      </c>
      <c r="O19" s="161">
        <v>0</v>
      </c>
      <c r="P19" s="240"/>
    </row>
    <row r="20" spans="1:16" x14ac:dyDescent="0.2">
      <c r="A20" s="244" t="s">
        <v>96</v>
      </c>
      <c r="B20" s="245" t="s">
        <v>276</v>
      </c>
      <c r="C20" s="158" t="s">
        <v>277</v>
      </c>
      <c r="D20" s="159">
        <v>565</v>
      </c>
      <c r="E20" s="160">
        <v>369141.4</v>
      </c>
      <c r="F20" s="160">
        <v>0</v>
      </c>
      <c r="G20" s="161">
        <v>0</v>
      </c>
      <c r="H20" s="159">
        <v>696</v>
      </c>
      <c r="I20" s="160">
        <v>445310.4</v>
      </c>
      <c r="J20" s="160">
        <v>0</v>
      </c>
      <c r="K20" s="161">
        <v>0</v>
      </c>
      <c r="L20" s="159">
        <v>500</v>
      </c>
      <c r="M20" s="160">
        <v>449324.3</v>
      </c>
      <c r="N20" s="160">
        <v>0</v>
      </c>
      <c r="O20" s="161">
        <v>0</v>
      </c>
      <c r="P20" s="240"/>
    </row>
    <row r="21" spans="1:16" x14ac:dyDescent="0.2">
      <c r="A21" s="244" t="s">
        <v>96</v>
      </c>
      <c r="B21" s="245" t="s">
        <v>278</v>
      </c>
      <c r="C21" s="158" t="s">
        <v>279</v>
      </c>
      <c r="D21" s="159">
        <v>0</v>
      </c>
      <c r="E21" s="160">
        <v>103000</v>
      </c>
      <c r="F21" s="160">
        <v>0</v>
      </c>
      <c r="G21" s="161">
        <v>0</v>
      </c>
      <c r="H21" s="159">
        <v>0</v>
      </c>
      <c r="I21" s="160">
        <v>106350</v>
      </c>
      <c r="J21" s="160">
        <v>0</v>
      </c>
      <c r="K21" s="161">
        <v>0</v>
      </c>
      <c r="L21" s="159">
        <v>0</v>
      </c>
      <c r="M21" s="160">
        <v>94587</v>
      </c>
      <c r="N21" s="160">
        <v>0</v>
      </c>
      <c r="O21" s="161">
        <v>0</v>
      </c>
      <c r="P21" s="240"/>
    </row>
    <row r="22" spans="1:16" x14ac:dyDescent="0.2">
      <c r="A22" s="244" t="s">
        <v>96</v>
      </c>
      <c r="B22" s="245" t="s">
        <v>280</v>
      </c>
      <c r="C22" s="158" t="s">
        <v>281</v>
      </c>
      <c r="D22" s="159">
        <v>0</v>
      </c>
      <c r="E22" s="160">
        <v>15580</v>
      </c>
      <c r="F22" s="160">
        <v>0</v>
      </c>
      <c r="G22" s="161">
        <v>0</v>
      </c>
      <c r="H22" s="159">
        <v>0</v>
      </c>
      <c r="I22" s="160">
        <v>15960</v>
      </c>
      <c r="J22" s="160">
        <v>0</v>
      </c>
      <c r="K22" s="161">
        <v>0</v>
      </c>
      <c r="L22" s="159">
        <v>0</v>
      </c>
      <c r="M22" s="160">
        <v>13995</v>
      </c>
      <c r="N22" s="160">
        <v>0</v>
      </c>
      <c r="O22" s="161">
        <v>0</v>
      </c>
      <c r="P22" s="240"/>
    </row>
    <row r="23" spans="1:16" x14ac:dyDescent="0.2">
      <c r="A23" s="244" t="s">
        <v>96</v>
      </c>
      <c r="B23" s="245" t="s">
        <v>282</v>
      </c>
      <c r="C23" s="158" t="s">
        <v>283</v>
      </c>
      <c r="D23" s="159">
        <v>0</v>
      </c>
      <c r="E23" s="160">
        <v>95930</v>
      </c>
      <c r="F23" s="160">
        <v>0</v>
      </c>
      <c r="G23" s="161">
        <v>0</v>
      </c>
      <c r="H23" s="159">
        <v>0</v>
      </c>
      <c r="I23" s="160">
        <v>111610</v>
      </c>
      <c r="J23" s="160">
        <v>0</v>
      </c>
      <c r="K23" s="161">
        <v>0</v>
      </c>
      <c r="L23" s="159">
        <v>0</v>
      </c>
      <c r="M23" s="160">
        <v>95096</v>
      </c>
      <c r="N23" s="160">
        <v>0</v>
      </c>
      <c r="O23" s="161">
        <v>0</v>
      </c>
      <c r="P23" s="240"/>
    </row>
    <row r="24" spans="1:16" x14ac:dyDescent="0.2">
      <c r="A24" s="244" t="s">
        <v>96</v>
      </c>
      <c r="B24" s="245" t="s">
        <v>284</v>
      </c>
      <c r="C24" s="158" t="s">
        <v>285</v>
      </c>
      <c r="D24" s="159">
        <v>0</v>
      </c>
      <c r="E24" s="160">
        <v>4020</v>
      </c>
      <c r="F24" s="160">
        <v>0</v>
      </c>
      <c r="G24" s="161">
        <v>0</v>
      </c>
      <c r="H24" s="159">
        <v>0</v>
      </c>
      <c r="I24" s="160">
        <v>2620</v>
      </c>
      <c r="J24" s="160">
        <v>0</v>
      </c>
      <c r="K24" s="161">
        <v>0</v>
      </c>
      <c r="L24" s="159">
        <v>0</v>
      </c>
      <c r="M24" s="160">
        <v>3580</v>
      </c>
      <c r="N24" s="160">
        <v>0</v>
      </c>
      <c r="O24" s="161">
        <v>0</v>
      </c>
      <c r="P24" s="240"/>
    </row>
    <row r="25" spans="1:16" x14ac:dyDescent="0.2">
      <c r="A25" s="244" t="s">
        <v>96</v>
      </c>
      <c r="B25" s="245" t="s">
        <v>286</v>
      </c>
      <c r="C25" s="158" t="s">
        <v>287</v>
      </c>
      <c r="D25" s="159">
        <v>7063</v>
      </c>
      <c r="E25" s="160">
        <v>6527743</v>
      </c>
      <c r="F25" s="160">
        <v>80326.2</v>
      </c>
      <c r="G25" s="161">
        <v>0</v>
      </c>
      <c r="H25" s="159">
        <v>6803</v>
      </c>
      <c r="I25" s="160">
        <v>7321404</v>
      </c>
      <c r="J25" s="160">
        <v>69803.94</v>
      </c>
      <c r="K25" s="161">
        <v>0</v>
      </c>
      <c r="L25" s="159">
        <v>4983</v>
      </c>
      <c r="M25" s="160">
        <v>5849171.8000000007</v>
      </c>
      <c r="N25" s="160">
        <v>68141.350000000006</v>
      </c>
      <c r="O25" s="161">
        <v>0</v>
      </c>
      <c r="P25" s="240"/>
    </row>
    <row r="26" spans="1:16" x14ac:dyDescent="0.2">
      <c r="A26" s="244" t="s">
        <v>96</v>
      </c>
      <c r="B26" s="245" t="s">
        <v>288</v>
      </c>
      <c r="C26" s="158" t="s">
        <v>289</v>
      </c>
      <c r="D26" s="159">
        <v>2414</v>
      </c>
      <c r="E26" s="160">
        <v>1701566.6</v>
      </c>
      <c r="F26" s="160">
        <v>1080</v>
      </c>
      <c r="G26" s="161">
        <v>0</v>
      </c>
      <c r="H26" s="159">
        <v>2338</v>
      </c>
      <c r="I26" s="160">
        <v>1662880.4</v>
      </c>
      <c r="J26" s="160">
        <v>6111.2</v>
      </c>
      <c r="K26" s="161">
        <v>0</v>
      </c>
      <c r="L26" s="159">
        <v>1446</v>
      </c>
      <c r="M26" s="160">
        <v>1485010.4</v>
      </c>
      <c r="N26" s="160">
        <v>0</v>
      </c>
      <c r="O26" s="161">
        <v>0</v>
      </c>
      <c r="P26" s="240"/>
    </row>
    <row r="27" spans="1:16" x14ac:dyDescent="0.2">
      <c r="A27" s="244" t="s">
        <v>96</v>
      </c>
      <c r="B27" s="245" t="s">
        <v>290</v>
      </c>
      <c r="C27" s="158" t="s">
        <v>291</v>
      </c>
      <c r="D27" s="159">
        <v>3709</v>
      </c>
      <c r="E27" s="160">
        <v>3773299</v>
      </c>
      <c r="F27" s="160">
        <v>106156.96999999997</v>
      </c>
      <c r="G27" s="161">
        <v>1246656.72</v>
      </c>
      <c r="H27" s="159">
        <v>3689</v>
      </c>
      <c r="I27" s="160">
        <v>5226486</v>
      </c>
      <c r="J27" s="160">
        <v>39767.799999999996</v>
      </c>
      <c r="K27" s="161">
        <v>1319138.2</v>
      </c>
      <c r="L27" s="159">
        <v>2956</v>
      </c>
      <c r="M27" s="160">
        <v>3877673</v>
      </c>
      <c r="N27" s="160">
        <v>26620.400000000001</v>
      </c>
      <c r="O27" s="161">
        <v>1086401.29</v>
      </c>
      <c r="P27" s="240"/>
    </row>
    <row r="28" spans="1:16" x14ac:dyDescent="0.2">
      <c r="A28" s="244" t="s">
        <v>96</v>
      </c>
      <c r="B28" s="245" t="s">
        <v>292</v>
      </c>
      <c r="C28" s="158" t="s">
        <v>293</v>
      </c>
      <c r="D28" s="159">
        <v>844</v>
      </c>
      <c r="E28" s="160">
        <v>719342</v>
      </c>
      <c r="F28" s="160">
        <v>0</v>
      </c>
      <c r="G28" s="161">
        <v>0</v>
      </c>
      <c r="H28" s="159">
        <v>1001</v>
      </c>
      <c r="I28" s="160">
        <v>855385</v>
      </c>
      <c r="J28" s="160">
        <v>0</v>
      </c>
      <c r="K28" s="161">
        <v>0</v>
      </c>
      <c r="L28" s="159">
        <v>632</v>
      </c>
      <c r="M28" s="160">
        <v>775589</v>
      </c>
      <c r="N28" s="160">
        <v>0</v>
      </c>
      <c r="O28" s="161">
        <v>0</v>
      </c>
      <c r="P28" s="240"/>
    </row>
    <row r="29" spans="1:16" x14ac:dyDescent="0.2">
      <c r="A29" s="244" t="s">
        <v>96</v>
      </c>
      <c r="B29" s="245" t="s">
        <v>294</v>
      </c>
      <c r="C29" s="158" t="s">
        <v>295</v>
      </c>
      <c r="D29" s="159">
        <v>2943</v>
      </c>
      <c r="E29" s="160">
        <v>3763588</v>
      </c>
      <c r="F29" s="160">
        <v>135317.72</v>
      </c>
      <c r="G29" s="161">
        <v>0</v>
      </c>
      <c r="H29" s="159">
        <v>2829</v>
      </c>
      <c r="I29" s="160">
        <v>4118520</v>
      </c>
      <c r="J29" s="160">
        <v>122767.6</v>
      </c>
      <c r="K29" s="161">
        <v>0</v>
      </c>
      <c r="L29" s="159">
        <v>2054</v>
      </c>
      <c r="M29" s="160">
        <v>3484129</v>
      </c>
      <c r="N29" s="160">
        <v>48105.07</v>
      </c>
      <c r="O29" s="161">
        <v>0</v>
      </c>
      <c r="P29" s="240"/>
    </row>
    <row r="30" spans="1:16" x14ac:dyDescent="0.2">
      <c r="A30" s="244" t="s">
        <v>96</v>
      </c>
      <c r="B30" s="245" t="s">
        <v>296</v>
      </c>
      <c r="C30" s="158" t="s">
        <v>297</v>
      </c>
      <c r="D30" s="159">
        <v>463</v>
      </c>
      <c r="E30" s="160">
        <v>301110</v>
      </c>
      <c r="F30" s="160">
        <v>0</v>
      </c>
      <c r="G30" s="161">
        <v>0</v>
      </c>
      <c r="H30" s="159">
        <v>521</v>
      </c>
      <c r="I30" s="160">
        <v>351131</v>
      </c>
      <c r="J30" s="160">
        <v>0</v>
      </c>
      <c r="K30" s="161">
        <v>0</v>
      </c>
      <c r="L30" s="159">
        <v>417</v>
      </c>
      <c r="M30" s="160">
        <v>356994</v>
      </c>
      <c r="N30" s="160">
        <v>0</v>
      </c>
      <c r="O30" s="161">
        <v>0</v>
      </c>
      <c r="P30" s="240"/>
    </row>
    <row r="31" spans="1:16" x14ac:dyDescent="0.2">
      <c r="A31" s="244" t="s">
        <v>96</v>
      </c>
      <c r="B31" s="245" t="s">
        <v>298</v>
      </c>
      <c r="C31" s="158" t="s">
        <v>299</v>
      </c>
      <c r="D31" s="159">
        <v>218</v>
      </c>
      <c r="E31" s="160">
        <v>174592</v>
      </c>
      <c r="F31" s="160">
        <v>0</v>
      </c>
      <c r="G31" s="161">
        <v>0</v>
      </c>
      <c r="H31" s="159">
        <v>255</v>
      </c>
      <c r="I31" s="160">
        <v>234981</v>
      </c>
      <c r="J31" s="160">
        <v>0</v>
      </c>
      <c r="K31" s="161">
        <v>0</v>
      </c>
      <c r="L31" s="159">
        <v>113</v>
      </c>
      <c r="M31" s="160">
        <v>191007</v>
      </c>
      <c r="N31" s="160">
        <v>0</v>
      </c>
      <c r="O31" s="161">
        <v>0</v>
      </c>
      <c r="P31" s="240"/>
    </row>
    <row r="32" spans="1:16" x14ac:dyDescent="0.2">
      <c r="A32" s="244" t="s">
        <v>96</v>
      </c>
      <c r="B32" s="245" t="s">
        <v>300</v>
      </c>
      <c r="C32" s="158" t="s">
        <v>301</v>
      </c>
      <c r="D32" s="159">
        <v>56</v>
      </c>
      <c r="E32" s="160">
        <v>186168</v>
      </c>
      <c r="F32" s="160">
        <v>112661.57999999993</v>
      </c>
      <c r="G32" s="161">
        <v>0</v>
      </c>
      <c r="H32" s="159">
        <v>0</v>
      </c>
      <c r="I32" s="160">
        <v>0</v>
      </c>
      <c r="J32" s="160">
        <v>0</v>
      </c>
      <c r="K32" s="161">
        <v>0</v>
      </c>
      <c r="L32" s="159"/>
      <c r="M32" s="160"/>
      <c r="N32" s="160"/>
      <c r="O32" s="161"/>
      <c r="P32" s="240"/>
    </row>
    <row r="33" spans="1:16" x14ac:dyDescent="0.2">
      <c r="A33" s="244" t="s">
        <v>96</v>
      </c>
      <c r="B33" s="245" t="s">
        <v>302</v>
      </c>
      <c r="C33" s="158" t="s">
        <v>303</v>
      </c>
      <c r="D33" s="159">
        <v>404</v>
      </c>
      <c r="E33" s="160">
        <v>134840</v>
      </c>
      <c r="F33" s="160">
        <v>0</v>
      </c>
      <c r="G33" s="161">
        <v>0</v>
      </c>
      <c r="H33" s="159">
        <v>609</v>
      </c>
      <c r="I33" s="160">
        <v>245008</v>
      </c>
      <c r="J33" s="160">
        <v>0</v>
      </c>
      <c r="K33" s="161">
        <v>0</v>
      </c>
      <c r="L33" s="159">
        <v>151</v>
      </c>
      <c r="M33" s="160">
        <v>147294</v>
      </c>
      <c r="N33" s="160">
        <v>0</v>
      </c>
      <c r="O33" s="161">
        <v>0</v>
      </c>
      <c r="P33" s="240"/>
    </row>
    <row r="34" spans="1:16" x14ac:dyDescent="0.2">
      <c r="A34" s="244" t="s">
        <v>96</v>
      </c>
      <c r="B34" s="245" t="s">
        <v>304</v>
      </c>
      <c r="C34" s="158" t="s">
        <v>305</v>
      </c>
      <c r="D34" s="159">
        <v>0</v>
      </c>
      <c r="E34" s="160">
        <v>66</v>
      </c>
      <c r="F34" s="160">
        <v>0</v>
      </c>
      <c r="G34" s="161">
        <v>0</v>
      </c>
      <c r="H34" s="159">
        <v>0</v>
      </c>
      <c r="I34" s="160">
        <v>0</v>
      </c>
      <c r="J34" s="160">
        <v>0</v>
      </c>
      <c r="K34" s="161">
        <v>0</v>
      </c>
      <c r="L34" s="159">
        <v>0</v>
      </c>
      <c r="M34" s="160">
        <v>22</v>
      </c>
      <c r="N34" s="160">
        <v>0</v>
      </c>
      <c r="O34" s="161">
        <v>0</v>
      </c>
      <c r="P34" s="240"/>
    </row>
    <row r="35" spans="1:16" x14ac:dyDescent="0.2">
      <c r="A35" s="244" t="s">
        <v>96</v>
      </c>
      <c r="B35" s="245" t="s">
        <v>306</v>
      </c>
      <c r="C35" s="158" t="s">
        <v>307</v>
      </c>
      <c r="D35" s="159">
        <v>2993</v>
      </c>
      <c r="E35" s="160">
        <v>2646991</v>
      </c>
      <c r="F35" s="160">
        <v>988.64000000000078</v>
      </c>
      <c r="G35" s="161">
        <v>5638532.790000001</v>
      </c>
      <c r="H35" s="159">
        <v>3094</v>
      </c>
      <c r="I35" s="160">
        <v>3283854</v>
      </c>
      <c r="J35" s="160">
        <v>0</v>
      </c>
      <c r="K35" s="161">
        <v>5574598.9299999997</v>
      </c>
      <c r="L35" s="159">
        <v>2755</v>
      </c>
      <c r="M35" s="160">
        <v>2696282</v>
      </c>
      <c r="N35" s="160">
        <v>0</v>
      </c>
      <c r="O35" s="161">
        <v>6437449.1900000023</v>
      </c>
      <c r="P35" s="240"/>
    </row>
    <row r="36" spans="1:16" x14ac:dyDescent="0.2">
      <c r="A36" s="244" t="s">
        <v>96</v>
      </c>
      <c r="B36" s="245" t="s">
        <v>308</v>
      </c>
      <c r="C36" s="158" t="s">
        <v>309</v>
      </c>
      <c r="D36" s="159">
        <v>0</v>
      </c>
      <c r="E36" s="160">
        <v>332352</v>
      </c>
      <c r="F36" s="160">
        <v>0</v>
      </c>
      <c r="G36" s="161">
        <v>0</v>
      </c>
      <c r="H36" s="159">
        <v>0</v>
      </c>
      <c r="I36" s="160">
        <v>292320</v>
      </c>
      <c r="J36" s="160">
        <v>0</v>
      </c>
      <c r="K36" s="161">
        <v>0</v>
      </c>
      <c r="L36" s="159">
        <v>0</v>
      </c>
      <c r="M36" s="160">
        <v>346630</v>
      </c>
      <c r="N36" s="160">
        <v>0</v>
      </c>
      <c r="O36" s="161">
        <v>0</v>
      </c>
      <c r="P36" s="240"/>
    </row>
    <row r="37" spans="1:16" x14ac:dyDescent="0.2">
      <c r="A37" s="244" t="s">
        <v>96</v>
      </c>
      <c r="B37" s="245" t="s">
        <v>310</v>
      </c>
      <c r="C37" s="158" t="s">
        <v>311</v>
      </c>
      <c r="D37" s="159">
        <v>0</v>
      </c>
      <c r="E37" s="160">
        <v>96480</v>
      </c>
      <c r="F37" s="160">
        <v>0</v>
      </c>
      <c r="G37" s="161">
        <v>0</v>
      </c>
      <c r="H37" s="159">
        <v>0</v>
      </c>
      <c r="I37" s="160">
        <v>197700</v>
      </c>
      <c r="J37" s="160">
        <v>0</v>
      </c>
      <c r="K37" s="161">
        <v>0</v>
      </c>
      <c r="L37" s="159">
        <v>0</v>
      </c>
      <c r="M37" s="160">
        <v>257210</v>
      </c>
      <c r="N37" s="160">
        <v>0</v>
      </c>
      <c r="O37" s="161">
        <v>0</v>
      </c>
      <c r="P37" s="240"/>
    </row>
    <row r="38" spans="1:16" x14ac:dyDescent="0.2">
      <c r="A38" s="244" t="s">
        <v>96</v>
      </c>
      <c r="B38" s="245" t="s">
        <v>312</v>
      </c>
      <c r="C38" s="158" t="s">
        <v>313</v>
      </c>
      <c r="D38" s="159">
        <v>143</v>
      </c>
      <c r="E38" s="160">
        <v>103412</v>
      </c>
      <c r="F38" s="160">
        <v>0</v>
      </c>
      <c r="G38" s="161">
        <v>0</v>
      </c>
      <c r="H38" s="159">
        <v>175</v>
      </c>
      <c r="I38" s="160">
        <v>133070</v>
      </c>
      <c r="J38" s="160">
        <v>0</v>
      </c>
      <c r="K38" s="161">
        <v>0</v>
      </c>
      <c r="L38" s="159">
        <v>140</v>
      </c>
      <c r="M38" s="160">
        <v>133759</v>
      </c>
      <c r="N38" s="160">
        <v>0</v>
      </c>
      <c r="O38" s="161">
        <v>0</v>
      </c>
      <c r="P38" s="240"/>
    </row>
    <row r="39" spans="1:16" x14ac:dyDescent="0.2">
      <c r="A39" s="244" t="s">
        <v>96</v>
      </c>
      <c r="B39" s="245" t="s">
        <v>314</v>
      </c>
      <c r="C39" s="158" t="s">
        <v>315</v>
      </c>
      <c r="D39" s="159">
        <v>687</v>
      </c>
      <c r="E39" s="160">
        <v>537278</v>
      </c>
      <c r="F39" s="160">
        <v>0</v>
      </c>
      <c r="G39" s="161">
        <v>0</v>
      </c>
      <c r="H39" s="159">
        <v>683</v>
      </c>
      <c r="I39" s="160">
        <v>530598</v>
      </c>
      <c r="J39" s="160">
        <v>0</v>
      </c>
      <c r="K39" s="161">
        <v>0</v>
      </c>
      <c r="L39" s="159">
        <v>571</v>
      </c>
      <c r="M39" s="160">
        <v>504972</v>
      </c>
      <c r="N39" s="160">
        <v>0</v>
      </c>
      <c r="O39" s="161">
        <v>0</v>
      </c>
      <c r="P39" s="240"/>
    </row>
    <row r="40" spans="1:16" x14ac:dyDescent="0.2">
      <c r="A40" s="244" t="s">
        <v>96</v>
      </c>
      <c r="B40" s="245" t="s">
        <v>316</v>
      </c>
      <c r="C40" s="158" t="s">
        <v>317</v>
      </c>
      <c r="D40" s="159">
        <v>813</v>
      </c>
      <c r="E40" s="160">
        <v>258472</v>
      </c>
      <c r="F40" s="160">
        <v>0</v>
      </c>
      <c r="G40" s="161">
        <v>0</v>
      </c>
      <c r="H40" s="159">
        <v>1814</v>
      </c>
      <c r="I40" s="160">
        <v>708847</v>
      </c>
      <c r="J40" s="160">
        <v>0</v>
      </c>
      <c r="K40" s="161">
        <v>0</v>
      </c>
      <c r="L40" s="159">
        <v>728</v>
      </c>
      <c r="M40" s="160">
        <v>621489</v>
      </c>
      <c r="N40" s="160">
        <v>0</v>
      </c>
      <c r="O40" s="161">
        <v>0</v>
      </c>
      <c r="P40" s="240"/>
    </row>
    <row r="41" spans="1:16" x14ac:dyDescent="0.2">
      <c r="A41" s="244" t="s">
        <v>96</v>
      </c>
      <c r="B41" s="245" t="s">
        <v>318</v>
      </c>
      <c r="C41" s="158" t="s">
        <v>319</v>
      </c>
      <c r="D41" s="159">
        <v>85</v>
      </c>
      <c r="E41" s="160">
        <v>28202</v>
      </c>
      <c r="F41" s="160">
        <v>0</v>
      </c>
      <c r="G41" s="161">
        <v>0</v>
      </c>
      <c r="H41" s="159">
        <v>317</v>
      </c>
      <c r="I41" s="160">
        <v>125014</v>
      </c>
      <c r="J41" s="160">
        <v>0</v>
      </c>
      <c r="K41" s="161">
        <v>0</v>
      </c>
      <c r="L41" s="159">
        <v>211</v>
      </c>
      <c r="M41" s="160">
        <v>137308</v>
      </c>
      <c r="N41" s="160">
        <v>0</v>
      </c>
      <c r="O41" s="161">
        <v>0</v>
      </c>
      <c r="P41" s="240"/>
    </row>
    <row r="42" spans="1:16" x14ac:dyDescent="0.2">
      <c r="A42" s="244" t="s">
        <v>96</v>
      </c>
      <c r="B42" s="245" t="s">
        <v>320</v>
      </c>
      <c r="C42" s="158" t="s">
        <v>321</v>
      </c>
      <c r="D42" s="159">
        <v>1844</v>
      </c>
      <c r="E42" s="160">
        <v>595512</v>
      </c>
      <c r="F42" s="160">
        <v>0</v>
      </c>
      <c r="G42" s="161">
        <v>0</v>
      </c>
      <c r="H42" s="159">
        <v>2169</v>
      </c>
      <c r="I42" s="160">
        <v>806909</v>
      </c>
      <c r="J42" s="160">
        <v>0</v>
      </c>
      <c r="K42" s="161">
        <v>0</v>
      </c>
      <c r="L42" s="159">
        <v>633</v>
      </c>
      <c r="M42" s="160">
        <v>521795</v>
      </c>
      <c r="N42" s="160">
        <v>0</v>
      </c>
      <c r="O42" s="161">
        <v>0</v>
      </c>
      <c r="P42" s="240"/>
    </row>
    <row r="43" spans="1:16" x14ac:dyDescent="0.2">
      <c r="A43" s="244" t="s">
        <v>96</v>
      </c>
      <c r="B43" s="245" t="s">
        <v>322</v>
      </c>
      <c r="C43" s="158" t="s">
        <v>323</v>
      </c>
      <c r="D43" s="159">
        <v>0</v>
      </c>
      <c r="E43" s="160">
        <v>126720</v>
      </c>
      <c r="F43" s="160">
        <v>0</v>
      </c>
      <c r="G43" s="161">
        <v>0</v>
      </c>
      <c r="H43" s="159">
        <v>0</v>
      </c>
      <c r="I43" s="160">
        <v>103809</v>
      </c>
      <c r="J43" s="160">
        <v>0</v>
      </c>
      <c r="K43" s="161">
        <v>0</v>
      </c>
      <c r="L43" s="159">
        <v>0</v>
      </c>
      <c r="M43" s="160">
        <v>131920</v>
      </c>
      <c r="N43" s="160">
        <v>0</v>
      </c>
      <c r="O43" s="161">
        <v>0</v>
      </c>
      <c r="P43" s="240"/>
    </row>
    <row r="44" spans="1:16" x14ac:dyDescent="0.2">
      <c r="A44" s="156" t="s">
        <v>96</v>
      </c>
      <c r="B44" s="157" t="s">
        <v>324</v>
      </c>
      <c r="C44" s="158" t="s">
        <v>325</v>
      </c>
      <c r="D44" s="159">
        <v>430</v>
      </c>
      <c r="E44" s="160">
        <v>222992</v>
      </c>
      <c r="F44" s="160">
        <v>0</v>
      </c>
      <c r="G44" s="161">
        <v>0</v>
      </c>
      <c r="H44" s="159">
        <v>426</v>
      </c>
      <c r="I44" s="160">
        <v>262214</v>
      </c>
      <c r="J44" s="160">
        <v>0</v>
      </c>
      <c r="K44" s="161">
        <v>0</v>
      </c>
      <c r="L44" s="159">
        <v>373</v>
      </c>
      <c r="M44" s="160">
        <v>218422.2</v>
      </c>
      <c r="N44" s="160">
        <v>0</v>
      </c>
      <c r="O44" s="161">
        <v>0</v>
      </c>
      <c r="P44" s="240"/>
    </row>
    <row r="45" spans="1:16" x14ac:dyDescent="0.2">
      <c r="A45" s="156" t="s">
        <v>96</v>
      </c>
      <c r="B45" s="157" t="s">
        <v>326</v>
      </c>
      <c r="C45" s="158" t="s">
        <v>327</v>
      </c>
      <c r="D45" s="159">
        <v>737</v>
      </c>
      <c r="E45" s="160">
        <v>243818</v>
      </c>
      <c r="F45" s="160">
        <v>0</v>
      </c>
      <c r="G45" s="161">
        <v>0</v>
      </c>
      <c r="H45" s="159">
        <v>958</v>
      </c>
      <c r="I45" s="160">
        <v>368692</v>
      </c>
      <c r="J45" s="160">
        <v>0</v>
      </c>
      <c r="K45" s="161">
        <v>0</v>
      </c>
      <c r="L45" s="159">
        <v>267</v>
      </c>
      <c r="M45" s="160">
        <v>264165</v>
      </c>
      <c r="N45" s="160">
        <v>0</v>
      </c>
      <c r="O45" s="161">
        <v>0</v>
      </c>
      <c r="P45" s="240"/>
    </row>
    <row r="46" spans="1:16" x14ac:dyDescent="0.2">
      <c r="A46" s="156" t="s">
        <v>96</v>
      </c>
      <c r="B46" s="157" t="s">
        <v>328</v>
      </c>
      <c r="C46" s="158" t="s">
        <v>329</v>
      </c>
      <c r="D46" s="159">
        <v>265</v>
      </c>
      <c r="E46" s="160">
        <v>1206762</v>
      </c>
      <c r="F46" s="160">
        <v>0</v>
      </c>
      <c r="G46" s="161">
        <v>0</v>
      </c>
      <c r="H46" s="159">
        <v>506</v>
      </c>
      <c r="I46" s="160">
        <v>2515873</v>
      </c>
      <c r="J46" s="160">
        <v>30000</v>
      </c>
      <c r="K46" s="161">
        <v>0</v>
      </c>
      <c r="L46" s="159">
        <v>471</v>
      </c>
      <c r="M46" s="160">
        <v>2394425</v>
      </c>
      <c r="N46" s="160">
        <v>5000</v>
      </c>
      <c r="O46" s="161">
        <v>0</v>
      </c>
      <c r="P46" s="240"/>
    </row>
    <row r="47" spans="1:16" x14ac:dyDescent="0.2">
      <c r="A47" s="156" t="s">
        <v>96</v>
      </c>
      <c r="B47" s="157" t="s">
        <v>330</v>
      </c>
      <c r="C47" s="158" t="s">
        <v>331</v>
      </c>
      <c r="D47" s="159"/>
      <c r="E47" s="160"/>
      <c r="F47" s="160"/>
      <c r="G47" s="161"/>
      <c r="H47" s="159">
        <v>44</v>
      </c>
      <c r="I47" s="160">
        <v>14520</v>
      </c>
      <c r="J47" s="160">
        <v>0</v>
      </c>
      <c r="K47" s="161">
        <v>0</v>
      </c>
      <c r="L47" s="159">
        <v>46</v>
      </c>
      <c r="M47" s="160">
        <v>34965</v>
      </c>
      <c r="N47" s="160">
        <v>0</v>
      </c>
      <c r="O47" s="161">
        <v>0</v>
      </c>
      <c r="P47" s="240"/>
    </row>
    <row r="48" spans="1:16" x14ac:dyDescent="0.2">
      <c r="A48" s="156" t="s">
        <v>101</v>
      </c>
      <c r="B48" s="157" t="s">
        <v>332</v>
      </c>
      <c r="C48" s="158" t="s">
        <v>333</v>
      </c>
      <c r="D48" s="159">
        <v>0</v>
      </c>
      <c r="E48" s="160">
        <v>95760</v>
      </c>
      <c r="F48" s="160">
        <v>0</v>
      </c>
      <c r="G48" s="161">
        <v>0</v>
      </c>
      <c r="H48" s="159">
        <v>0</v>
      </c>
      <c r="I48" s="160">
        <v>145540</v>
      </c>
      <c r="J48" s="160">
        <v>0</v>
      </c>
      <c r="K48" s="161">
        <v>0</v>
      </c>
      <c r="L48" s="159">
        <v>0</v>
      </c>
      <c r="M48" s="160">
        <v>106329</v>
      </c>
      <c r="N48" s="160">
        <v>0</v>
      </c>
      <c r="O48" s="161">
        <v>0</v>
      </c>
      <c r="P48" s="240"/>
    </row>
    <row r="49" spans="1:16" x14ac:dyDescent="0.2">
      <c r="A49" s="156" t="s">
        <v>101</v>
      </c>
      <c r="B49" s="157" t="s">
        <v>334</v>
      </c>
      <c r="C49" s="158" t="s">
        <v>335</v>
      </c>
      <c r="D49" s="159">
        <v>0</v>
      </c>
      <c r="E49" s="160">
        <v>145340</v>
      </c>
      <c r="F49" s="160">
        <v>0</v>
      </c>
      <c r="G49" s="161">
        <v>0</v>
      </c>
      <c r="H49" s="159">
        <v>0</v>
      </c>
      <c r="I49" s="160">
        <v>269817</v>
      </c>
      <c r="J49" s="160">
        <v>0</v>
      </c>
      <c r="K49" s="161">
        <v>0</v>
      </c>
      <c r="L49" s="159">
        <v>0</v>
      </c>
      <c r="M49" s="160">
        <v>172194</v>
      </c>
      <c r="N49" s="160">
        <v>0</v>
      </c>
      <c r="O49" s="161">
        <v>0</v>
      </c>
      <c r="P49" s="240"/>
    </row>
    <row r="50" spans="1:16" x14ac:dyDescent="0.2">
      <c r="A50" s="156" t="s">
        <v>101</v>
      </c>
      <c r="B50" s="157" t="s">
        <v>336</v>
      </c>
      <c r="C50" s="158" t="s">
        <v>337</v>
      </c>
      <c r="D50" s="159">
        <v>0</v>
      </c>
      <c r="E50" s="160">
        <v>144586</v>
      </c>
      <c r="F50" s="160">
        <v>0</v>
      </c>
      <c r="G50" s="161">
        <v>0</v>
      </c>
      <c r="H50" s="159">
        <v>0</v>
      </c>
      <c r="I50" s="160">
        <v>206642</v>
      </c>
      <c r="J50" s="160">
        <v>0</v>
      </c>
      <c r="K50" s="161">
        <v>0</v>
      </c>
      <c r="L50" s="159">
        <v>0</v>
      </c>
      <c r="M50" s="160">
        <v>152664</v>
      </c>
      <c r="N50" s="160">
        <v>0</v>
      </c>
      <c r="O50" s="161">
        <v>0</v>
      </c>
      <c r="P50" s="240"/>
    </row>
    <row r="51" spans="1:16" x14ac:dyDescent="0.2">
      <c r="A51" s="156" t="s">
        <v>101</v>
      </c>
      <c r="B51" s="157" t="s">
        <v>338</v>
      </c>
      <c r="C51" s="158" t="s">
        <v>339</v>
      </c>
      <c r="D51" s="159">
        <v>0</v>
      </c>
      <c r="E51" s="160">
        <v>47614</v>
      </c>
      <c r="F51" s="160">
        <v>0</v>
      </c>
      <c r="G51" s="161">
        <v>0</v>
      </c>
      <c r="H51" s="159">
        <v>0</v>
      </c>
      <c r="I51" s="160">
        <v>71122</v>
      </c>
      <c r="J51" s="160">
        <v>0</v>
      </c>
      <c r="K51" s="161">
        <v>0</v>
      </c>
      <c r="L51" s="159">
        <v>0</v>
      </c>
      <c r="M51" s="160">
        <v>51799</v>
      </c>
      <c r="N51" s="160">
        <v>0</v>
      </c>
      <c r="O51" s="161">
        <v>0</v>
      </c>
      <c r="P51" s="240"/>
    </row>
    <row r="52" spans="1:16" x14ac:dyDescent="0.2">
      <c r="A52" s="156" t="s">
        <v>101</v>
      </c>
      <c r="B52" s="157" t="s">
        <v>340</v>
      </c>
      <c r="C52" s="158" t="s">
        <v>341</v>
      </c>
      <c r="D52" s="159">
        <v>0</v>
      </c>
      <c r="E52" s="160">
        <v>13680</v>
      </c>
      <c r="F52" s="160">
        <v>0</v>
      </c>
      <c r="G52" s="161">
        <v>0</v>
      </c>
      <c r="H52" s="159">
        <v>0</v>
      </c>
      <c r="I52" s="160">
        <v>15960</v>
      </c>
      <c r="J52" s="160">
        <v>0</v>
      </c>
      <c r="K52" s="161">
        <v>0</v>
      </c>
      <c r="L52" s="159">
        <v>0</v>
      </c>
      <c r="M52" s="160">
        <v>9376</v>
      </c>
      <c r="N52" s="160">
        <v>0</v>
      </c>
      <c r="O52" s="161">
        <v>0</v>
      </c>
      <c r="P52" s="240"/>
    </row>
    <row r="53" spans="1:16" x14ac:dyDescent="0.2">
      <c r="A53" s="156" t="s">
        <v>101</v>
      </c>
      <c r="B53" s="157" t="s">
        <v>342</v>
      </c>
      <c r="C53" s="158" t="s">
        <v>343</v>
      </c>
      <c r="D53" s="159">
        <v>13491</v>
      </c>
      <c r="E53" s="160">
        <v>16962254.800000001</v>
      </c>
      <c r="F53" s="160">
        <v>771640.55</v>
      </c>
      <c r="G53" s="161">
        <v>7122862.0700000003</v>
      </c>
      <c r="H53" s="159">
        <v>13796</v>
      </c>
      <c r="I53" s="160">
        <v>19508674.399999999</v>
      </c>
      <c r="J53" s="160">
        <v>392579.15</v>
      </c>
      <c r="K53" s="161">
        <v>6984886.3899999987</v>
      </c>
      <c r="L53" s="159">
        <v>9438</v>
      </c>
      <c r="M53" s="160">
        <v>16950678.399999999</v>
      </c>
      <c r="N53" s="160">
        <v>262405.62</v>
      </c>
      <c r="O53" s="161">
        <v>7956464.6699999962</v>
      </c>
      <c r="P53" s="240"/>
    </row>
    <row r="54" spans="1:16" x14ac:dyDescent="0.2">
      <c r="A54" s="156" t="s">
        <v>101</v>
      </c>
      <c r="B54" s="157" t="s">
        <v>344</v>
      </c>
      <c r="C54" s="158" t="s">
        <v>345</v>
      </c>
      <c r="D54" s="159">
        <v>5155</v>
      </c>
      <c r="E54" s="160">
        <v>5217214.1999999993</v>
      </c>
      <c r="F54" s="160">
        <v>311231.76</v>
      </c>
      <c r="G54" s="161">
        <v>0</v>
      </c>
      <c r="H54" s="159">
        <v>4892</v>
      </c>
      <c r="I54" s="160">
        <v>5777832.8000000007</v>
      </c>
      <c r="J54" s="160">
        <v>333753.29000000004</v>
      </c>
      <c r="K54" s="161">
        <v>0</v>
      </c>
      <c r="L54" s="159">
        <v>2515</v>
      </c>
      <c r="M54" s="160">
        <v>4521503.2</v>
      </c>
      <c r="N54" s="160">
        <v>233891.34</v>
      </c>
      <c r="O54" s="161">
        <v>0</v>
      </c>
      <c r="P54" s="240"/>
    </row>
    <row r="55" spans="1:16" x14ac:dyDescent="0.2">
      <c r="A55" s="156" t="s">
        <v>101</v>
      </c>
      <c r="B55" s="157" t="s">
        <v>346</v>
      </c>
      <c r="C55" s="158" t="s">
        <v>347</v>
      </c>
      <c r="D55" s="159">
        <v>303</v>
      </c>
      <c r="E55" s="160">
        <v>207178</v>
      </c>
      <c r="F55" s="160">
        <v>0</v>
      </c>
      <c r="G55" s="161">
        <v>0</v>
      </c>
      <c r="H55" s="159">
        <v>305</v>
      </c>
      <c r="I55" s="160">
        <v>232540</v>
      </c>
      <c r="J55" s="160">
        <v>0</v>
      </c>
      <c r="K55" s="161">
        <v>0</v>
      </c>
      <c r="L55" s="159">
        <v>54</v>
      </c>
      <c r="M55" s="160">
        <v>161247</v>
      </c>
      <c r="N55" s="160">
        <v>0</v>
      </c>
      <c r="O55" s="161">
        <v>0</v>
      </c>
      <c r="P55" s="240"/>
    </row>
    <row r="56" spans="1:16" x14ac:dyDescent="0.2">
      <c r="A56" s="156" t="s">
        <v>101</v>
      </c>
      <c r="B56" s="157" t="s">
        <v>348</v>
      </c>
      <c r="C56" s="158" t="s">
        <v>349</v>
      </c>
      <c r="D56" s="159">
        <v>723</v>
      </c>
      <c r="E56" s="160">
        <v>654138</v>
      </c>
      <c r="F56" s="160">
        <v>0</v>
      </c>
      <c r="G56" s="161">
        <v>0</v>
      </c>
      <c r="H56" s="159">
        <v>683</v>
      </c>
      <c r="I56" s="160">
        <v>750931</v>
      </c>
      <c r="J56" s="160">
        <v>0</v>
      </c>
      <c r="K56" s="161">
        <v>0</v>
      </c>
      <c r="L56" s="159">
        <v>533</v>
      </c>
      <c r="M56" s="160">
        <v>584505</v>
      </c>
      <c r="N56" s="160">
        <v>0</v>
      </c>
      <c r="O56" s="161">
        <v>0</v>
      </c>
      <c r="P56" s="240"/>
    </row>
    <row r="57" spans="1:16" x14ac:dyDescent="0.2">
      <c r="A57" s="156" t="s">
        <v>101</v>
      </c>
      <c r="B57" s="157" t="s">
        <v>350</v>
      </c>
      <c r="C57" s="158" t="s">
        <v>351</v>
      </c>
      <c r="D57" s="159">
        <v>901</v>
      </c>
      <c r="E57" s="160">
        <v>563868</v>
      </c>
      <c r="F57" s="160">
        <v>0</v>
      </c>
      <c r="G57" s="161">
        <v>0</v>
      </c>
      <c r="H57" s="159">
        <v>946</v>
      </c>
      <c r="I57" s="160">
        <v>676887</v>
      </c>
      <c r="J57" s="160">
        <v>0</v>
      </c>
      <c r="K57" s="161">
        <v>0</v>
      </c>
      <c r="L57" s="159">
        <v>914</v>
      </c>
      <c r="M57" s="160">
        <v>630906</v>
      </c>
      <c r="N57" s="160">
        <v>0</v>
      </c>
      <c r="O57" s="161">
        <v>0</v>
      </c>
      <c r="P57" s="240"/>
    </row>
    <row r="58" spans="1:16" x14ac:dyDescent="0.2">
      <c r="A58" s="156" t="s">
        <v>101</v>
      </c>
      <c r="B58" s="157" t="s">
        <v>352</v>
      </c>
      <c r="C58" s="158" t="s">
        <v>353</v>
      </c>
      <c r="D58" s="159">
        <v>375</v>
      </c>
      <c r="E58" s="160">
        <v>233245</v>
      </c>
      <c r="F58" s="160">
        <v>0</v>
      </c>
      <c r="G58" s="161">
        <v>0</v>
      </c>
      <c r="H58" s="159">
        <v>451</v>
      </c>
      <c r="I58" s="160">
        <v>367732</v>
      </c>
      <c r="J58" s="160">
        <v>0</v>
      </c>
      <c r="K58" s="161">
        <v>0</v>
      </c>
      <c r="L58" s="159">
        <v>190</v>
      </c>
      <c r="M58" s="160">
        <v>282216</v>
      </c>
      <c r="N58" s="160">
        <v>0</v>
      </c>
      <c r="O58" s="161">
        <v>0</v>
      </c>
      <c r="P58" s="240"/>
    </row>
    <row r="59" spans="1:16" x14ac:dyDescent="0.2">
      <c r="A59" s="156" t="s">
        <v>101</v>
      </c>
      <c r="B59" s="157" t="s">
        <v>354</v>
      </c>
      <c r="C59" s="158" t="s">
        <v>355</v>
      </c>
      <c r="D59" s="159">
        <v>1365</v>
      </c>
      <c r="E59" s="160">
        <v>951426</v>
      </c>
      <c r="F59" s="160">
        <v>0</v>
      </c>
      <c r="G59" s="161">
        <v>0</v>
      </c>
      <c r="H59" s="159">
        <v>1370</v>
      </c>
      <c r="I59" s="160">
        <v>1162774</v>
      </c>
      <c r="J59" s="160">
        <v>0</v>
      </c>
      <c r="K59" s="161">
        <v>0</v>
      </c>
      <c r="L59" s="159">
        <v>1150</v>
      </c>
      <c r="M59" s="160">
        <v>905038.2</v>
      </c>
      <c r="N59" s="160">
        <v>0</v>
      </c>
      <c r="O59" s="161">
        <v>0</v>
      </c>
      <c r="P59" s="240"/>
    </row>
    <row r="60" spans="1:16" x14ac:dyDescent="0.2">
      <c r="A60" s="156" t="s">
        <v>101</v>
      </c>
      <c r="B60" s="157" t="s">
        <v>356</v>
      </c>
      <c r="C60" s="158" t="s">
        <v>357</v>
      </c>
      <c r="D60" s="159">
        <v>303</v>
      </c>
      <c r="E60" s="160">
        <v>196254</v>
      </c>
      <c r="F60" s="160">
        <v>0</v>
      </c>
      <c r="G60" s="161">
        <v>0</v>
      </c>
      <c r="H60" s="159">
        <v>346</v>
      </c>
      <c r="I60" s="160">
        <v>251467</v>
      </c>
      <c r="J60" s="160">
        <v>0</v>
      </c>
      <c r="K60" s="161">
        <v>0</v>
      </c>
      <c r="L60" s="159">
        <v>300</v>
      </c>
      <c r="M60" s="160">
        <v>229007</v>
      </c>
      <c r="N60" s="160">
        <v>0</v>
      </c>
      <c r="O60" s="161">
        <v>0</v>
      </c>
      <c r="P60" s="240"/>
    </row>
    <row r="61" spans="1:16" x14ac:dyDescent="0.2">
      <c r="A61" s="156" t="s">
        <v>101</v>
      </c>
      <c r="B61" s="157" t="s">
        <v>358</v>
      </c>
      <c r="C61" s="158" t="s">
        <v>359</v>
      </c>
      <c r="D61" s="159">
        <v>14</v>
      </c>
      <c r="E61" s="160">
        <v>69010</v>
      </c>
      <c r="F61" s="160">
        <v>0</v>
      </c>
      <c r="G61" s="161">
        <v>0</v>
      </c>
      <c r="H61" s="159">
        <v>19</v>
      </c>
      <c r="I61" s="160">
        <v>104610</v>
      </c>
      <c r="J61" s="160">
        <v>0</v>
      </c>
      <c r="K61" s="161">
        <v>0</v>
      </c>
      <c r="L61" s="159">
        <v>11</v>
      </c>
      <c r="M61" s="160">
        <v>75903</v>
      </c>
      <c r="N61" s="160">
        <v>0</v>
      </c>
      <c r="O61" s="161">
        <v>0</v>
      </c>
      <c r="P61" s="240"/>
    </row>
    <row r="62" spans="1:16" x14ac:dyDescent="0.2">
      <c r="A62" s="156" t="s">
        <v>101</v>
      </c>
      <c r="B62" s="157" t="s">
        <v>360</v>
      </c>
      <c r="C62" s="158" t="s">
        <v>361</v>
      </c>
      <c r="D62" s="159">
        <v>691</v>
      </c>
      <c r="E62" s="160">
        <v>1239751</v>
      </c>
      <c r="F62" s="160">
        <v>112856.9599999999</v>
      </c>
      <c r="G62" s="161">
        <v>0</v>
      </c>
      <c r="H62" s="159">
        <v>715</v>
      </c>
      <c r="I62" s="160">
        <v>1482269</v>
      </c>
      <c r="J62" s="160">
        <v>-7090</v>
      </c>
      <c r="K62" s="161">
        <v>0</v>
      </c>
      <c r="L62" s="159">
        <v>454</v>
      </c>
      <c r="M62" s="160">
        <v>1142483</v>
      </c>
      <c r="N62" s="160">
        <v>240</v>
      </c>
      <c r="O62" s="161">
        <v>0</v>
      </c>
      <c r="P62" s="240"/>
    </row>
    <row r="63" spans="1:16" x14ac:dyDescent="0.2">
      <c r="A63" s="156" t="s">
        <v>101</v>
      </c>
      <c r="B63" s="157" t="s">
        <v>362</v>
      </c>
      <c r="C63" s="158" t="s">
        <v>363</v>
      </c>
      <c r="D63" s="159">
        <v>360</v>
      </c>
      <c r="E63" s="160">
        <v>230529</v>
      </c>
      <c r="F63" s="160">
        <v>0</v>
      </c>
      <c r="G63" s="161">
        <v>0</v>
      </c>
      <c r="H63" s="159">
        <v>362</v>
      </c>
      <c r="I63" s="160">
        <v>272475</v>
      </c>
      <c r="J63" s="160">
        <v>0</v>
      </c>
      <c r="K63" s="161">
        <v>0</v>
      </c>
      <c r="L63" s="159">
        <v>133</v>
      </c>
      <c r="M63" s="160">
        <v>234999.11</v>
      </c>
      <c r="N63" s="160">
        <v>0</v>
      </c>
      <c r="O63" s="161">
        <v>0</v>
      </c>
      <c r="P63" s="240"/>
    </row>
    <row r="64" spans="1:16" x14ac:dyDescent="0.2">
      <c r="A64" s="156" t="s">
        <v>101</v>
      </c>
      <c r="B64" s="157" t="s">
        <v>364</v>
      </c>
      <c r="C64" s="158" t="s">
        <v>365</v>
      </c>
      <c r="D64" s="159">
        <v>2596</v>
      </c>
      <c r="E64" s="160">
        <v>2365093</v>
      </c>
      <c r="F64" s="160">
        <v>1248</v>
      </c>
      <c r="G64" s="161">
        <v>4814821.790000001</v>
      </c>
      <c r="H64" s="159">
        <v>2619</v>
      </c>
      <c r="I64" s="160">
        <v>2620105</v>
      </c>
      <c r="J64" s="160">
        <v>0</v>
      </c>
      <c r="K64" s="161">
        <v>5231894.9800000004</v>
      </c>
      <c r="L64" s="159">
        <v>2382</v>
      </c>
      <c r="M64" s="160">
        <v>2180169</v>
      </c>
      <c r="N64" s="160">
        <v>0</v>
      </c>
      <c r="O64" s="161">
        <v>6685735.8999999985</v>
      </c>
      <c r="P64" s="240"/>
    </row>
    <row r="65" spans="1:16" x14ac:dyDescent="0.2">
      <c r="A65" s="156" t="s">
        <v>101</v>
      </c>
      <c r="B65" s="157" t="s">
        <v>366</v>
      </c>
      <c r="C65" s="158" t="s">
        <v>367</v>
      </c>
      <c r="D65" s="159">
        <v>293</v>
      </c>
      <c r="E65" s="160">
        <v>552920</v>
      </c>
      <c r="F65" s="160">
        <v>50036.879999999946</v>
      </c>
      <c r="G65" s="161">
        <v>0</v>
      </c>
      <c r="H65" s="159">
        <v>361</v>
      </c>
      <c r="I65" s="160">
        <v>751440</v>
      </c>
      <c r="J65" s="160">
        <v>0</v>
      </c>
      <c r="K65" s="161">
        <v>0</v>
      </c>
      <c r="L65" s="159">
        <v>285</v>
      </c>
      <c r="M65" s="160">
        <v>641550</v>
      </c>
      <c r="N65" s="160">
        <v>0</v>
      </c>
      <c r="O65" s="161">
        <v>0</v>
      </c>
      <c r="P65" s="240"/>
    </row>
    <row r="66" spans="1:16" x14ac:dyDescent="0.2">
      <c r="A66" s="156" t="s">
        <v>101</v>
      </c>
      <c r="B66" s="157" t="s">
        <v>368</v>
      </c>
      <c r="C66" s="158" t="s">
        <v>369</v>
      </c>
      <c r="D66" s="159">
        <v>695</v>
      </c>
      <c r="E66" s="160">
        <v>211210</v>
      </c>
      <c r="F66" s="160">
        <v>0</v>
      </c>
      <c r="G66" s="161">
        <v>0</v>
      </c>
      <c r="H66" s="159">
        <v>1203</v>
      </c>
      <c r="I66" s="160">
        <v>367326</v>
      </c>
      <c r="J66" s="160">
        <v>0</v>
      </c>
      <c r="K66" s="161">
        <v>0</v>
      </c>
      <c r="L66" s="159">
        <v>225</v>
      </c>
      <c r="M66" s="160">
        <v>263166</v>
      </c>
      <c r="N66" s="160">
        <v>0</v>
      </c>
      <c r="O66" s="161">
        <v>0</v>
      </c>
      <c r="P66" s="240"/>
    </row>
    <row r="67" spans="1:16" x14ac:dyDescent="0.2">
      <c r="A67" s="156" t="s">
        <v>101</v>
      </c>
      <c r="B67" s="157" t="s">
        <v>370</v>
      </c>
      <c r="C67" s="158" t="s">
        <v>371</v>
      </c>
      <c r="D67" s="159">
        <v>284</v>
      </c>
      <c r="E67" s="160">
        <v>94024</v>
      </c>
      <c r="F67" s="160">
        <v>0</v>
      </c>
      <c r="G67" s="161">
        <v>0</v>
      </c>
      <c r="H67" s="159">
        <v>324</v>
      </c>
      <c r="I67" s="160">
        <v>107376</v>
      </c>
      <c r="J67" s="160">
        <v>0</v>
      </c>
      <c r="K67" s="161">
        <v>0</v>
      </c>
      <c r="L67" s="159">
        <v>69</v>
      </c>
      <c r="M67" s="160">
        <v>73437</v>
      </c>
      <c r="N67" s="160">
        <v>0</v>
      </c>
      <c r="O67" s="161">
        <v>0</v>
      </c>
      <c r="P67" s="240"/>
    </row>
    <row r="68" spans="1:16" x14ac:dyDescent="0.2">
      <c r="A68" s="156" t="s">
        <v>101</v>
      </c>
      <c r="B68" s="157" t="s">
        <v>372</v>
      </c>
      <c r="C68" s="158" t="s">
        <v>373</v>
      </c>
      <c r="D68" s="159">
        <v>0</v>
      </c>
      <c r="E68" s="160">
        <v>106254</v>
      </c>
      <c r="F68" s="160">
        <v>0</v>
      </c>
      <c r="G68" s="161">
        <v>0</v>
      </c>
      <c r="H68" s="159">
        <v>0</v>
      </c>
      <c r="I68" s="160">
        <v>162212</v>
      </c>
      <c r="J68" s="160">
        <v>0</v>
      </c>
      <c r="K68" s="161">
        <v>0</v>
      </c>
      <c r="L68" s="159">
        <v>0</v>
      </c>
      <c r="M68" s="160">
        <v>228244</v>
      </c>
      <c r="N68" s="160">
        <v>0</v>
      </c>
      <c r="O68" s="161">
        <v>0</v>
      </c>
      <c r="P68" s="240"/>
    </row>
    <row r="69" spans="1:16" x14ac:dyDescent="0.2">
      <c r="A69" s="156" t="s">
        <v>101</v>
      </c>
      <c r="B69" s="157" t="s">
        <v>374</v>
      </c>
      <c r="C69" s="158" t="s">
        <v>375</v>
      </c>
      <c r="D69" s="159">
        <v>1694</v>
      </c>
      <c r="E69" s="160">
        <v>1968246.2000000002</v>
      </c>
      <c r="F69" s="160">
        <v>68014.8</v>
      </c>
      <c r="G69" s="161">
        <v>0</v>
      </c>
      <c r="H69" s="159">
        <v>1916</v>
      </c>
      <c r="I69" s="160">
        <v>2062446.6</v>
      </c>
      <c r="J69" s="160">
        <v>102726.79999999999</v>
      </c>
      <c r="K69" s="161">
        <v>0</v>
      </c>
      <c r="L69" s="159">
        <v>857</v>
      </c>
      <c r="M69" s="160">
        <v>1748933.7999999998</v>
      </c>
      <c r="N69" s="160">
        <v>65911.600000000006</v>
      </c>
      <c r="O69" s="161">
        <v>0</v>
      </c>
      <c r="P69" s="240"/>
    </row>
    <row r="70" spans="1:16" x14ac:dyDescent="0.2">
      <c r="A70" s="156" t="s">
        <v>101</v>
      </c>
      <c r="B70" s="157" t="s">
        <v>376</v>
      </c>
      <c r="C70" s="158" t="s">
        <v>377</v>
      </c>
      <c r="D70" s="159">
        <v>66</v>
      </c>
      <c r="E70" s="160">
        <v>23336</v>
      </c>
      <c r="F70" s="160">
        <v>0</v>
      </c>
      <c r="G70" s="161">
        <v>0</v>
      </c>
      <c r="H70" s="159">
        <v>86</v>
      </c>
      <c r="I70" s="160">
        <v>35024</v>
      </c>
      <c r="J70" s="160">
        <v>0</v>
      </c>
      <c r="K70" s="161">
        <v>0</v>
      </c>
      <c r="L70" s="159">
        <v>26</v>
      </c>
      <c r="M70" s="160">
        <v>16679</v>
      </c>
      <c r="N70" s="160">
        <v>0</v>
      </c>
      <c r="O70" s="161">
        <v>0</v>
      </c>
      <c r="P70" s="240"/>
    </row>
    <row r="71" spans="1:16" x14ac:dyDescent="0.2">
      <c r="A71" s="156" t="s">
        <v>101</v>
      </c>
      <c r="B71" s="157" t="s">
        <v>378</v>
      </c>
      <c r="C71" s="158" t="s">
        <v>379</v>
      </c>
      <c r="D71" s="159">
        <v>425</v>
      </c>
      <c r="E71" s="160">
        <v>235237</v>
      </c>
      <c r="F71" s="160">
        <v>0</v>
      </c>
      <c r="G71" s="161">
        <v>0</v>
      </c>
      <c r="H71" s="159">
        <v>469</v>
      </c>
      <c r="I71" s="160">
        <v>258266</v>
      </c>
      <c r="J71" s="160">
        <v>0</v>
      </c>
      <c r="K71" s="161">
        <v>0</v>
      </c>
      <c r="L71" s="159">
        <v>284</v>
      </c>
      <c r="M71" s="160">
        <v>241954</v>
      </c>
      <c r="N71" s="160">
        <v>0</v>
      </c>
      <c r="O71" s="161">
        <v>0</v>
      </c>
      <c r="P71" s="240"/>
    </row>
    <row r="72" spans="1:16" x14ac:dyDescent="0.2">
      <c r="A72" s="156" t="s">
        <v>104</v>
      </c>
      <c r="B72" s="157" t="s">
        <v>380</v>
      </c>
      <c r="C72" s="158" t="s">
        <v>381</v>
      </c>
      <c r="D72" s="159">
        <v>4666</v>
      </c>
      <c r="E72" s="160">
        <v>4299507.2</v>
      </c>
      <c r="F72" s="160">
        <v>132740.78</v>
      </c>
      <c r="G72" s="161">
        <v>0</v>
      </c>
      <c r="H72" s="159">
        <v>4762</v>
      </c>
      <c r="I72" s="160">
        <v>5046687.2</v>
      </c>
      <c r="J72" s="160">
        <v>29042.400000000001</v>
      </c>
      <c r="K72" s="161">
        <v>0</v>
      </c>
      <c r="L72" s="159">
        <v>3338</v>
      </c>
      <c r="M72" s="160">
        <v>4312384.0999999996</v>
      </c>
      <c r="N72" s="160">
        <v>28201.870000000003</v>
      </c>
      <c r="O72" s="161">
        <v>0</v>
      </c>
      <c r="P72" s="240"/>
    </row>
    <row r="73" spans="1:16" x14ac:dyDescent="0.2">
      <c r="A73" s="156" t="s">
        <v>104</v>
      </c>
      <c r="B73" s="157" t="s">
        <v>382</v>
      </c>
      <c r="C73" s="158" t="s">
        <v>383</v>
      </c>
      <c r="D73" s="159">
        <v>452</v>
      </c>
      <c r="E73" s="160">
        <v>679493</v>
      </c>
      <c r="F73" s="160">
        <v>50118.209999999941</v>
      </c>
      <c r="G73" s="161">
        <v>0</v>
      </c>
      <c r="H73" s="159">
        <v>544</v>
      </c>
      <c r="I73" s="160">
        <v>970517</v>
      </c>
      <c r="J73" s="160">
        <v>0</v>
      </c>
      <c r="K73" s="161">
        <v>0</v>
      </c>
      <c r="L73" s="159">
        <v>382</v>
      </c>
      <c r="M73" s="160">
        <v>716719</v>
      </c>
      <c r="N73" s="160">
        <v>0</v>
      </c>
      <c r="O73" s="161">
        <v>0</v>
      </c>
      <c r="P73" s="240"/>
    </row>
    <row r="74" spans="1:16" x14ac:dyDescent="0.2">
      <c r="A74" s="156" t="s">
        <v>104</v>
      </c>
      <c r="B74" s="157" t="s">
        <v>384</v>
      </c>
      <c r="C74" s="158" t="s">
        <v>385</v>
      </c>
      <c r="D74" s="159">
        <v>309</v>
      </c>
      <c r="E74" s="160">
        <v>202407</v>
      </c>
      <c r="F74" s="160">
        <v>0</v>
      </c>
      <c r="G74" s="161">
        <v>0</v>
      </c>
      <c r="H74" s="159">
        <v>334</v>
      </c>
      <c r="I74" s="160">
        <v>255888</v>
      </c>
      <c r="J74" s="160">
        <v>0</v>
      </c>
      <c r="K74" s="161">
        <v>0</v>
      </c>
      <c r="L74" s="159">
        <v>221</v>
      </c>
      <c r="M74" s="160">
        <v>219123</v>
      </c>
      <c r="N74" s="160">
        <v>0</v>
      </c>
      <c r="O74" s="161">
        <v>0</v>
      </c>
      <c r="P74" s="240"/>
    </row>
    <row r="75" spans="1:16" x14ac:dyDescent="0.2">
      <c r="A75" s="156" t="s">
        <v>104</v>
      </c>
      <c r="B75" s="157" t="s">
        <v>386</v>
      </c>
      <c r="C75" s="158" t="s">
        <v>387</v>
      </c>
      <c r="D75" s="159">
        <v>390</v>
      </c>
      <c r="E75" s="160">
        <v>126456</v>
      </c>
      <c r="F75" s="160">
        <v>0</v>
      </c>
      <c r="G75" s="161">
        <v>0</v>
      </c>
      <c r="H75" s="159">
        <v>432</v>
      </c>
      <c r="I75" s="160">
        <v>160491</v>
      </c>
      <c r="J75" s="160">
        <v>0</v>
      </c>
      <c r="K75" s="161">
        <v>0</v>
      </c>
      <c r="L75" s="159">
        <v>116</v>
      </c>
      <c r="M75" s="160">
        <v>120012</v>
      </c>
      <c r="N75" s="160">
        <v>0</v>
      </c>
      <c r="O75" s="161">
        <v>0</v>
      </c>
      <c r="P75" s="240"/>
    </row>
    <row r="76" spans="1:16" x14ac:dyDescent="0.2">
      <c r="A76" s="156" t="s">
        <v>104</v>
      </c>
      <c r="B76" s="157" t="s">
        <v>388</v>
      </c>
      <c r="C76" s="158" t="s">
        <v>389</v>
      </c>
      <c r="D76" s="159">
        <v>141</v>
      </c>
      <c r="E76" s="160">
        <v>83413.2</v>
      </c>
      <c r="F76" s="160">
        <v>0</v>
      </c>
      <c r="G76" s="161">
        <v>0</v>
      </c>
      <c r="H76" s="159">
        <v>151</v>
      </c>
      <c r="I76" s="160">
        <v>93429</v>
      </c>
      <c r="J76" s="160">
        <v>0</v>
      </c>
      <c r="K76" s="161">
        <v>0</v>
      </c>
      <c r="L76" s="159">
        <v>162</v>
      </c>
      <c r="M76" s="160">
        <v>85113.8</v>
      </c>
      <c r="N76" s="160">
        <v>0</v>
      </c>
      <c r="O76" s="161">
        <v>0</v>
      </c>
      <c r="P76" s="240"/>
    </row>
    <row r="77" spans="1:16" x14ac:dyDescent="0.2">
      <c r="A77" s="156" t="s">
        <v>104</v>
      </c>
      <c r="B77" s="157" t="s">
        <v>390</v>
      </c>
      <c r="C77" s="158" t="s">
        <v>391</v>
      </c>
      <c r="D77" s="159">
        <v>1113</v>
      </c>
      <c r="E77" s="160">
        <v>1287890</v>
      </c>
      <c r="F77" s="160">
        <v>210</v>
      </c>
      <c r="G77" s="161">
        <v>1924055.1799999997</v>
      </c>
      <c r="H77" s="159">
        <v>1019</v>
      </c>
      <c r="I77" s="160">
        <v>1460610</v>
      </c>
      <c r="J77" s="160">
        <v>0</v>
      </c>
      <c r="K77" s="161">
        <v>2247616.3299999996</v>
      </c>
      <c r="L77" s="159">
        <v>878</v>
      </c>
      <c r="M77" s="160">
        <v>1089167</v>
      </c>
      <c r="N77" s="160">
        <v>0</v>
      </c>
      <c r="O77" s="161">
        <v>2499703</v>
      </c>
      <c r="P77" s="240"/>
    </row>
    <row r="78" spans="1:16" x14ac:dyDescent="0.2">
      <c r="A78" s="156" t="s">
        <v>104</v>
      </c>
      <c r="B78" s="157" t="s">
        <v>392</v>
      </c>
      <c r="C78" s="158" t="s">
        <v>393</v>
      </c>
      <c r="D78" s="159">
        <v>0</v>
      </c>
      <c r="E78" s="160">
        <v>321490</v>
      </c>
      <c r="F78" s="160">
        <v>0</v>
      </c>
      <c r="G78" s="161">
        <v>0</v>
      </c>
      <c r="H78" s="159">
        <v>0</v>
      </c>
      <c r="I78" s="160">
        <v>312912</v>
      </c>
      <c r="J78" s="160">
        <v>0</v>
      </c>
      <c r="K78" s="161">
        <v>0</v>
      </c>
      <c r="L78" s="159">
        <v>0</v>
      </c>
      <c r="M78" s="160">
        <v>371450</v>
      </c>
      <c r="N78" s="160">
        <v>0</v>
      </c>
      <c r="O78" s="161">
        <v>0</v>
      </c>
      <c r="P78" s="240"/>
    </row>
    <row r="79" spans="1:16" x14ac:dyDescent="0.2">
      <c r="A79" s="156" t="s">
        <v>104</v>
      </c>
      <c r="B79" s="157" t="s">
        <v>394</v>
      </c>
      <c r="C79" s="158" t="s">
        <v>395</v>
      </c>
      <c r="D79" s="159">
        <v>0</v>
      </c>
      <c r="E79" s="160">
        <v>47330</v>
      </c>
      <c r="F79" s="160">
        <v>0</v>
      </c>
      <c r="G79" s="161">
        <v>0</v>
      </c>
      <c r="H79" s="159">
        <v>0</v>
      </c>
      <c r="I79" s="160">
        <v>67930</v>
      </c>
      <c r="J79" s="160">
        <v>0</v>
      </c>
      <c r="K79" s="161">
        <v>0</v>
      </c>
      <c r="L79" s="159">
        <v>0</v>
      </c>
      <c r="M79" s="160">
        <v>47784</v>
      </c>
      <c r="N79" s="160">
        <v>0</v>
      </c>
      <c r="O79" s="161">
        <v>0</v>
      </c>
      <c r="P79" s="240"/>
    </row>
    <row r="80" spans="1:16" x14ac:dyDescent="0.2">
      <c r="A80" s="156" t="s">
        <v>104</v>
      </c>
      <c r="B80" s="157" t="s">
        <v>396</v>
      </c>
      <c r="C80" s="158" t="s">
        <v>107</v>
      </c>
      <c r="D80" s="159">
        <v>2085</v>
      </c>
      <c r="E80" s="160">
        <v>1324373.8</v>
      </c>
      <c r="F80" s="160">
        <v>0</v>
      </c>
      <c r="G80" s="161">
        <v>0</v>
      </c>
      <c r="H80" s="159">
        <v>2152</v>
      </c>
      <c r="I80" s="160">
        <v>1552679.6</v>
      </c>
      <c r="J80" s="160">
        <v>0</v>
      </c>
      <c r="K80" s="161">
        <v>0</v>
      </c>
      <c r="L80" s="159">
        <v>1727</v>
      </c>
      <c r="M80" s="160">
        <v>1350894.7999999998</v>
      </c>
      <c r="N80" s="160">
        <v>0</v>
      </c>
      <c r="O80" s="161">
        <v>0</v>
      </c>
      <c r="P80" s="240"/>
    </row>
    <row r="81" spans="1:16" x14ac:dyDescent="0.2">
      <c r="A81" s="156" t="s">
        <v>104</v>
      </c>
      <c r="B81" s="157" t="s">
        <v>397</v>
      </c>
      <c r="C81" s="158" t="s">
        <v>398</v>
      </c>
      <c r="D81" s="159">
        <v>1008</v>
      </c>
      <c r="E81" s="160">
        <v>595557.4</v>
      </c>
      <c r="F81" s="160">
        <v>0</v>
      </c>
      <c r="G81" s="161">
        <v>0</v>
      </c>
      <c r="H81" s="159">
        <v>1114</v>
      </c>
      <c r="I81" s="160">
        <v>763088.8</v>
      </c>
      <c r="J81" s="160">
        <v>0</v>
      </c>
      <c r="K81" s="161">
        <v>0</v>
      </c>
      <c r="L81" s="159">
        <v>753</v>
      </c>
      <c r="M81" s="160">
        <v>663242.19999999995</v>
      </c>
      <c r="N81" s="160">
        <v>0</v>
      </c>
      <c r="O81" s="161">
        <v>0</v>
      </c>
      <c r="P81" s="240"/>
    </row>
    <row r="82" spans="1:16" x14ac:dyDescent="0.2">
      <c r="A82" s="156" t="s">
        <v>104</v>
      </c>
      <c r="B82" s="157" t="s">
        <v>399</v>
      </c>
      <c r="C82" s="158" t="s">
        <v>400</v>
      </c>
      <c r="D82" s="159">
        <v>526</v>
      </c>
      <c r="E82" s="160">
        <v>155532</v>
      </c>
      <c r="F82" s="160">
        <v>0</v>
      </c>
      <c r="G82" s="161">
        <v>0</v>
      </c>
      <c r="H82" s="159">
        <v>695</v>
      </c>
      <c r="I82" s="160">
        <v>214098</v>
      </c>
      <c r="J82" s="160">
        <v>0</v>
      </c>
      <c r="K82" s="161">
        <v>0</v>
      </c>
      <c r="L82" s="159">
        <v>195</v>
      </c>
      <c r="M82" s="160">
        <v>150597</v>
      </c>
      <c r="N82" s="160">
        <v>0</v>
      </c>
      <c r="O82" s="161">
        <v>0</v>
      </c>
      <c r="P82" s="240"/>
    </row>
    <row r="83" spans="1:16" x14ac:dyDescent="0.2">
      <c r="A83" s="156" t="s">
        <v>104</v>
      </c>
      <c r="B83" s="157" t="s">
        <v>401</v>
      </c>
      <c r="C83" s="158" t="s">
        <v>402</v>
      </c>
      <c r="D83" s="159">
        <v>751</v>
      </c>
      <c r="E83" s="160">
        <v>554591</v>
      </c>
      <c r="F83" s="160">
        <v>0</v>
      </c>
      <c r="G83" s="161">
        <v>0</v>
      </c>
      <c r="H83" s="159">
        <v>762</v>
      </c>
      <c r="I83" s="160">
        <v>665350</v>
      </c>
      <c r="J83" s="160">
        <v>0</v>
      </c>
      <c r="K83" s="161">
        <v>0</v>
      </c>
      <c r="L83" s="159">
        <v>479</v>
      </c>
      <c r="M83" s="160">
        <v>527477.19999999995</v>
      </c>
      <c r="N83" s="160">
        <v>0</v>
      </c>
      <c r="O83" s="161">
        <v>0</v>
      </c>
      <c r="P83" s="240"/>
    </row>
    <row r="84" spans="1:16" x14ac:dyDescent="0.2">
      <c r="A84" s="156" t="s">
        <v>104</v>
      </c>
      <c r="B84" s="157" t="s">
        <v>403</v>
      </c>
      <c r="C84" s="158" t="s">
        <v>404</v>
      </c>
      <c r="D84" s="159">
        <v>394</v>
      </c>
      <c r="E84" s="160">
        <v>130020</v>
      </c>
      <c r="F84" s="160">
        <v>0</v>
      </c>
      <c r="G84" s="161">
        <v>0</v>
      </c>
      <c r="H84" s="159">
        <v>426</v>
      </c>
      <c r="I84" s="160">
        <v>140580</v>
      </c>
      <c r="J84" s="160">
        <v>0</v>
      </c>
      <c r="K84" s="161">
        <v>0</v>
      </c>
      <c r="L84" s="159">
        <v>97</v>
      </c>
      <c r="M84" s="160">
        <v>118188</v>
      </c>
      <c r="N84" s="160">
        <v>0</v>
      </c>
      <c r="O84" s="161">
        <v>0</v>
      </c>
      <c r="P84" s="240"/>
    </row>
    <row r="85" spans="1:16" x14ac:dyDescent="0.2">
      <c r="A85" s="156" t="s">
        <v>108</v>
      </c>
      <c r="B85" s="157" t="s">
        <v>405</v>
      </c>
      <c r="C85" s="158" t="s">
        <v>406</v>
      </c>
      <c r="D85" s="159">
        <v>271</v>
      </c>
      <c r="E85" s="160">
        <v>155825</v>
      </c>
      <c r="F85" s="160">
        <v>0</v>
      </c>
      <c r="G85" s="161">
        <v>0</v>
      </c>
      <c r="H85" s="159">
        <v>233</v>
      </c>
      <c r="I85" s="160">
        <v>156398</v>
      </c>
      <c r="J85" s="160">
        <v>0</v>
      </c>
      <c r="K85" s="161">
        <v>0</v>
      </c>
      <c r="L85" s="159">
        <v>146</v>
      </c>
      <c r="M85" s="160">
        <v>154097</v>
      </c>
      <c r="N85" s="160">
        <v>0</v>
      </c>
      <c r="O85" s="161">
        <v>0</v>
      </c>
      <c r="P85" s="240"/>
    </row>
    <row r="86" spans="1:16" x14ac:dyDescent="0.2">
      <c r="A86" s="156" t="s">
        <v>108</v>
      </c>
      <c r="B86" s="157" t="s">
        <v>407</v>
      </c>
      <c r="C86" s="158" t="s">
        <v>408</v>
      </c>
      <c r="D86" s="159">
        <v>2726</v>
      </c>
      <c r="E86" s="160">
        <v>2114338.6</v>
      </c>
      <c r="F86" s="160">
        <v>58558.789999999986</v>
      </c>
      <c r="G86" s="161">
        <v>0</v>
      </c>
      <c r="H86" s="159">
        <v>2655</v>
      </c>
      <c r="I86" s="160">
        <v>2274708.4</v>
      </c>
      <c r="J86" s="160">
        <v>19012</v>
      </c>
      <c r="K86" s="161">
        <v>0</v>
      </c>
      <c r="L86" s="159">
        <v>1388.5</v>
      </c>
      <c r="M86" s="160">
        <v>1967577.9</v>
      </c>
      <c r="N86" s="160">
        <v>10864</v>
      </c>
      <c r="O86" s="161">
        <v>0</v>
      </c>
      <c r="P86" s="240"/>
    </row>
    <row r="87" spans="1:16" x14ac:dyDescent="0.2">
      <c r="A87" s="156" t="s">
        <v>108</v>
      </c>
      <c r="B87" s="157" t="s">
        <v>409</v>
      </c>
      <c r="C87" s="158" t="s">
        <v>410</v>
      </c>
      <c r="D87" s="159"/>
      <c r="E87" s="160"/>
      <c r="F87" s="160"/>
      <c r="G87" s="161"/>
      <c r="H87" s="159"/>
      <c r="I87" s="160"/>
      <c r="J87" s="160"/>
      <c r="K87" s="161"/>
      <c r="L87" s="159">
        <v>0</v>
      </c>
      <c r="M87" s="160">
        <v>126990</v>
      </c>
      <c r="N87" s="160">
        <v>0</v>
      </c>
      <c r="O87" s="161">
        <v>0</v>
      </c>
      <c r="P87" s="240"/>
    </row>
    <row r="88" spans="1:16" x14ac:dyDescent="0.2">
      <c r="A88" s="156" t="s">
        <v>110</v>
      </c>
      <c r="B88" s="157" t="s">
        <v>411</v>
      </c>
      <c r="C88" s="158" t="s">
        <v>113</v>
      </c>
      <c r="D88" s="159">
        <v>959</v>
      </c>
      <c r="E88" s="160">
        <v>709556</v>
      </c>
      <c r="F88" s="160">
        <v>0</v>
      </c>
      <c r="G88" s="161">
        <v>0</v>
      </c>
      <c r="H88" s="159">
        <v>965</v>
      </c>
      <c r="I88" s="160">
        <v>794670</v>
      </c>
      <c r="J88" s="160">
        <v>0</v>
      </c>
      <c r="K88" s="161">
        <v>0</v>
      </c>
      <c r="L88" s="159">
        <v>877</v>
      </c>
      <c r="M88" s="160">
        <v>703250</v>
      </c>
      <c r="N88" s="160">
        <v>0</v>
      </c>
      <c r="O88" s="161">
        <v>0</v>
      </c>
      <c r="P88" s="240"/>
    </row>
    <row r="89" spans="1:16" x14ac:dyDescent="0.2">
      <c r="A89" s="156" t="s">
        <v>110</v>
      </c>
      <c r="B89" s="157" t="s">
        <v>412</v>
      </c>
      <c r="C89" s="158" t="s">
        <v>413</v>
      </c>
      <c r="D89" s="159">
        <v>3704</v>
      </c>
      <c r="E89" s="160">
        <v>3193764.1999999997</v>
      </c>
      <c r="F89" s="160">
        <v>21112.400000000001</v>
      </c>
      <c r="G89" s="161">
        <v>14575.16</v>
      </c>
      <c r="H89" s="159">
        <v>3960</v>
      </c>
      <c r="I89" s="160">
        <v>2987928</v>
      </c>
      <c r="J89" s="160">
        <v>28272.400000000001</v>
      </c>
      <c r="K89" s="161">
        <v>11745.97</v>
      </c>
      <c r="L89" s="159">
        <v>3203</v>
      </c>
      <c r="M89" s="160">
        <v>3085006.8</v>
      </c>
      <c r="N89" s="160">
        <v>18734</v>
      </c>
      <c r="O89" s="161">
        <v>23298.03</v>
      </c>
      <c r="P89" s="240"/>
    </row>
    <row r="90" spans="1:16" x14ac:dyDescent="0.2">
      <c r="A90" s="156" t="s">
        <v>110</v>
      </c>
      <c r="B90" s="157" t="s">
        <v>414</v>
      </c>
      <c r="C90" s="158" t="s">
        <v>415</v>
      </c>
      <c r="D90" s="159">
        <v>1480</v>
      </c>
      <c r="E90" s="160">
        <v>902608</v>
      </c>
      <c r="F90" s="160">
        <v>82047.600000000006</v>
      </c>
      <c r="G90" s="161">
        <v>0</v>
      </c>
      <c r="H90" s="159">
        <v>1759</v>
      </c>
      <c r="I90" s="160">
        <v>1141247</v>
      </c>
      <c r="J90" s="160">
        <v>108588.79999999999</v>
      </c>
      <c r="K90" s="161">
        <v>0</v>
      </c>
      <c r="L90" s="159">
        <v>1672</v>
      </c>
      <c r="M90" s="160">
        <v>1005252</v>
      </c>
      <c r="N90" s="160">
        <v>89373.2</v>
      </c>
      <c r="O90" s="161">
        <v>0</v>
      </c>
      <c r="P90" s="240"/>
    </row>
    <row r="91" spans="1:16" x14ac:dyDescent="0.2">
      <c r="A91" s="156" t="s">
        <v>110</v>
      </c>
      <c r="B91" s="157" t="s">
        <v>416</v>
      </c>
      <c r="C91" s="158" t="s">
        <v>417</v>
      </c>
      <c r="D91" s="159">
        <v>2</v>
      </c>
      <c r="E91" s="160">
        <v>1200</v>
      </c>
      <c r="F91" s="160">
        <v>0</v>
      </c>
      <c r="G91" s="161">
        <v>0</v>
      </c>
      <c r="H91" s="159">
        <v>1</v>
      </c>
      <c r="I91" s="160">
        <v>600</v>
      </c>
      <c r="J91" s="160">
        <v>0</v>
      </c>
      <c r="K91" s="161">
        <v>0</v>
      </c>
      <c r="L91" s="159"/>
      <c r="M91" s="160"/>
      <c r="N91" s="160"/>
      <c r="O91" s="161"/>
      <c r="P91" s="240"/>
    </row>
    <row r="92" spans="1:16" x14ac:dyDescent="0.2">
      <c r="A92" s="156" t="s">
        <v>110</v>
      </c>
      <c r="B92" s="157" t="s">
        <v>418</v>
      </c>
      <c r="C92" s="158" t="s">
        <v>419</v>
      </c>
      <c r="D92" s="159">
        <v>4</v>
      </c>
      <c r="E92" s="160">
        <v>110236</v>
      </c>
      <c r="F92" s="160">
        <v>0</v>
      </c>
      <c r="G92" s="161">
        <v>0</v>
      </c>
      <c r="H92" s="159">
        <v>2</v>
      </c>
      <c r="I92" s="160">
        <v>127451</v>
      </c>
      <c r="J92" s="160">
        <v>0</v>
      </c>
      <c r="K92" s="161">
        <v>0</v>
      </c>
      <c r="L92" s="159">
        <v>3</v>
      </c>
      <c r="M92" s="160">
        <v>109410</v>
      </c>
      <c r="N92" s="160">
        <v>0</v>
      </c>
      <c r="O92" s="161">
        <v>0</v>
      </c>
      <c r="P92" s="240"/>
    </row>
    <row r="93" spans="1:16" x14ac:dyDescent="0.2">
      <c r="A93" s="156" t="s">
        <v>110</v>
      </c>
      <c r="B93" s="157" t="s">
        <v>420</v>
      </c>
      <c r="C93" s="158" t="s">
        <v>421</v>
      </c>
      <c r="D93" s="159">
        <v>660</v>
      </c>
      <c r="E93" s="160">
        <v>446607.80000000005</v>
      </c>
      <c r="F93" s="160">
        <v>0</v>
      </c>
      <c r="G93" s="161">
        <v>0</v>
      </c>
      <c r="H93" s="159">
        <v>730</v>
      </c>
      <c r="I93" s="160">
        <v>573921</v>
      </c>
      <c r="J93" s="160">
        <v>0</v>
      </c>
      <c r="K93" s="161">
        <v>0</v>
      </c>
      <c r="L93" s="159">
        <v>569</v>
      </c>
      <c r="M93" s="160">
        <v>484905.8</v>
      </c>
      <c r="N93" s="160">
        <v>0</v>
      </c>
      <c r="O93" s="161">
        <v>0</v>
      </c>
      <c r="P93" s="240"/>
    </row>
    <row r="94" spans="1:16" x14ac:dyDescent="0.2">
      <c r="A94" s="156" t="s">
        <v>110</v>
      </c>
      <c r="B94" s="157" t="s">
        <v>422</v>
      </c>
      <c r="C94" s="158" t="s">
        <v>423</v>
      </c>
      <c r="D94" s="159">
        <v>89</v>
      </c>
      <c r="E94" s="160">
        <v>50296</v>
      </c>
      <c r="F94" s="160">
        <v>0</v>
      </c>
      <c r="G94" s="161">
        <v>0</v>
      </c>
      <c r="H94" s="159">
        <v>85</v>
      </c>
      <c r="I94" s="160">
        <v>58728</v>
      </c>
      <c r="J94" s="160">
        <v>0</v>
      </c>
      <c r="K94" s="161">
        <v>0</v>
      </c>
      <c r="L94" s="159">
        <v>77</v>
      </c>
      <c r="M94" s="160">
        <v>44516</v>
      </c>
      <c r="N94" s="160">
        <v>0</v>
      </c>
      <c r="O94" s="161">
        <v>0</v>
      </c>
      <c r="P94" s="240"/>
    </row>
    <row r="95" spans="1:16" x14ac:dyDescent="0.2">
      <c r="A95" s="156" t="s">
        <v>110</v>
      </c>
      <c r="B95" s="157" t="s">
        <v>424</v>
      </c>
      <c r="C95" s="158" t="s">
        <v>425</v>
      </c>
      <c r="D95" s="159">
        <v>2429</v>
      </c>
      <c r="E95" s="160">
        <v>2044194</v>
      </c>
      <c r="F95" s="160">
        <v>0</v>
      </c>
      <c r="G95" s="161">
        <v>2049757.28</v>
      </c>
      <c r="H95" s="159">
        <v>2659</v>
      </c>
      <c r="I95" s="160">
        <v>2400643</v>
      </c>
      <c r="J95" s="160">
        <v>0</v>
      </c>
      <c r="K95" s="161">
        <v>2076714.1099999999</v>
      </c>
      <c r="L95" s="159">
        <v>2195</v>
      </c>
      <c r="M95" s="160">
        <v>2060005.6</v>
      </c>
      <c r="N95" s="160">
        <v>0</v>
      </c>
      <c r="O95" s="161">
        <v>2189073.3800000008</v>
      </c>
      <c r="P95" s="240"/>
    </row>
    <row r="96" spans="1:16" x14ac:dyDescent="0.2">
      <c r="A96" s="156" t="s">
        <v>110</v>
      </c>
      <c r="B96" s="157" t="s">
        <v>426</v>
      </c>
      <c r="C96" s="158" t="s">
        <v>427</v>
      </c>
      <c r="D96" s="159">
        <v>858</v>
      </c>
      <c r="E96" s="160">
        <v>482558</v>
      </c>
      <c r="F96" s="160">
        <v>0</v>
      </c>
      <c r="G96" s="161">
        <v>0</v>
      </c>
      <c r="H96" s="159">
        <v>905</v>
      </c>
      <c r="I96" s="160">
        <v>620966</v>
      </c>
      <c r="J96" s="160">
        <v>0</v>
      </c>
      <c r="K96" s="161">
        <v>0</v>
      </c>
      <c r="L96" s="159">
        <v>558</v>
      </c>
      <c r="M96" s="160">
        <v>565248.6</v>
      </c>
      <c r="N96" s="160">
        <v>0</v>
      </c>
      <c r="O96" s="161">
        <v>0</v>
      </c>
      <c r="P96" s="240"/>
    </row>
    <row r="97" spans="1:16" x14ac:dyDescent="0.2">
      <c r="A97" s="156" t="s">
        <v>110</v>
      </c>
      <c r="B97" s="157" t="s">
        <v>428</v>
      </c>
      <c r="C97" s="158" t="s">
        <v>429</v>
      </c>
      <c r="D97" s="159">
        <v>1050</v>
      </c>
      <c r="E97" s="160">
        <v>592565</v>
      </c>
      <c r="F97" s="160">
        <v>0</v>
      </c>
      <c r="G97" s="161">
        <v>0</v>
      </c>
      <c r="H97" s="159">
        <v>998</v>
      </c>
      <c r="I97" s="160">
        <v>634408</v>
      </c>
      <c r="J97" s="160">
        <v>0</v>
      </c>
      <c r="K97" s="161">
        <v>0</v>
      </c>
      <c r="L97" s="159">
        <v>901</v>
      </c>
      <c r="M97" s="160">
        <v>562009</v>
      </c>
      <c r="N97" s="160">
        <v>0</v>
      </c>
      <c r="O97" s="161">
        <v>0</v>
      </c>
      <c r="P97" s="240"/>
    </row>
    <row r="98" spans="1:16" x14ac:dyDescent="0.2">
      <c r="A98" s="156" t="s">
        <v>110</v>
      </c>
      <c r="B98" s="157" t="s">
        <v>430</v>
      </c>
      <c r="C98" s="158" t="s">
        <v>431</v>
      </c>
      <c r="D98" s="159">
        <v>588</v>
      </c>
      <c r="E98" s="160">
        <v>150784</v>
      </c>
      <c r="F98" s="160">
        <v>0</v>
      </c>
      <c r="G98" s="161">
        <v>0</v>
      </c>
      <c r="H98" s="159">
        <v>593</v>
      </c>
      <c r="I98" s="160">
        <v>186936</v>
      </c>
      <c r="J98" s="160">
        <v>0</v>
      </c>
      <c r="K98" s="161">
        <v>0</v>
      </c>
      <c r="L98" s="159">
        <v>231</v>
      </c>
      <c r="M98" s="160">
        <v>135474</v>
      </c>
      <c r="N98" s="160">
        <v>0</v>
      </c>
      <c r="O98" s="161">
        <v>0</v>
      </c>
      <c r="P98" s="240"/>
    </row>
    <row r="99" spans="1:16" x14ac:dyDescent="0.2">
      <c r="A99" s="156" t="s">
        <v>110</v>
      </c>
      <c r="B99" s="157" t="s">
        <v>432</v>
      </c>
      <c r="C99" s="158" t="s">
        <v>433</v>
      </c>
      <c r="D99" s="159">
        <v>56</v>
      </c>
      <c r="E99" s="160">
        <v>18480</v>
      </c>
      <c r="F99" s="160">
        <v>0</v>
      </c>
      <c r="G99" s="161">
        <v>0</v>
      </c>
      <c r="H99" s="159">
        <v>56</v>
      </c>
      <c r="I99" s="160">
        <v>20615</v>
      </c>
      <c r="J99" s="160">
        <v>0</v>
      </c>
      <c r="K99" s="161">
        <v>0</v>
      </c>
      <c r="L99" s="159">
        <v>50</v>
      </c>
      <c r="M99" s="160">
        <v>16800</v>
      </c>
      <c r="N99" s="160">
        <v>0</v>
      </c>
      <c r="O99" s="161">
        <v>0</v>
      </c>
      <c r="P99" s="240"/>
    </row>
    <row r="100" spans="1:16" x14ac:dyDescent="0.2">
      <c r="A100" s="156" t="s">
        <v>114</v>
      </c>
      <c r="B100" s="157" t="s">
        <v>434</v>
      </c>
      <c r="C100" s="158" t="s">
        <v>435</v>
      </c>
      <c r="D100" s="159">
        <v>3792</v>
      </c>
      <c r="E100" s="160">
        <v>3210414.6</v>
      </c>
      <c r="F100" s="160">
        <v>79447.079999999973</v>
      </c>
      <c r="G100" s="161">
        <v>670159.72</v>
      </c>
      <c r="H100" s="159">
        <v>3781</v>
      </c>
      <c r="I100" s="160">
        <v>3733353.2</v>
      </c>
      <c r="J100" s="160">
        <v>36313.990000000005</v>
      </c>
      <c r="K100" s="161">
        <v>724223.03</v>
      </c>
      <c r="L100" s="159">
        <v>2683.5</v>
      </c>
      <c r="M100" s="160">
        <v>3043292.6</v>
      </c>
      <c r="N100" s="160">
        <v>30064.000000000004</v>
      </c>
      <c r="O100" s="161">
        <v>755299.07000000007</v>
      </c>
      <c r="P100" s="240"/>
    </row>
    <row r="101" spans="1:16" x14ac:dyDescent="0.2">
      <c r="A101" s="156" t="s">
        <v>114</v>
      </c>
      <c r="B101" s="157" t="s">
        <v>436</v>
      </c>
      <c r="C101" s="158" t="s">
        <v>437</v>
      </c>
      <c r="D101" s="159">
        <v>395</v>
      </c>
      <c r="E101" s="160">
        <v>251084</v>
      </c>
      <c r="F101" s="160">
        <v>0</v>
      </c>
      <c r="G101" s="161">
        <v>0</v>
      </c>
      <c r="H101" s="159">
        <v>403</v>
      </c>
      <c r="I101" s="160">
        <v>311052</v>
      </c>
      <c r="J101" s="160">
        <v>0</v>
      </c>
      <c r="K101" s="161">
        <v>0</v>
      </c>
      <c r="L101" s="159">
        <v>300</v>
      </c>
      <c r="M101" s="160">
        <v>246762</v>
      </c>
      <c r="N101" s="160">
        <v>0</v>
      </c>
      <c r="O101" s="161">
        <v>0</v>
      </c>
      <c r="P101" s="240"/>
    </row>
    <row r="102" spans="1:16" x14ac:dyDescent="0.2">
      <c r="A102" s="156" t="s">
        <v>114</v>
      </c>
      <c r="B102" s="157" t="s">
        <v>438</v>
      </c>
      <c r="C102" s="158" t="s">
        <v>439</v>
      </c>
      <c r="D102" s="159">
        <v>1574</v>
      </c>
      <c r="E102" s="160">
        <v>1127168</v>
      </c>
      <c r="F102" s="160">
        <v>4320</v>
      </c>
      <c r="G102" s="161">
        <v>0</v>
      </c>
      <c r="H102" s="159">
        <v>1518</v>
      </c>
      <c r="I102" s="160">
        <v>1197665</v>
      </c>
      <c r="J102" s="160">
        <v>95612</v>
      </c>
      <c r="K102" s="161">
        <v>0</v>
      </c>
      <c r="L102" s="159">
        <v>1184</v>
      </c>
      <c r="M102" s="160">
        <v>1077585.3999999999</v>
      </c>
      <c r="N102" s="160">
        <v>4074</v>
      </c>
      <c r="O102" s="161">
        <v>0</v>
      </c>
      <c r="P102" s="240"/>
    </row>
    <row r="103" spans="1:16" x14ac:dyDescent="0.2">
      <c r="A103" s="156" t="s">
        <v>114</v>
      </c>
      <c r="B103" s="157" t="s">
        <v>440</v>
      </c>
      <c r="C103" s="158" t="s">
        <v>441</v>
      </c>
      <c r="D103" s="159">
        <v>543</v>
      </c>
      <c r="E103" s="160">
        <v>310317.59999999998</v>
      </c>
      <c r="F103" s="160">
        <v>0</v>
      </c>
      <c r="G103" s="161">
        <v>0</v>
      </c>
      <c r="H103" s="159">
        <v>516</v>
      </c>
      <c r="I103" s="160">
        <v>305789.59999999998</v>
      </c>
      <c r="J103" s="160">
        <v>0</v>
      </c>
      <c r="K103" s="161">
        <v>0</v>
      </c>
      <c r="L103" s="159">
        <v>354</v>
      </c>
      <c r="M103" s="160">
        <v>312285.2</v>
      </c>
      <c r="N103" s="160">
        <v>0</v>
      </c>
      <c r="O103" s="161">
        <v>0</v>
      </c>
      <c r="P103" s="240"/>
    </row>
    <row r="104" spans="1:16" x14ac:dyDescent="0.2">
      <c r="A104" s="156" t="s">
        <v>117</v>
      </c>
      <c r="B104" s="157" t="s">
        <v>442</v>
      </c>
      <c r="C104" s="158" t="s">
        <v>443</v>
      </c>
      <c r="D104" s="159">
        <v>441</v>
      </c>
      <c r="E104" s="160">
        <v>263488</v>
      </c>
      <c r="F104" s="160">
        <v>0</v>
      </c>
      <c r="G104" s="161">
        <v>0</v>
      </c>
      <c r="H104" s="159">
        <v>498</v>
      </c>
      <c r="I104" s="160">
        <v>372119</v>
      </c>
      <c r="J104" s="160">
        <v>0</v>
      </c>
      <c r="K104" s="161">
        <v>0</v>
      </c>
      <c r="L104" s="159">
        <v>434</v>
      </c>
      <c r="M104" s="160">
        <v>292931</v>
      </c>
      <c r="N104" s="160">
        <v>0</v>
      </c>
      <c r="O104" s="161">
        <v>0</v>
      </c>
      <c r="P104" s="240"/>
    </row>
    <row r="105" spans="1:16" x14ac:dyDescent="0.2">
      <c r="A105" s="156" t="s">
        <v>117</v>
      </c>
      <c r="B105" s="157" t="s">
        <v>444</v>
      </c>
      <c r="C105" s="158" t="s">
        <v>445</v>
      </c>
      <c r="D105" s="159">
        <v>559</v>
      </c>
      <c r="E105" s="160">
        <v>136896</v>
      </c>
      <c r="F105" s="160">
        <v>0</v>
      </c>
      <c r="G105" s="161">
        <v>0</v>
      </c>
      <c r="H105" s="159">
        <v>455</v>
      </c>
      <c r="I105" s="160">
        <v>137096</v>
      </c>
      <c r="J105" s="160">
        <v>0</v>
      </c>
      <c r="K105" s="161">
        <v>0</v>
      </c>
      <c r="L105" s="159">
        <v>149</v>
      </c>
      <c r="M105" s="160">
        <v>119048.8</v>
      </c>
      <c r="N105" s="160">
        <v>0</v>
      </c>
      <c r="O105" s="161">
        <v>0</v>
      </c>
      <c r="P105" s="240"/>
    </row>
    <row r="106" spans="1:16" x14ac:dyDescent="0.2">
      <c r="A106" s="246" t="s">
        <v>117</v>
      </c>
      <c r="B106" s="157" t="s">
        <v>446</v>
      </c>
      <c r="C106" s="158" t="s">
        <v>447</v>
      </c>
      <c r="D106" s="159"/>
      <c r="E106" s="160"/>
      <c r="F106" s="160"/>
      <c r="G106" s="161"/>
      <c r="H106" s="159">
        <v>352</v>
      </c>
      <c r="I106" s="160"/>
      <c r="J106" s="160"/>
      <c r="K106" s="161"/>
      <c r="L106" s="159">
        <v>97</v>
      </c>
      <c r="M106" s="160">
        <v>83244</v>
      </c>
      <c r="N106" s="160">
        <v>0</v>
      </c>
      <c r="O106" s="161">
        <v>0</v>
      </c>
      <c r="P106" s="240"/>
    </row>
    <row r="107" spans="1:16" x14ac:dyDescent="0.2">
      <c r="A107" s="246" t="s">
        <v>117</v>
      </c>
      <c r="B107" s="157" t="s">
        <v>448</v>
      </c>
      <c r="C107" s="158" t="s">
        <v>449</v>
      </c>
      <c r="D107" s="159">
        <v>496</v>
      </c>
      <c r="E107" s="160">
        <v>178276</v>
      </c>
      <c r="F107" s="160">
        <v>0</v>
      </c>
      <c r="G107" s="161">
        <v>0</v>
      </c>
      <c r="H107" s="159">
        <v>465</v>
      </c>
      <c r="I107" s="160">
        <v>212897.71000000002</v>
      </c>
      <c r="J107" s="160">
        <v>0</v>
      </c>
      <c r="K107" s="161">
        <v>0</v>
      </c>
      <c r="L107" s="159">
        <v>297</v>
      </c>
      <c r="M107" s="160">
        <v>172180</v>
      </c>
      <c r="N107" s="160">
        <v>0</v>
      </c>
      <c r="O107" s="161">
        <v>0</v>
      </c>
      <c r="P107" s="240"/>
    </row>
    <row r="108" spans="1:16" x14ac:dyDescent="0.2">
      <c r="A108" s="246" t="s">
        <v>117</v>
      </c>
      <c r="B108" s="157" t="s">
        <v>450</v>
      </c>
      <c r="C108" s="158" t="s">
        <v>451</v>
      </c>
      <c r="D108" s="159">
        <v>0</v>
      </c>
      <c r="E108" s="160">
        <v>20410</v>
      </c>
      <c r="F108" s="160">
        <v>0</v>
      </c>
      <c r="G108" s="161">
        <v>0</v>
      </c>
      <c r="H108" s="159">
        <v>0</v>
      </c>
      <c r="I108" s="160">
        <v>21880</v>
      </c>
      <c r="J108" s="160">
        <v>0</v>
      </c>
      <c r="K108" s="161">
        <v>0</v>
      </c>
      <c r="L108" s="159">
        <v>0</v>
      </c>
      <c r="M108" s="160">
        <v>11587</v>
      </c>
      <c r="N108" s="160">
        <v>0</v>
      </c>
      <c r="O108" s="161">
        <v>0</v>
      </c>
      <c r="P108" s="240"/>
    </row>
    <row r="109" spans="1:16" x14ac:dyDescent="0.2">
      <c r="A109" s="246" t="s">
        <v>117</v>
      </c>
      <c r="B109" s="157" t="s">
        <v>452</v>
      </c>
      <c r="C109" s="158" t="s">
        <v>453</v>
      </c>
      <c r="D109" s="159">
        <v>0</v>
      </c>
      <c r="E109" s="160">
        <v>13500</v>
      </c>
      <c r="F109" s="160">
        <v>0</v>
      </c>
      <c r="G109" s="161">
        <v>0</v>
      </c>
      <c r="H109" s="159">
        <v>0</v>
      </c>
      <c r="I109" s="160">
        <v>13650</v>
      </c>
      <c r="J109" s="160">
        <v>0</v>
      </c>
      <c r="K109" s="161">
        <v>0</v>
      </c>
      <c r="L109" s="159">
        <v>0</v>
      </c>
      <c r="M109" s="160">
        <v>16908</v>
      </c>
      <c r="N109" s="160">
        <v>0</v>
      </c>
      <c r="O109" s="161">
        <v>0</v>
      </c>
      <c r="P109" s="240"/>
    </row>
    <row r="110" spans="1:16" x14ac:dyDescent="0.2">
      <c r="A110" s="246" t="s">
        <v>117</v>
      </c>
      <c r="B110" s="247" t="s">
        <v>454</v>
      </c>
      <c r="C110" s="158" t="s">
        <v>455</v>
      </c>
      <c r="D110" s="159">
        <v>3946</v>
      </c>
      <c r="E110" s="160">
        <v>3415272</v>
      </c>
      <c r="F110" s="160">
        <v>141334.70999999996</v>
      </c>
      <c r="G110" s="161">
        <v>420197.18000000005</v>
      </c>
      <c r="H110" s="159">
        <v>4115</v>
      </c>
      <c r="I110" s="160">
        <v>3971067.58</v>
      </c>
      <c r="J110" s="160">
        <v>99794.989999999991</v>
      </c>
      <c r="K110" s="161">
        <v>335022.70000000007</v>
      </c>
      <c r="L110" s="159">
        <v>3073</v>
      </c>
      <c r="M110" s="160">
        <v>3265974.2</v>
      </c>
      <c r="N110" s="160">
        <v>73919.070000000007</v>
      </c>
      <c r="O110" s="161">
        <v>331086.58</v>
      </c>
      <c r="P110" s="240"/>
    </row>
    <row r="111" spans="1:16" x14ac:dyDescent="0.2">
      <c r="A111" s="156" t="s">
        <v>117</v>
      </c>
      <c r="B111" s="157" t="s">
        <v>456</v>
      </c>
      <c r="C111" s="158" t="s">
        <v>457</v>
      </c>
      <c r="D111" s="159">
        <v>0</v>
      </c>
      <c r="E111" s="160">
        <v>122976</v>
      </c>
      <c r="F111" s="160">
        <v>0</v>
      </c>
      <c r="G111" s="161">
        <v>0</v>
      </c>
      <c r="H111" s="159">
        <v>0</v>
      </c>
      <c r="I111" s="160">
        <v>145407.52000000002</v>
      </c>
      <c r="J111" s="160">
        <v>0</v>
      </c>
      <c r="K111" s="161">
        <v>0</v>
      </c>
      <c r="L111" s="159">
        <v>0</v>
      </c>
      <c r="M111" s="160">
        <v>156570</v>
      </c>
      <c r="N111" s="160">
        <v>0</v>
      </c>
      <c r="O111" s="161">
        <v>0</v>
      </c>
      <c r="P111" s="240"/>
    </row>
    <row r="112" spans="1:16" x14ac:dyDescent="0.2">
      <c r="A112" s="156" t="s">
        <v>120</v>
      </c>
      <c r="B112" s="157" t="s">
        <v>458</v>
      </c>
      <c r="C112" s="158" t="s">
        <v>123</v>
      </c>
      <c r="D112" s="159">
        <v>320</v>
      </c>
      <c r="E112" s="160">
        <v>190824</v>
      </c>
      <c r="F112" s="160">
        <v>0</v>
      </c>
      <c r="G112" s="161">
        <v>0</v>
      </c>
      <c r="H112" s="159">
        <v>303</v>
      </c>
      <c r="I112" s="160">
        <v>212589</v>
      </c>
      <c r="J112" s="160">
        <v>0</v>
      </c>
      <c r="K112" s="161">
        <v>0</v>
      </c>
      <c r="L112" s="159">
        <v>237</v>
      </c>
      <c r="M112" s="160">
        <v>186224</v>
      </c>
      <c r="N112" s="160">
        <v>0</v>
      </c>
      <c r="O112" s="161">
        <v>0</v>
      </c>
      <c r="P112" s="240"/>
    </row>
    <row r="113" spans="1:16" x14ac:dyDescent="0.2">
      <c r="A113" s="156" t="s">
        <v>120</v>
      </c>
      <c r="B113" s="157" t="s">
        <v>459</v>
      </c>
      <c r="C113" s="158" t="s">
        <v>122</v>
      </c>
      <c r="D113" s="159">
        <v>284</v>
      </c>
      <c r="E113" s="160">
        <v>166822</v>
      </c>
      <c r="F113" s="160">
        <v>0</v>
      </c>
      <c r="G113" s="161">
        <v>0</v>
      </c>
      <c r="H113" s="159">
        <v>241</v>
      </c>
      <c r="I113" s="160">
        <v>152764</v>
      </c>
      <c r="J113" s="160">
        <v>0</v>
      </c>
      <c r="K113" s="161">
        <v>0</v>
      </c>
      <c r="L113" s="159">
        <v>256</v>
      </c>
      <c r="M113" s="160">
        <v>188069</v>
      </c>
      <c r="N113" s="160">
        <v>0</v>
      </c>
      <c r="O113" s="161">
        <v>0</v>
      </c>
      <c r="P113" s="240"/>
    </row>
    <row r="114" spans="1:16" x14ac:dyDescent="0.2">
      <c r="A114" s="156" t="s">
        <v>120</v>
      </c>
      <c r="B114" s="157" t="s">
        <v>460</v>
      </c>
      <c r="C114" s="158" t="s">
        <v>461</v>
      </c>
      <c r="D114" s="159">
        <v>5155</v>
      </c>
      <c r="E114" s="160">
        <v>4207272.2</v>
      </c>
      <c r="F114" s="160">
        <v>64077.119999999959</v>
      </c>
      <c r="G114" s="161">
        <v>0</v>
      </c>
      <c r="H114" s="159">
        <v>4860</v>
      </c>
      <c r="I114" s="160">
        <v>4452490.5999999996</v>
      </c>
      <c r="J114" s="160">
        <v>26703.73</v>
      </c>
      <c r="K114" s="161">
        <v>0</v>
      </c>
      <c r="L114" s="159">
        <v>3549</v>
      </c>
      <c r="M114" s="160">
        <v>3570725</v>
      </c>
      <c r="N114" s="160">
        <v>6945.2000000000007</v>
      </c>
      <c r="O114" s="161">
        <v>0</v>
      </c>
      <c r="P114" s="240"/>
    </row>
    <row r="115" spans="1:16" x14ac:dyDescent="0.2">
      <c r="A115" s="156" t="s">
        <v>120</v>
      </c>
      <c r="B115" s="157" t="s">
        <v>462</v>
      </c>
      <c r="C115" s="158" t="s">
        <v>463</v>
      </c>
      <c r="D115" s="159">
        <v>446</v>
      </c>
      <c r="E115" s="160">
        <v>384116</v>
      </c>
      <c r="F115" s="160">
        <v>0</v>
      </c>
      <c r="G115" s="161">
        <v>0</v>
      </c>
      <c r="H115" s="159">
        <v>424</v>
      </c>
      <c r="I115" s="160">
        <v>418895</v>
      </c>
      <c r="J115" s="160">
        <v>0</v>
      </c>
      <c r="K115" s="161">
        <v>0</v>
      </c>
      <c r="L115" s="159">
        <v>319</v>
      </c>
      <c r="M115" s="160">
        <v>333891</v>
      </c>
      <c r="N115" s="160">
        <v>0</v>
      </c>
      <c r="O115" s="161">
        <v>0</v>
      </c>
      <c r="P115" s="240"/>
    </row>
    <row r="116" spans="1:16" x14ac:dyDescent="0.2">
      <c r="A116" s="156" t="s">
        <v>120</v>
      </c>
      <c r="B116" s="157" t="s">
        <v>464</v>
      </c>
      <c r="C116" s="158" t="s">
        <v>121</v>
      </c>
      <c r="D116" s="159">
        <v>494</v>
      </c>
      <c r="E116" s="160">
        <v>277043</v>
      </c>
      <c r="F116" s="160">
        <v>0</v>
      </c>
      <c r="G116" s="161">
        <v>0</v>
      </c>
      <c r="H116" s="159">
        <v>534</v>
      </c>
      <c r="I116" s="160">
        <v>335910</v>
      </c>
      <c r="J116" s="160">
        <v>0</v>
      </c>
      <c r="K116" s="161">
        <v>0</v>
      </c>
      <c r="L116" s="159">
        <v>328</v>
      </c>
      <c r="M116" s="160">
        <v>253197</v>
      </c>
      <c r="N116" s="160">
        <v>0</v>
      </c>
      <c r="O116" s="161">
        <v>0</v>
      </c>
      <c r="P116" s="240"/>
    </row>
    <row r="117" spans="1:16" x14ac:dyDescent="0.2">
      <c r="A117" s="156" t="s">
        <v>124</v>
      </c>
      <c r="B117" s="157" t="s">
        <v>465</v>
      </c>
      <c r="C117" s="158" t="s">
        <v>466</v>
      </c>
      <c r="D117" s="159">
        <v>2758</v>
      </c>
      <c r="E117" s="160">
        <v>2028006.2000000002</v>
      </c>
      <c r="F117" s="160">
        <v>19166.75</v>
      </c>
      <c r="G117" s="161">
        <v>0</v>
      </c>
      <c r="H117" s="159">
        <v>2506</v>
      </c>
      <c r="I117" s="160">
        <v>2219197.02</v>
      </c>
      <c r="J117" s="160">
        <v>0</v>
      </c>
      <c r="K117" s="161">
        <v>0</v>
      </c>
      <c r="L117" s="159">
        <v>1636</v>
      </c>
      <c r="M117" s="160">
        <v>2047936.2</v>
      </c>
      <c r="N117" s="160">
        <v>0</v>
      </c>
      <c r="O117" s="161">
        <v>0</v>
      </c>
      <c r="P117" s="240"/>
    </row>
    <row r="118" spans="1:16" x14ac:dyDescent="0.2">
      <c r="A118" s="156" t="s">
        <v>124</v>
      </c>
      <c r="B118" s="157" t="s">
        <v>467</v>
      </c>
      <c r="C118" s="158" t="s">
        <v>468</v>
      </c>
      <c r="D118" s="159">
        <v>764</v>
      </c>
      <c r="E118" s="160">
        <v>238294</v>
      </c>
      <c r="F118" s="160">
        <v>0</v>
      </c>
      <c r="G118" s="161">
        <v>0</v>
      </c>
      <c r="H118" s="159">
        <v>792</v>
      </c>
      <c r="I118" s="160">
        <v>273969.36</v>
      </c>
      <c r="J118" s="160">
        <v>0</v>
      </c>
      <c r="K118" s="161">
        <v>0</v>
      </c>
      <c r="L118" s="159">
        <v>220</v>
      </c>
      <c r="M118" s="160">
        <v>227305</v>
      </c>
      <c r="N118" s="160">
        <v>0</v>
      </c>
      <c r="O118" s="161">
        <v>0</v>
      </c>
      <c r="P118" s="240"/>
    </row>
    <row r="119" spans="1:16" x14ac:dyDescent="0.2">
      <c r="A119" s="156" t="s">
        <v>124</v>
      </c>
      <c r="B119" s="157" t="s">
        <v>469</v>
      </c>
      <c r="C119" s="158" t="s">
        <v>470</v>
      </c>
      <c r="D119" s="159">
        <v>1289</v>
      </c>
      <c r="E119" s="160">
        <v>427042</v>
      </c>
      <c r="F119" s="160">
        <v>0</v>
      </c>
      <c r="G119" s="161">
        <v>0</v>
      </c>
      <c r="H119" s="159">
        <v>1284</v>
      </c>
      <c r="I119" s="160">
        <v>476452.32</v>
      </c>
      <c r="J119" s="160">
        <v>0</v>
      </c>
      <c r="K119" s="161">
        <v>0</v>
      </c>
      <c r="L119" s="159">
        <v>349</v>
      </c>
      <c r="M119" s="160">
        <v>370386</v>
      </c>
      <c r="N119" s="160">
        <v>0</v>
      </c>
      <c r="O119" s="161">
        <v>0</v>
      </c>
      <c r="P119" s="240"/>
    </row>
    <row r="120" spans="1:16" x14ac:dyDescent="0.2">
      <c r="A120" s="156" t="s">
        <v>124</v>
      </c>
      <c r="B120" s="157" t="s">
        <v>471</v>
      </c>
      <c r="C120" s="158" t="s">
        <v>472</v>
      </c>
      <c r="D120" s="159">
        <v>0</v>
      </c>
      <c r="E120" s="160">
        <v>17750</v>
      </c>
      <c r="F120" s="160">
        <v>0</v>
      </c>
      <c r="G120" s="161">
        <v>0</v>
      </c>
      <c r="H120" s="159">
        <v>0</v>
      </c>
      <c r="I120" s="160">
        <v>20712.7</v>
      </c>
      <c r="J120" s="160">
        <v>0</v>
      </c>
      <c r="K120" s="161">
        <v>0</v>
      </c>
      <c r="L120" s="159">
        <v>0</v>
      </c>
      <c r="M120" s="160">
        <v>22651</v>
      </c>
      <c r="N120" s="160">
        <v>0</v>
      </c>
      <c r="O120" s="161">
        <v>0</v>
      </c>
      <c r="P120" s="240"/>
    </row>
    <row r="121" spans="1:16" x14ac:dyDescent="0.2">
      <c r="A121" s="156" t="s">
        <v>124</v>
      </c>
      <c r="B121" s="157" t="s">
        <v>473</v>
      </c>
      <c r="C121" s="158" t="s">
        <v>474</v>
      </c>
      <c r="D121" s="159">
        <v>0</v>
      </c>
      <c r="E121" s="160">
        <v>42480</v>
      </c>
      <c r="F121" s="160">
        <v>0</v>
      </c>
      <c r="G121" s="161">
        <v>0</v>
      </c>
      <c r="H121" s="159">
        <v>0</v>
      </c>
      <c r="I121" s="160">
        <v>49960.79</v>
      </c>
      <c r="J121" s="160">
        <v>0</v>
      </c>
      <c r="K121" s="161">
        <v>0</v>
      </c>
      <c r="L121" s="159">
        <v>0</v>
      </c>
      <c r="M121" s="160">
        <v>42315</v>
      </c>
      <c r="N121" s="160">
        <v>0</v>
      </c>
      <c r="O121" s="161">
        <v>0</v>
      </c>
      <c r="P121" s="240"/>
    </row>
    <row r="122" spans="1:16" x14ac:dyDescent="0.2">
      <c r="A122" s="156" t="s">
        <v>124</v>
      </c>
      <c r="B122" s="157" t="s">
        <v>475</v>
      </c>
      <c r="C122" s="158" t="s">
        <v>476</v>
      </c>
      <c r="D122" s="159">
        <v>1579</v>
      </c>
      <c r="E122" s="160">
        <v>1009833</v>
      </c>
      <c r="F122" s="160">
        <v>0</v>
      </c>
      <c r="G122" s="161">
        <v>0</v>
      </c>
      <c r="H122" s="159">
        <v>1484</v>
      </c>
      <c r="I122" s="160">
        <v>1074846.03</v>
      </c>
      <c r="J122" s="160">
        <v>0</v>
      </c>
      <c r="K122" s="161">
        <v>0</v>
      </c>
      <c r="L122" s="159">
        <v>1187</v>
      </c>
      <c r="M122" s="160">
        <v>966050</v>
      </c>
      <c r="N122" s="160">
        <v>0</v>
      </c>
      <c r="O122" s="161">
        <v>0</v>
      </c>
      <c r="P122" s="240"/>
    </row>
    <row r="123" spans="1:16" x14ac:dyDescent="0.2">
      <c r="A123" s="156" t="s">
        <v>124</v>
      </c>
      <c r="B123" s="157" t="s">
        <v>477</v>
      </c>
      <c r="C123" s="158" t="s">
        <v>478</v>
      </c>
      <c r="D123" s="159">
        <v>1881</v>
      </c>
      <c r="E123" s="160">
        <v>1654606.2</v>
      </c>
      <c r="F123" s="160">
        <v>21473.42</v>
      </c>
      <c r="G123" s="161">
        <v>0</v>
      </c>
      <c r="H123" s="159">
        <v>1970</v>
      </c>
      <c r="I123" s="160">
        <v>1917534.78</v>
      </c>
      <c r="J123" s="160">
        <v>0</v>
      </c>
      <c r="K123" s="161">
        <v>0</v>
      </c>
      <c r="L123" s="159">
        <v>1896</v>
      </c>
      <c r="M123" s="160">
        <v>1701651</v>
      </c>
      <c r="N123" s="160">
        <v>0</v>
      </c>
      <c r="O123" s="161">
        <v>0</v>
      </c>
      <c r="P123" s="240"/>
    </row>
    <row r="124" spans="1:16" x14ac:dyDescent="0.2">
      <c r="A124" s="156" t="s">
        <v>126</v>
      </c>
      <c r="B124" s="157" t="s">
        <v>479</v>
      </c>
      <c r="C124" s="158" t="s">
        <v>480</v>
      </c>
      <c r="D124" s="159">
        <v>1811</v>
      </c>
      <c r="E124" s="160">
        <v>1404103.4</v>
      </c>
      <c r="F124" s="160">
        <v>5853.6</v>
      </c>
      <c r="G124" s="161">
        <v>0</v>
      </c>
      <c r="H124" s="159">
        <v>1761</v>
      </c>
      <c r="I124" s="160">
        <v>1504926</v>
      </c>
      <c r="J124" s="160">
        <v>4229.2</v>
      </c>
      <c r="K124" s="161">
        <v>0</v>
      </c>
      <c r="L124" s="159">
        <v>1333</v>
      </c>
      <c r="M124" s="160">
        <v>1297131.6000000001</v>
      </c>
      <c r="N124" s="160">
        <v>0</v>
      </c>
      <c r="O124" s="161">
        <v>0</v>
      </c>
      <c r="P124" s="240"/>
    </row>
    <row r="125" spans="1:16" x14ac:dyDescent="0.2">
      <c r="A125" s="156" t="s">
        <v>126</v>
      </c>
      <c r="B125" s="157" t="s">
        <v>481</v>
      </c>
      <c r="C125" s="158" t="s">
        <v>482</v>
      </c>
      <c r="D125" s="159">
        <v>334</v>
      </c>
      <c r="E125" s="160">
        <v>683741</v>
      </c>
      <c r="F125" s="160">
        <v>49833.549999999952</v>
      </c>
      <c r="G125" s="161">
        <v>0</v>
      </c>
      <c r="H125" s="159">
        <v>341</v>
      </c>
      <c r="I125" s="160">
        <v>743552</v>
      </c>
      <c r="J125" s="160">
        <v>0</v>
      </c>
      <c r="K125" s="161">
        <v>0</v>
      </c>
      <c r="L125" s="159">
        <v>262</v>
      </c>
      <c r="M125" s="160">
        <v>609452</v>
      </c>
      <c r="N125" s="160">
        <v>0</v>
      </c>
      <c r="O125" s="161">
        <v>0</v>
      </c>
      <c r="P125" s="240"/>
    </row>
    <row r="126" spans="1:16" x14ac:dyDescent="0.2">
      <c r="A126" s="156" t="s">
        <v>126</v>
      </c>
      <c r="B126" s="157" t="s">
        <v>483</v>
      </c>
      <c r="C126" s="158" t="s">
        <v>484</v>
      </c>
      <c r="D126" s="159">
        <v>857</v>
      </c>
      <c r="E126" s="160">
        <v>504298</v>
      </c>
      <c r="F126" s="160">
        <v>0</v>
      </c>
      <c r="G126" s="161">
        <v>0</v>
      </c>
      <c r="H126" s="159">
        <v>847</v>
      </c>
      <c r="I126" s="160">
        <v>571058</v>
      </c>
      <c r="J126" s="160">
        <v>0</v>
      </c>
      <c r="K126" s="161">
        <v>0</v>
      </c>
      <c r="L126" s="159">
        <v>554</v>
      </c>
      <c r="M126" s="160">
        <v>494468.6</v>
      </c>
      <c r="N126" s="160">
        <v>0</v>
      </c>
      <c r="O126" s="161">
        <v>0</v>
      </c>
      <c r="P126" s="240"/>
    </row>
    <row r="127" spans="1:16" x14ac:dyDescent="0.2">
      <c r="A127" s="156" t="s">
        <v>126</v>
      </c>
      <c r="B127" s="157" t="s">
        <v>485</v>
      </c>
      <c r="C127" s="158" t="s">
        <v>486</v>
      </c>
      <c r="D127" s="159">
        <v>787</v>
      </c>
      <c r="E127" s="160">
        <v>499825</v>
      </c>
      <c r="F127" s="160">
        <v>0</v>
      </c>
      <c r="G127" s="161">
        <v>0</v>
      </c>
      <c r="H127" s="159">
        <v>822</v>
      </c>
      <c r="I127" s="160">
        <v>584587</v>
      </c>
      <c r="J127" s="160">
        <v>0</v>
      </c>
      <c r="K127" s="161">
        <v>0</v>
      </c>
      <c r="L127" s="159">
        <v>612</v>
      </c>
      <c r="M127" s="160">
        <v>510391.55</v>
      </c>
      <c r="N127" s="160">
        <v>0</v>
      </c>
      <c r="O127" s="161">
        <v>0</v>
      </c>
      <c r="P127" s="240"/>
    </row>
    <row r="128" spans="1:16" x14ac:dyDescent="0.2">
      <c r="A128" s="156" t="s">
        <v>126</v>
      </c>
      <c r="B128" s="157" t="s">
        <v>487</v>
      </c>
      <c r="C128" s="158" t="s">
        <v>488</v>
      </c>
      <c r="D128" s="159">
        <v>1257</v>
      </c>
      <c r="E128" s="160">
        <v>863279</v>
      </c>
      <c r="F128" s="160">
        <v>0</v>
      </c>
      <c r="G128" s="161">
        <v>0</v>
      </c>
      <c r="H128" s="159">
        <v>1221</v>
      </c>
      <c r="I128" s="160">
        <v>973691</v>
      </c>
      <c r="J128" s="160">
        <v>0</v>
      </c>
      <c r="K128" s="161">
        <v>0</v>
      </c>
      <c r="L128" s="159">
        <v>981</v>
      </c>
      <c r="M128" s="160">
        <v>823936</v>
      </c>
      <c r="N128" s="160">
        <v>0</v>
      </c>
      <c r="O128" s="161">
        <v>0</v>
      </c>
      <c r="P128" s="240"/>
    </row>
    <row r="129" spans="1:16" x14ac:dyDescent="0.2">
      <c r="A129" s="156" t="s">
        <v>126</v>
      </c>
      <c r="B129" s="157" t="s">
        <v>489</v>
      </c>
      <c r="C129" s="158" t="s">
        <v>490</v>
      </c>
      <c r="D129" s="159">
        <v>535</v>
      </c>
      <c r="E129" s="160">
        <v>350777</v>
      </c>
      <c r="F129" s="160">
        <v>0</v>
      </c>
      <c r="G129" s="161">
        <v>0</v>
      </c>
      <c r="H129" s="159">
        <v>567</v>
      </c>
      <c r="I129" s="160">
        <v>413945</v>
      </c>
      <c r="J129" s="160">
        <v>0</v>
      </c>
      <c r="K129" s="161">
        <v>0</v>
      </c>
      <c r="L129" s="159">
        <v>295</v>
      </c>
      <c r="M129" s="160">
        <v>331582</v>
      </c>
      <c r="N129" s="160">
        <v>0</v>
      </c>
      <c r="O129" s="161">
        <v>0</v>
      </c>
      <c r="P129" s="240"/>
    </row>
    <row r="130" spans="1:16" x14ac:dyDescent="0.2">
      <c r="A130" s="156" t="s">
        <v>130</v>
      </c>
      <c r="B130" s="157" t="s">
        <v>491</v>
      </c>
      <c r="C130" s="158" t="s">
        <v>131</v>
      </c>
      <c r="D130" s="159">
        <v>567</v>
      </c>
      <c r="E130" s="160">
        <v>309631</v>
      </c>
      <c r="F130" s="160">
        <v>0</v>
      </c>
      <c r="G130" s="161">
        <v>0</v>
      </c>
      <c r="H130" s="159">
        <v>527</v>
      </c>
      <c r="I130" s="160">
        <v>348182</v>
      </c>
      <c r="J130" s="160">
        <v>0</v>
      </c>
      <c r="K130" s="161">
        <v>0</v>
      </c>
      <c r="L130" s="159">
        <v>551</v>
      </c>
      <c r="M130" s="160">
        <v>323746</v>
      </c>
      <c r="N130" s="160">
        <v>0</v>
      </c>
      <c r="O130" s="161">
        <v>0</v>
      </c>
      <c r="P130" s="240"/>
    </row>
    <row r="131" spans="1:16" x14ac:dyDescent="0.2">
      <c r="A131" s="156" t="s">
        <v>130</v>
      </c>
      <c r="B131" s="157" t="s">
        <v>492</v>
      </c>
      <c r="C131" s="158" t="s">
        <v>493</v>
      </c>
      <c r="D131" s="159">
        <v>1076</v>
      </c>
      <c r="E131" s="160">
        <v>338684</v>
      </c>
      <c r="F131" s="160">
        <v>0</v>
      </c>
      <c r="G131" s="161">
        <v>0</v>
      </c>
      <c r="H131" s="159">
        <v>1045</v>
      </c>
      <c r="I131" s="160">
        <v>393616</v>
      </c>
      <c r="J131" s="160">
        <v>0</v>
      </c>
      <c r="K131" s="161">
        <v>0</v>
      </c>
      <c r="L131" s="159">
        <v>267</v>
      </c>
      <c r="M131" s="160">
        <v>296091</v>
      </c>
      <c r="N131" s="160">
        <v>0</v>
      </c>
      <c r="O131" s="161">
        <v>0</v>
      </c>
      <c r="P131" s="240"/>
    </row>
    <row r="132" spans="1:16" x14ac:dyDescent="0.2">
      <c r="A132" s="156" t="s">
        <v>130</v>
      </c>
      <c r="B132" s="157" t="s">
        <v>494</v>
      </c>
      <c r="C132" s="158" t="s">
        <v>495</v>
      </c>
      <c r="D132" s="159">
        <v>2180</v>
      </c>
      <c r="E132" s="160">
        <v>1497513.2</v>
      </c>
      <c r="F132" s="160">
        <v>18936.400000000001</v>
      </c>
      <c r="G132" s="161">
        <v>0</v>
      </c>
      <c r="H132" s="159">
        <v>2401</v>
      </c>
      <c r="I132" s="160">
        <v>1846197.2</v>
      </c>
      <c r="J132" s="160">
        <v>22426.400000000001</v>
      </c>
      <c r="K132" s="161">
        <v>0</v>
      </c>
      <c r="L132" s="159">
        <v>1958</v>
      </c>
      <c r="M132" s="160">
        <v>1602597.8</v>
      </c>
      <c r="N132" s="160">
        <v>11329.6</v>
      </c>
      <c r="O132" s="161">
        <v>0</v>
      </c>
      <c r="P132" s="240"/>
    </row>
    <row r="133" spans="1:16" x14ac:dyDescent="0.2">
      <c r="A133" s="156" t="s">
        <v>130</v>
      </c>
      <c r="B133" s="157" t="s">
        <v>496</v>
      </c>
      <c r="C133" s="158" t="s">
        <v>497</v>
      </c>
      <c r="D133" s="159">
        <v>4255</v>
      </c>
      <c r="E133" s="160">
        <v>3401640.8000000003</v>
      </c>
      <c r="F133" s="160">
        <v>3240</v>
      </c>
      <c r="G133" s="161">
        <v>0</v>
      </c>
      <c r="H133" s="159">
        <v>4160</v>
      </c>
      <c r="I133" s="160">
        <v>3839288</v>
      </c>
      <c r="J133" s="160">
        <v>14582.400000000001</v>
      </c>
      <c r="K133" s="161">
        <v>0</v>
      </c>
      <c r="L133" s="159">
        <v>3231</v>
      </c>
      <c r="M133" s="160">
        <v>3082350.6</v>
      </c>
      <c r="N133" s="160">
        <v>12630</v>
      </c>
      <c r="O133" s="161">
        <v>0</v>
      </c>
      <c r="P133" s="240"/>
    </row>
    <row r="134" spans="1:16" x14ac:dyDescent="0.2">
      <c r="A134" s="156" t="s">
        <v>130</v>
      </c>
      <c r="B134" s="157" t="s">
        <v>498</v>
      </c>
      <c r="C134" s="158" t="s">
        <v>499</v>
      </c>
      <c r="D134" s="159">
        <v>1883</v>
      </c>
      <c r="E134" s="160">
        <v>2050869.6</v>
      </c>
      <c r="F134" s="160">
        <v>79562.889999999941</v>
      </c>
      <c r="G134" s="161">
        <v>0</v>
      </c>
      <c r="H134" s="159">
        <v>2177</v>
      </c>
      <c r="I134" s="160">
        <v>2610766.7999999998</v>
      </c>
      <c r="J134" s="160">
        <v>0</v>
      </c>
      <c r="K134" s="161">
        <v>0</v>
      </c>
      <c r="L134" s="159">
        <v>1601</v>
      </c>
      <c r="M134" s="160">
        <v>2121518.1</v>
      </c>
      <c r="N134" s="160">
        <v>0</v>
      </c>
      <c r="O134" s="161">
        <v>0</v>
      </c>
      <c r="P134" s="240"/>
    </row>
    <row r="135" spans="1:16" x14ac:dyDescent="0.2">
      <c r="A135" s="156" t="s">
        <v>130</v>
      </c>
      <c r="B135" s="157" t="s">
        <v>500</v>
      </c>
      <c r="C135" s="158" t="s">
        <v>501</v>
      </c>
      <c r="D135" s="159">
        <v>0</v>
      </c>
      <c r="E135" s="160">
        <v>664056</v>
      </c>
      <c r="F135" s="160">
        <v>0</v>
      </c>
      <c r="G135" s="161">
        <v>0</v>
      </c>
      <c r="H135" s="159">
        <v>0</v>
      </c>
      <c r="I135" s="160">
        <v>772711</v>
      </c>
      <c r="J135" s="160">
        <v>0</v>
      </c>
      <c r="K135" s="161">
        <v>0</v>
      </c>
      <c r="L135" s="159">
        <v>0</v>
      </c>
      <c r="M135" s="160">
        <v>981412</v>
      </c>
      <c r="N135" s="160">
        <v>0</v>
      </c>
      <c r="O135" s="161">
        <v>0</v>
      </c>
      <c r="P135" s="240"/>
    </row>
    <row r="136" spans="1:16" x14ac:dyDescent="0.2">
      <c r="A136" s="156" t="s">
        <v>133</v>
      </c>
      <c r="B136" s="157" t="s">
        <v>502</v>
      </c>
      <c r="C136" s="158" t="s">
        <v>503</v>
      </c>
      <c r="D136" s="159">
        <v>1396</v>
      </c>
      <c r="E136" s="160">
        <v>1016007</v>
      </c>
      <c r="F136" s="160">
        <v>0</v>
      </c>
      <c r="G136" s="161">
        <v>0</v>
      </c>
      <c r="H136" s="159">
        <v>1525</v>
      </c>
      <c r="I136" s="160">
        <v>1259430</v>
      </c>
      <c r="J136" s="160">
        <v>0</v>
      </c>
      <c r="K136" s="161">
        <v>0</v>
      </c>
      <c r="L136" s="159">
        <v>1335</v>
      </c>
      <c r="M136" s="160">
        <v>1096951</v>
      </c>
      <c r="N136" s="160">
        <v>1358</v>
      </c>
      <c r="O136" s="161">
        <v>0</v>
      </c>
      <c r="P136" s="240"/>
    </row>
    <row r="137" spans="1:16" x14ac:dyDescent="0.2">
      <c r="A137" s="156" t="s">
        <v>133</v>
      </c>
      <c r="B137" s="157" t="s">
        <v>504</v>
      </c>
      <c r="C137" s="158" t="s">
        <v>505</v>
      </c>
      <c r="D137" s="159">
        <v>1323</v>
      </c>
      <c r="E137" s="160">
        <v>882508</v>
      </c>
      <c r="F137" s="160">
        <v>0</v>
      </c>
      <c r="G137" s="161">
        <v>0</v>
      </c>
      <c r="H137" s="159">
        <v>1347</v>
      </c>
      <c r="I137" s="160">
        <v>1034041</v>
      </c>
      <c r="J137" s="160">
        <v>0</v>
      </c>
      <c r="K137" s="161">
        <v>0</v>
      </c>
      <c r="L137" s="159">
        <v>1375</v>
      </c>
      <c r="M137" s="160">
        <v>1031744</v>
      </c>
      <c r="N137" s="160">
        <v>0</v>
      </c>
      <c r="O137" s="161">
        <v>0</v>
      </c>
      <c r="P137" s="240"/>
    </row>
    <row r="138" spans="1:16" x14ac:dyDescent="0.2">
      <c r="A138" s="156" t="s">
        <v>133</v>
      </c>
      <c r="B138" s="157" t="s">
        <v>506</v>
      </c>
      <c r="C138" s="158" t="s">
        <v>507</v>
      </c>
      <c r="D138" s="159">
        <v>85</v>
      </c>
      <c r="E138" s="160">
        <v>28050</v>
      </c>
      <c r="F138" s="160">
        <v>0</v>
      </c>
      <c r="G138" s="161">
        <v>0</v>
      </c>
      <c r="H138" s="159">
        <v>74</v>
      </c>
      <c r="I138" s="160">
        <v>27333</v>
      </c>
      <c r="J138" s="160">
        <v>0</v>
      </c>
      <c r="K138" s="161">
        <v>0</v>
      </c>
      <c r="L138" s="159">
        <v>18</v>
      </c>
      <c r="M138" s="160">
        <v>21141</v>
      </c>
      <c r="N138" s="160">
        <v>0</v>
      </c>
      <c r="O138" s="161">
        <v>0</v>
      </c>
      <c r="P138" s="240"/>
    </row>
    <row r="139" spans="1:16" x14ac:dyDescent="0.2">
      <c r="A139" s="156" t="s">
        <v>133</v>
      </c>
      <c r="B139" s="157" t="s">
        <v>508</v>
      </c>
      <c r="C139" s="158" t="s">
        <v>509</v>
      </c>
      <c r="D139" s="159">
        <v>904</v>
      </c>
      <c r="E139" s="160">
        <v>298320</v>
      </c>
      <c r="F139" s="160">
        <v>0</v>
      </c>
      <c r="G139" s="161">
        <v>0</v>
      </c>
      <c r="H139" s="159">
        <v>898</v>
      </c>
      <c r="I139" s="160">
        <v>296340</v>
      </c>
      <c r="J139" s="160">
        <v>0</v>
      </c>
      <c r="K139" s="161">
        <v>0</v>
      </c>
      <c r="L139" s="159">
        <v>285</v>
      </c>
      <c r="M139" s="160">
        <v>235125</v>
      </c>
      <c r="N139" s="160">
        <v>0</v>
      </c>
      <c r="O139" s="161">
        <v>0</v>
      </c>
      <c r="P139" s="240"/>
    </row>
    <row r="140" spans="1:16" x14ac:dyDescent="0.2">
      <c r="A140" s="156" t="s">
        <v>133</v>
      </c>
      <c r="B140" s="157" t="s">
        <v>510</v>
      </c>
      <c r="C140" s="158" t="s">
        <v>511</v>
      </c>
      <c r="D140" s="159">
        <v>1172</v>
      </c>
      <c r="E140" s="160">
        <v>367698</v>
      </c>
      <c r="F140" s="160">
        <v>0</v>
      </c>
      <c r="G140" s="161">
        <v>0</v>
      </c>
      <c r="H140" s="159">
        <v>1280</v>
      </c>
      <c r="I140" s="160">
        <v>446716</v>
      </c>
      <c r="J140" s="160">
        <v>0</v>
      </c>
      <c r="K140" s="161">
        <v>0</v>
      </c>
      <c r="L140" s="159">
        <v>342</v>
      </c>
      <c r="M140" s="160">
        <v>322677</v>
      </c>
      <c r="N140" s="160">
        <v>0</v>
      </c>
      <c r="O140" s="161">
        <v>0</v>
      </c>
      <c r="P140" s="240"/>
    </row>
    <row r="141" spans="1:16" x14ac:dyDescent="0.2">
      <c r="A141" s="156" t="s">
        <v>133</v>
      </c>
      <c r="B141" s="157" t="s">
        <v>512</v>
      </c>
      <c r="C141" s="158" t="s">
        <v>513</v>
      </c>
      <c r="D141" s="159">
        <v>4842</v>
      </c>
      <c r="E141" s="160">
        <v>5091104.1999999993</v>
      </c>
      <c r="F141" s="160">
        <v>114647.72999999992</v>
      </c>
      <c r="G141" s="161">
        <v>0</v>
      </c>
      <c r="H141" s="159">
        <v>4747</v>
      </c>
      <c r="I141" s="160">
        <v>5719864</v>
      </c>
      <c r="J141" s="160">
        <v>64829.599999999999</v>
      </c>
      <c r="K141" s="161">
        <v>0</v>
      </c>
      <c r="L141" s="159">
        <v>3550</v>
      </c>
      <c r="M141" s="160">
        <v>4841712.5999999996</v>
      </c>
      <c r="N141" s="160">
        <v>34892</v>
      </c>
      <c r="O141" s="161">
        <v>0</v>
      </c>
      <c r="P141" s="240"/>
    </row>
    <row r="142" spans="1:16" x14ac:dyDescent="0.2">
      <c r="A142" s="156" t="s">
        <v>133</v>
      </c>
      <c r="B142" s="157" t="s">
        <v>514</v>
      </c>
      <c r="C142" s="158" t="s">
        <v>515</v>
      </c>
      <c r="D142" s="159">
        <v>91</v>
      </c>
      <c r="E142" s="160">
        <v>51000</v>
      </c>
      <c r="F142" s="160">
        <v>0</v>
      </c>
      <c r="G142" s="161">
        <v>0</v>
      </c>
      <c r="H142" s="159">
        <v>0</v>
      </c>
      <c r="I142" s="160">
        <v>0</v>
      </c>
      <c r="J142" s="160">
        <v>0</v>
      </c>
      <c r="K142" s="161">
        <v>0</v>
      </c>
      <c r="L142" s="159"/>
      <c r="M142" s="160"/>
      <c r="N142" s="160"/>
      <c r="O142" s="161"/>
      <c r="P142" s="240"/>
    </row>
    <row r="143" spans="1:16" x14ac:dyDescent="0.2">
      <c r="A143" s="156" t="s">
        <v>133</v>
      </c>
      <c r="B143" s="157" t="s">
        <v>516</v>
      </c>
      <c r="C143" s="158" t="s">
        <v>517</v>
      </c>
      <c r="D143" s="159">
        <v>1811</v>
      </c>
      <c r="E143" s="160">
        <v>1470001</v>
      </c>
      <c r="F143" s="160">
        <v>37585.789999999986</v>
      </c>
      <c r="G143" s="161">
        <v>0</v>
      </c>
      <c r="H143" s="159">
        <v>1751</v>
      </c>
      <c r="I143" s="160">
        <v>1614687</v>
      </c>
      <c r="J143" s="160">
        <v>5982.4</v>
      </c>
      <c r="K143" s="161">
        <v>0</v>
      </c>
      <c r="L143" s="159">
        <v>1154</v>
      </c>
      <c r="M143" s="160">
        <v>1336282.8</v>
      </c>
      <c r="N143" s="160">
        <v>1435.6</v>
      </c>
      <c r="O143" s="161">
        <v>0</v>
      </c>
      <c r="P143" s="240"/>
    </row>
    <row r="144" spans="1:16" x14ac:dyDescent="0.2">
      <c r="A144" s="156" t="s">
        <v>133</v>
      </c>
      <c r="B144" s="157" t="s">
        <v>518</v>
      </c>
      <c r="C144" s="158" t="s">
        <v>519</v>
      </c>
      <c r="D144" s="159">
        <v>507</v>
      </c>
      <c r="E144" s="160">
        <v>333482</v>
      </c>
      <c r="F144" s="160">
        <v>0</v>
      </c>
      <c r="G144" s="161">
        <v>0</v>
      </c>
      <c r="H144" s="159">
        <v>562</v>
      </c>
      <c r="I144" s="160">
        <v>415591</v>
      </c>
      <c r="J144" s="160">
        <v>0</v>
      </c>
      <c r="K144" s="161">
        <v>0</v>
      </c>
      <c r="L144" s="159">
        <v>381</v>
      </c>
      <c r="M144" s="160">
        <v>355460</v>
      </c>
      <c r="N144" s="160">
        <v>0</v>
      </c>
      <c r="O144" s="161">
        <v>0</v>
      </c>
      <c r="P144" s="240"/>
    </row>
    <row r="145" spans="1:16" x14ac:dyDescent="0.2">
      <c r="A145" s="156" t="s">
        <v>133</v>
      </c>
      <c r="B145" s="157" t="s">
        <v>520</v>
      </c>
      <c r="C145" s="158" t="s">
        <v>521</v>
      </c>
      <c r="D145" s="159">
        <v>3536</v>
      </c>
      <c r="E145" s="160">
        <v>3016270</v>
      </c>
      <c r="F145" s="160">
        <v>13782.4</v>
      </c>
      <c r="G145" s="161">
        <v>0</v>
      </c>
      <c r="H145" s="159">
        <v>3456</v>
      </c>
      <c r="I145" s="160">
        <v>3388881</v>
      </c>
      <c r="J145" s="160">
        <v>5386.7999999999993</v>
      </c>
      <c r="K145" s="161">
        <v>0</v>
      </c>
      <c r="L145" s="159">
        <v>2273</v>
      </c>
      <c r="M145" s="160">
        <v>2611581</v>
      </c>
      <c r="N145" s="160">
        <v>7177.9999999999991</v>
      </c>
      <c r="O145" s="161">
        <v>0</v>
      </c>
      <c r="P145" s="240"/>
    </row>
    <row r="146" spans="1:16" x14ac:dyDescent="0.2">
      <c r="A146" s="156" t="s">
        <v>133</v>
      </c>
      <c r="B146" s="157" t="s">
        <v>522</v>
      </c>
      <c r="C146" s="158" t="s">
        <v>523</v>
      </c>
      <c r="D146" s="159">
        <v>285</v>
      </c>
      <c r="E146" s="160">
        <v>190088</v>
      </c>
      <c r="F146" s="160">
        <v>0</v>
      </c>
      <c r="G146" s="161">
        <v>0</v>
      </c>
      <c r="H146" s="159">
        <v>339</v>
      </c>
      <c r="I146" s="160">
        <v>226105</v>
      </c>
      <c r="J146" s="160">
        <v>0</v>
      </c>
      <c r="K146" s="161">
        <v>0</v>
      </c>
      <c r="L146" s="159">
        <v>139</v>
      </c>
      <c r="M146" s="160">
        <v>188372</v>
      </c>
      <c r="N146" s="160">
        <v>0</v>
      </c>
      <c r="O146" s="161">
        <v>0</v>
      </c>
      <c r="P146" s="240"/>
    </row>
    <row r="147" spans="1:16" x14ac:dyDescent="0.2">
      <c r="A147" s="156" t="s">
        <v>133</v>
      </c>
      <c r="B147" s="157" t="s">
        <v>524</v>
      </c>
      <c r="C147" s="158" t="s">
        <v>525</v>
      </c>
      <c r="D147" s="159">
        <v>0</v>
      </c>
      <c r="E147" s="160">
        <v>217152</v>
      </c>
      <c r="F147" s="160">
        <v>0</v>
      </c>
      <c r="G147" s="161">
        <v>0</v>
      </c>
      <c r="H147" s="159">
        <v>0</v>
      </c>
      <c r="I147" s="160">
        <v>241764</v>
      </c>
      <c r="J147" s="160">
        <v>0</v>
      </c>
      <c r="K147" s="161">
        <v>0</v>
      </c>
      <c r="L147" s="159">
        <v>0</v>
      </c>
      <c r="M147" s="160">
        <v>240040</v>
      </c>
      <c r="N147" s="160">
        <v>0</v>
      </c>
      <c r="O147" s="161">
        <v>0</v>
      </c>
      <c r="P147" s="240"/>
    </row>
    <row r="148" spans="1:16" x14ac:dyDescent="0.2">
      <c r="A148" s="156" t="s">
        <v>133</v>
      </c>
      <c r="B148" s="157" t="s">
        <v>526</v>
      </c>
      <c r="C148" s="158" t="s">
        <v>527</v>
      </c>
      <c r="D148" s="159">
        <v>3513</v>
      </c>
      <c r="E148" s="160">
        <v>4898846</v>
      </c>
      <c r="F148" s="160">
        <v>93562.399999999936</v>
      </c>
      <c r="G148" s="161">
        <v>4838959.3500000015</v>
      </c>
      <c r="H148" s="159">
        <v>4011</v>
      </c>
      <c r="I148" s="160">
        <v>6052818.5999999996</v>
      </c>
      <c r="J148" s="160">
        <v>55161.599999999991</v>
      </c>
      <c r="K148" s="161">
        <v>5315943.7200000007</v>
      </c>
      <c r="L148" s="159">
        <v>3796</v>
      </c>
      <c r="M148" s="160">
        <v>5531172.7999999998</v>
      </c>
      <c r="N148" s="160">
        <v>21215.449999999997</v>
      </c>
      <c r="O148" s="161">
        <v>7149478.8600000013</v>
      </c>
      <c r="P148" s="240"/>
    </row>
    <row r="149" spans="1:16" x14ac:dyDescent="0.2">
      <c r="A149" s="156" t="s">
        <v>133</v>
      </c>
      <c r="B149" s="157" t="s">
        <v>528</v>
      </c>
      <c r="C149" s="158" t="s">
        <v>529</v>
      </c>
      <c r="D149" s="159">
        <v>1307</v>
      </c>
      <c r="E149" s="160">
        <v>924593</v>
      </c>
      <c r="F149" s="160">
        <v>0</v>
      </c>
      <c r="G149" s="161">
        <v>0</v>
      </c>
      <c r="H149" s="159">
        <v>1295</v>
      </c>
      <c r="I149" s="160">
        <v>1031268</v>
      </c>
      <c r="J149" s="160">
        <v>0</v>
      </c>
      <c r="K149" s="161">
        <v>0</v>
      </c>
      <c r="L149" s="159">
        <v>829</v>
      </c>
      <c r="M149" s="160">
        <v>820211</v>
      </c>
      <c r="N149" s="160">
        <v>0</v>
      </c>
      <c r="O149" s="161">
        <v>0</v>
      </c>
      <c r="P149" s="240"/>
    </row>
    <row r="150" spans="1:16" x14ac:dyDescent="0.2">
      <c r="A150" s="156" t="s">
        <v>133</v>
      </c>
      <c r="B150" s="157" t="s">
        <v>530</v>
      </c>
      <c r="C150" s="158" t="s">
        <v>531</v>
      </c>
      <c r="D150" s="159"/>
      <c r="E150" s="160"/>
      <c r="F150" s="160"/>
      <c r="G150" s="161"/>
      <c r="H150" s="159"/>
      <c r="I150" s="160"/>
      <c r="J150" s="160"/>
      <c r="K150" s="161"/>
      <c r="L150" s="159"/>
      <c r="M150" s="160">
        <v>97070</v>
      </c>
      <c r="N150" s="160">
        <v>0</v>
      </c>
      <c r="O150" s="161">
        <v>0</v>
      </c>
      <c r="P150" s="240"/>
    </row>
    <row r="151" spans="1:16" x14ac:dyDescent="0.2">
      <c r="A151" s="156" t="s">
        <v>212</v>
      </c>
      <c r="B151" s="157" t="s">
        <v>532</v>
      </c>
      <c r="C151" s="158" t="s">
        <v>533</v>
      </c>
      <c r="D151" s="159">
        <v>2945</v>
      </c>
      <c r="E151" s="160">
        <v>2306234.2000000002</v>
      </c>
      <c r="F151" s="160">
        <v>0</v>
      </c>
      <c r="G151" s="161">
        <v>0</v>
      </c>
      <c r="H151" s="159">
        <v>3031</v>
      </c>
      <c r="I151" s="160">
        <v>2634957.2000000002</v>
      </c>
      <c r="J151" s="160">
        <v>0</v>
      </c>
      <c r="K151" s="161">
        <v>0</v>
      </c>
      <c r="L151" s="159">
        <v>2102</v>
      </c>
      <c r="M151" s="160">
        <v>2203729.6</v>
      </c>
      <c r="N151" s="160">
        <v>0</v>
      </c>
      <c r="O151" s="161">
        <v>0</v>
      </c>
      <c r="P151" s="240"/>
    </row>
    <row r="152" spans="1:16" x14ac:dyDescent="0.2">
      <c r="A152" s="156" t="s">
        <v>212</v>
      </c>
      <c r="B152" s="157" t="s">
        <v>534</v>
      </c>
      <c r="C152" s="158" t="s">
        <v>535</v>
      </c>
      <c r="D152" s="159">
        <v>384</v>
      </c>
      <c r="E152" s="160">
        <v>261097.4</v>
      </c>
      <c r="F152" s="160">
        <v>0</v>
      </c>
      <c r="G152" s="161">
        <v>0</v>
      </c>
      <c r="H152" s="159">
        <v>374</v>
      </c>
      <c r="I152" s="160">
        <v>290773.40000000002</v>
      </c>
      <c r="J152" s="160">
        <v>0</v>
      </c>
      <c r="K152" s="161">
        <v>0</v>
      </c>
      <c r="L152" s="159">
        <v>265</v>
      </c>
      <c r="M152" s="160">
        <v>278067</v>
      </c>
      <c r="N152" s="160">
        <v>0</v>
      </c>
      <c r="O152" s="161">
        <v>0</v>
      </c>
      <c r="P152" s="240"/>
    </row>
    <row r="153" spans="1:16" x14ac:dyDescent="0.2">
      <c r="A153" s="156" t="s">
        <v>212</v>
      </c>
      <c r="B153" s="157" t="s">
        <v>536</v>
      </c>
      <c r="C153" s="158" t="s">
        <v>537</v>
      </c>
      <c r="D153" s="159">
        <v>262</v>
      </c>
      <c r="E153" s="160">
        <v>503979</v>
      </c>
      <c r="F153" s="160">
        <v>50369.489999999962</v>
      </c>
      <c r="G153" s="161">
        <v>0</v>
      </c>
      <c r="H153" s="159">
        <v>316</v>
      </c>
      <c r="I153" s="160">
        <v>637322</v>
      </c>
      <c r="J153" s="160">
        <v>0</v>
      </c>
      <c r="K153" s="161">
        <v>0</v>
      </c>
      <c r="L153" s="159">
        <v>188</v>
      </c>
      <c r="M153" s="160">
        <v>484287</v>
      </c>
      <c r="N153" s="160">
        <v>0</v>
      </c>
      <c r="O153" s="161">
        <v>0</v>
      </c>
      <c r="P153" s="240"/>
    </row>
    <row r="154" spans="1:16" x14ac:dyDescent="0.2">
      <c r="A154" s="156" t="s">
        <v>212</v>
      </c>
      <c r="B154" s="157" t="s">
        <v>538</v>
      </c>
      <c r="C154" s="158" t="s">
        <v>539</v>
      </c>
      <c r="D154" s="159">
        <v>163</v>
      </c>
      <c r="E154" s="160">
        <v>62302</v>
      </c>
      <c r="F154" s="160">
        <v>0</v>
      </c>
      <c r="G154" s="161">
        <v>0</v>
      </c>
      <c r="H154" s="159">
        <v>177</v>
      </c>
      <c r="I154" s="160">
        <v>70445</v>
      </c>
      <c r="J154" s="160">
        <v>0</v>
      </c>
      <c r="K154" s="161">
        <v>0</v>
      </c>
      <c r="L154" s="159">
        <v>37</v>
      </c>
      <c r="M154" s="160">
        <v>48810</v>
      </c>
      <c r="N154" s="160">
        <v>0</v>
      </c>
      <c r="O154" s="161">
        <v>0</v>
      </c>
      <c r="P154" s="240"/>
    </row>
    <row r="155" spans="1:16" x14ac:dyDescent="0.2">
      <c r="A155" s="156" t="s">
        <v>212</v>
      </c>
      <c r="B155" s="157" t="s">
        <v>540</v>
      </c>
      <c r="C155" s="158" t="s">
        <v>541</v>
      </c>
      <c r="D155" s="159">
        <v>0</v>
      </c>
      <c r="E155" s="160">
        <v>193824</v>
      </c>
      <c r="F155" s="160">
        <v>0</v>
      </c>
      <c r="G155" s="161">
        <v>0</v>
      </c>
      <c r="H155" s="159">
        <v>0</v>
      </c>
      <c r="I155" s="160">
        <v>223678</v>
      </c>
      <c r="J155" s="160">
        <v>0</v>
      </c>
      <c r="K155" s="161">
        <v>0</v>
      </c>
      <c r="L155" s="159">
        <v>0</v>
      </c>
      <c r="M155" s="160">
        <v>231370</v>
      </c>
      <c r="N155" s="160">
        <v>0</v>
      </c>
      <c r="O155" s="161">
        <v>0</v>
      </c>
      <c r="P155" s="240"/>
    </row>
    <row r="156" spans="1:16" x14ac:dyDescent="0.2">
      <c r="A156" s="156" t="s">
        <v>135</v>
      </c>
      <c r="B156" s="157" t="s">
        <v>542</v>
      </c>
      <c r="C156" s="158" t="s">
        <v>543</v>
      </c>
      <c r="D156" s="159">
        <v>480</v>
      </c>
      <c r="E156" s="160">
        <v>263426</v>
      </c>
      <c r="F156" s="160">
        <v>0</v>
      </c>
      <c r="G156" s="161">
        <v>0</v>
      </c>
      <c r="H156" s="159">
        <v>523</v>
      </c>
      <c r="I156" s="160">
        <v>348744</v>
      </c>
      <c r="J156" s="160">
        <v>0</v>
      </c>
      <c r="K156" s="161">
        <v>0</v>
      </c>
      <c r="L156" s="159">
        <v>416</v>
      </c>
      <c r="M156" s="160">
        <v>283674</v>
      </c>
      <c r="N156" s="160">
        <v>0</v>
      </c>
      <c r="O156" s="161">
        <v>0</v>
      </c>
      <c r="P156" s="240"/>
    </row>
    <row r="157" spans="1:16" x14ac:dyDescent="0.2">
      <c r="A157" s="156" t="s">
        <v>135</v>
      </c>
      <c r="B157" s="157" t="s">
        <v>544</v>
      </c>
      <c r="C157" s="158" t="s">
        <v>545</v>
      </c>
      <c r="D157" s="159">
        <v>580</v>
      </c>
      <c r="E157" s="160">
        <v>347723</v>
      </c>
      <c r="F157" s="160">
        <v>0</v>
      </c>
      <c r="G157" s="161">
        <v>0</v>
      </c>
      <c r="H157" s="159">
        <v>647</v>
      </c>
      <c r="I157" s="160">
        <v>384495</v>
      </c>
      <c r="J157" s="160">
        <v>0</v>
      </c>
      <c r="K157" s="161">
        <v>0</v>
      </c>
      <c r="L157" s="159">
        <v>473</v>
      </c>
      <c r="M157" s="160">
        <v>341277</v>
      </c>
      <c r="N157" s="160">
        <v>0</v>
      </c>
      <c r="O157" s="161">
        <v>0</v>
      </c>
      <c r="P157" s="240"/>
    </row>
    <row r="158" spans="1:16" x14ac:dyDescent="0.2">
      <c r="A158" s="156" t="s">
        <v>135</v>
      </c>
      <c r="B158" s="157" t="s">
        <v>546</v>
      </c>
      <c r="C158" s="158" t="s">
        <v>547</v>
      </c>
      <c r="D158" s="159">
        <v>629</v>
      </c>
      <c r="E158" s="160">
        <v>348254</v>
      </c>
      <c r="F158" s="160">
        <v>0</v>
      </c>
      <c r="G158" s="161">
        <v>0</v>
      </c>
      <c r="H158" s="159">
        <v>650</v>
      </c>
      <c r="I158" s="160">
        <v>364210</v>
      </c>
      <c r="J158" s="160">
        <v>0</v>
      </c>
      <c r="K158" s="161">
        <v>0</v>
      </c>
      <c r="L158" s="159">
        <v>620</v>
      </c>
      <c r="M158" s="160">
        <v>386626</v>
      </c>
      <c r="N158" s="160">
        <v>0</v>
      </c>
      <c r="O158" s="161">
        <v>0</v>
      </c>
      <c r="P158" s="240"/>
    </row>
    <row r="159" spans="1:16" x14ac:dyDescent="0.2">
      <c r="A159" s="156" t="s">
        <v>135</v>
      </c>
      <c r="B159" s="157" t="s">
        <v>548</v>
      </c>
      <c r="C159" s="158" t="s">
        <v>549</v>
      </c>
      <c r="D159" s="159">
        <v>176</v>
      </c>
      <c r="E159" s="160">
        <v>110554</v>
      </c>
      <c r="F159" s="160">
        <v>0</v>
      </c>
      <c r="G159" s="161">
        <v>0</v>
      </c>
      <c r="H159" s="159">
        <v>181</v>
      </c>
      <c r="I159" s="160">
        <v>113276</v>
      </c>
      <c r="J159" s="160">
        <v>0</v>
      </c>
      <c r="K159" s="161">
        <v>0</v>
      </c>
      <c r="L159" s="159">
        <v>133</v>
      </c>
      <c r="M159" s="160">
        <v>111190</v>
      </c>
      <c r="N159" s="160">
        <v>0</v>
      </c>
      <c r="O159" s="161">
        <v>0</v>
      </c>
      <c r="P159" s="240"/>
    </row>
    <row r="160" spans="1:16" x14ac:dyDescent="0.2">
      <c r="A160" s="156" t="s">
        <v>135</v>
      </c>
      <c r="B160" s="157" t="s">
        <v>550</v>
      </c>
      <c r="C160" s="158" t="s">
        <v>551</v>
      </c>
      <c r="D160" s="159">
        <v>0</v>
      </c>
      <c r="E160" s="160">
        <v>23940</v>
      </c>
      <c r="F160" s="160">
        <v>0</v>
      </c>
      <c r="G160" s="161">
        <v>0</v>
      </c>
      <c r="H160" s="159">
        <v>0</v>
      </c>
      <c r="I160" s="160">
        <v>47013</v>
      </c>
      <c r="J160" s="160">
        <v>0</v>
      </c>
      <c r="K160" s="161">
        <v>0</v>
      </c>
      <c r="L160" s="159">
        <v>0</v>
      </c>
      <c r="M160" s="160">
        <v>31614</v>
      </c>
      <c r="N160" s="160">
        <v>0</v>
      </c>
      <c r="O160" s="161">
        <v>0</v>
      </c>
      <c r="P160" s="240"/>
    </row>
    <row r="161" spans="1:16" x14ac:dyDescent="0.2">
      <c r="A161" s="156" t="s">
        <v>135</v>
      </c>
      <c r="B161" s="157" t="s">
        <v>552</v>
      </c>
      <c r="C161" s="158" t="s">
        <v>553</v>
      </c>
      <c r="D161" s="159">
        <v>0</v>
      </c>
      <c r="E161" s="160">
        <v>484800</v>
      </c>
      <c r="F161" s="160">
        <v>0</v>
      </c>
      <c r="G161" s="161">
        <v>0</v>
      </c>
      <c r="H161" s="159">
        <v>0</v>
      </c>
      <c r="I161" s="160">
        <v>484800</v>
      </c>
      <c r="J161" s="160">
        <v>0</v>
      </c>
      <c r="K161" s="161">
        <v>0</v>
      </c>
      <c r="L161" s="159">
        <v>0</v>
      </c>
      <c r="M161" s="160">
        <v>489600</v>
      </c>
      <c r="N161" s="160">
        <v>0</v>
      </c>
      <c r="O161" s="161">
        <v>0</v>
      </c>
      <c r="P161" s="240"/>
    </row>
    <row r="162" spans="1:16" x14ac:dyDescent="0.2">
      <c r="A162" s="156" t="s">
        <v>135</v>
      </c>
      <c r="B162" s="157" t="s">
        <v>554</v>
      </c>
      <c r="C162" s="158" t="s">
        <v>555</v>
      </c>
      <c r="D162" s="159">
        <v>0</v>
      </c>
      <c r="E162" s="160">
        <v>16720</v>
      </c>
      <c r="F162" s="160">
        <v>0</v>
      </c>
      <c r="G162" s="161">
        <v>0</v>
      </c>
      <c r="H162" s="159">
        <v>0</v>
      </c>
      <c r="I162" s="160">
        <v>19760</v>
      </c>
      <c r="J162" s="160">
        <v>0</v>
      </c>
      <c r="K162" s="161">
        <v>0</v>
      </c>
      <c r="L162" s="159">
        <v>0</v>
      </c>
      <c r="M162" s="160">
        <v>15075</v>
      </c>
      <c r="N162" s="160">
        <v>0</v>
      </c>
      <c r="O162" s="161">
        <v>0</v>
      </c>
      <c r="P162" s="240"/>
    </row>
    <row r="163" spans="1:16" x14ac:dyDescent="0.2">
      <c r="A163" s="156" t="s">
        <v>135</v>
      </c>
      <c r="B163" s="157" t="s">
        <v>556</v>
      </c>
      <c r="C163" s="158" t="s">
        <v>557</v>
      </c>
      <c r="D163" s="159">
        <v>0</v>
      </c>
      <c r="E163" s="160">
        <v>4950</v>
      </c>
      <c r="F163" s="160">
        <v>0</v>
      </c>
      <c r="G163" s="161">
        <v>0</v>
      </c>
      <c r="H163" s="159">
        <v>0</v>
      </c>
      <c r="I163" s="160">
        <v>4050</v>
      </c>
      <c r="J163" s="160">
        <v>0</v>
      </c>
      <c r="K163" s="161">
        <v>0</v>
      </c>
      <c r="L163" s="159">
        <v>0</v>
      </c>
      <c r="M163" s="160">
        <v>4329</v>
      </c>
      <c r="N163" s="160">
        <v>0</v>
      </c>
      <c r="O163" s="161">
        <v>0</v>
      </c>
      <c r="P163" s="240"/>
    </row>
    <row r="164" spans="1:16" x14ac:dyDescent="0.2">
      <c r="A164" s="156" t="s">
        <v>135</v>
      </c>
      <c r="B164" s="157" t="s">
        <v>558</v>
      </c>
      <c r="C164" s="158" t="s">
        <v>559</v>
      </c>
      <c r="D164" s="159">
        <v>9170</v>
      </c>
      <c r="E164" s="160">
        <v>9108981.8000000007</v>
      </c>
      <c r="F164" s="160">
        <v>239297.89000000007</v>
      </c>
      <c r="G164" s="161">
        <v>6721755.3100000005</v>
      </c>
      <c r="H164" s="159">
        <v>10094</v>
      </c>
      <c r="I164" s="160">
        <v>11556110.4</v>
      </c>
      <c r="J164" s="160">
        <v>254721.48</v>
      </c>
      <c r="K164" s="161">
        <v>6853028.3900000025</v>
      </c>
      <c r="L164" s="159">
        <v>5865</v>
      </c>
      <c r="M164" s="160">
        <v>9419306.3999999985</v>
      </c>
      <c r="N164" s="160">
        <v>190952.52000000002</v>
      </c>
      <c r="O164" s="161">
        <v>8073831.9499999993</v>
      </c>
      <c r="P164" s="240"/>
    </row>
    <row r="165" spans="1:16" x14ac:dyDescent="0.2">
      <c r="A165" s="156" t="s">
        <v>135</v>
      </c>
      <c r="B165" s="157" t="s">
        <v>560</v>
      </c>
      <c r="C165" s="158" t="s">
        <v>561</v>
      </c>
      <c r="D165" s="159">
        <v>2516</v>
      </c>
      <c r="E165" s="160">
        <v>1682119</v>
      </c>
      <c r="F165" s="160">
        <v>74460</v>
      </c>
      <c r="G165" s="161">
        <v>701582.37</v>
      </c>
      <c r="H165" s="159">
        <v>2758</v>
      </c>
      <c r="I165" s="160">
        <v>2171424</v>
      </c>
      <c r="J165" s="160">
        <v>138796</v>
      </c>
      <c r="K165" s="161">
        <v>809976.39999999991</v>
      </c>
      <c r="L165" s="159">
        <v>1775</v>
      </c>
      <c r="M165" s="160">
        <v>1594138</v>
      </c>
      <c r="N165" s="160">
        <v>49140</v>
      </c>
      <c r="O165" s="161">
        <v>778032.26</v>
      </c>
      <c r="P165" s="240"/>
    </row>
    <row r="166" spans="1:16" x14ac:dyDescent="0.2">
      <c r="A166" s="156" t="s">
        <v>135</v>
      </c>
      <c r="B166" s="157" t="s">
        <v>562</v>
      </c>
      <c r="C166" s="158" t="s">
        <v>563</v>
      </c>
      <c r="D166" s="159">
        <v>1532</v>
      </c>
      <c r="E166" s="160">
        <v>1393116</v>
      </c>
      <c r="F166" s="160">
        <v>90307.199999999997</v>
      </c>
      <c r="G166" s="161">
        <v>0</v>
      </c>
      <c r="H166" s="159">
        <v>1674</v>
      </c>
      <c r="I166" s="160">
        <v>1502020</v>
      </c>
      <c r="J166" s="160">
        <v>124227.6</v>
      </c>
      <c r="K166" s="161">
        <v>0</v>
      </c>
      <c r="L166" s="159">
        <v>390</v>
      </c>
      <c r="M166" s="160">
        <v>1260162</v>
      </c>
      <c r="N166" s="160">
        <v>51431.07</v>
      </c>
      <c r="O166" s="161">
        <v>0</v>
      </c>
      <c r="P166" s="240"/>
    </row>
    <row r="167" spans="1:16" x14ac:dyDescent="0.2">
      <c r="A167" s="156" t="s">
        <v>135</v>
      </c>
      <c r="B167" s="157" t="s">
        <v>564</v>
      </c>
      <c r="C167" s="158" t="s">
        <v>565</v>
      </c>
      <c r="D167" s="159">
        <v>44</v>
      </c>
      <c r="E167" s="160">
        <v>20222</v>
      </c>
      <c r="F167" s="160">
        <v>0</v>
      </c>
      <c r="G167" s="161">
        <v>0</v>
      </c>
      <c r="H167" s="159">
        <v>69</v>
      </c>
      <c r="I167" s="160">
        <v>32194</v>
      </c>
      <c r="J167" s="160">
        <v>0</v>
      </c>
      <c r="K167" s="161">
        <v>0</v>
      </c>
      <c r="L167" s="159">
        <v>127</v>
      </c>
      <c r="M167" s="160">
        <v>62035</v>
      </c>
      <c r="N167" s="160">
        <v>0</v>
      </c>
      <c r="O167" s="161">
        <v>0</v>
      </c>
      <c r="P167" s="240"/>
    </row>
    <row r="168" spans="1:16" x14ac:dyDescent="0.2">
      <c r="A168" s="156" t="s">
        <v>135</v>
      </c>
      <c r="B168" s="157" t="s">
        <v>566</v>
      </c>
      <c r="C168" s="158" t="s">
        <v>567</v>
      </c>
      <c r="D168" s="159">
        <v>1597</v>
      </c>
      <c r="E168" s="160">
        <v>1889645.8</v>
      </c>
      <c r="F168" s="160">
        <v>2220.7600000000002</v>
      </c>
      <c r="G168" s="161">
        <v>0</v>
      </c>
      <c r="H168" s="159">
        <v>1712</v>
      </c>
      <c r="I168" s="160">
        <v>2044306.4000000001</v>
      </c>
      <c r="J168" s="160">
        <v>2075</v>
      </c>
      <c r="K168" s="161">
        <v>0</v>
      </c>
      <c r="L168" s="159">
        <v>1380</v>
      </c>
      <c r="M168" s="160">
        <v>1877883.2</v>
      </c>
      <c r="N168" s="160">
        <v>415</v>
      </c>
      <c r="O168" s="161">
        <v>0</v>
      </c>
      <c r="P168" s="240"/>
    </row>
    <row r="169" spans="1:16" x14ac:dyDescent="0.2">
      <c r="A169" s="156" t="s">
        <v>135</v>
      </c>
      <c r="B169" s="157" t="s">
        <v>568</v>
      </c>
      <c r="C169" s="158" t="s">
        <v>569</v>
      </c>
      <c r="D169" s="159">
        <v>1275</v>
      </c>
      <c r="E169" s="160">
        <v>4357806.2</v>
      </c>
      <c r="F169" s="160">
        <v>329557.19</v>
      </c>
      <c r="G169" s="161">
        <v>0</v>
      </c>
      <c r="H169" s="159">
        <v>1343</v>
      </c>
      <c r="I169" s="160">
        <v>5198442.2</v>
      </c>
      <c r="J169" s="160">
        <v>119537.67</v>
      </c>
      <c r="K169" s="161">
        <v>0</v>
      </c>
      <c r="L169" s="159">
        <v>1027</v>
      </c>
      <c r="M169" s="160">
        <v>4304989.2</v>
      </c>
      <c r="N169" s="160">
        <v>54876.28</v>
      </c>
      <c r="O169" s="161">
        <v>0</v>
      </c>
      <c r="P169" s="240"/>
    </row>
    <row r="170" spans="1:16" x14ac:dyDescent="0.2">
      <c r="A170" s="156" t="s">
        <v>135</v>
      </c>
      <c r="B170" s="157" t="s">
        <v>570</v>
      </c>
      <c r="C170" s="158" t="s">
        <v>571</v>
      </c>
      <c r="D170" s="159">
        <v>591</v>
      </c>
      <c r="E170" s="160">
        <v>1350446</v>
      </c>
      <c r="F170" s="160">
        <v>169192.12999999989</v>
      </c>
      <c r="G170" s="161">
        <v>0</v>
      </c>
      <c r="H170" s="159">
        <v>712</v>
      </c>
      <c r="I170" s="160">
        <v>1650579</v>
      </c>
      <c r="J170" s="160">
        <v>480</v>
      </c>
      <c r="K170" s="161">
        <v>0</v>
      </c>
      <c r="L170" s="159">
        <v>542</v>
      </c>
      <c r="M170" s="160">
        <v>1279599</v>
      </c>
      <c r="N170" s="160">
        <v>0</v>
      </c>
      <c r="O170" s="161">
        <v>0</v>
      </c>
      <c r="P170" s="240"/>
    </row>
    <row r="171" spans="1:16" x14ac:dyDescent="0.2">
      <c r="A171" s="156" t="s">
        <v>135</v>
      </c>
      <c r="B171" s="157" t="s">
        <v>572</v>
      </c>
      <c r="C171" s="158" t="s">
        <v>573</v>
      </c>
      <c r="D171" s="159">
        <v>750</v>
      </c>
      <c r="E171" s="160">
        <v>530367</v>
      </c>
      <c r="F171" s="160">
        <v>0</v>
      </c>
      <c r="G171" s="161">
        <v>0</v>
      </c>
      <c r="H171" s="159">
        <v>892</v>
      </c>
      <c r="I171" s="160">
        <v>691097</v>
      </c>
      <c r="J171" s="160">
        <v>0</v>
      </c>
      <c r="K171" s="161">
        <v>0</v>
      </c>
      <c r="L171" s="159">
        <v>603</v>
      </c>
      <c r="M171" s="160">
        <v>600462</v>
      </c>
      <c r="N171" s="160">
        <v>0</v>
      </c>
      <c r="O171" s="161">
        <v>0</v>
      </c>
      <c r="P171" s="240"/>
    </row>
    <row r="172" spans="1:16" x14ac:dyDescent="0.2">
      <c r="A172" s="156" t="s">
        <v>135</v>
      </c>
      <c r="B172" s="157" t="s">
        <v>574</v>
      </c>
      <c r="C172" s="158" t="s">
        <v>575</v>
      </c>
      <c r="D172" s="159">
        <v>799</v>
      </c>
      <c r="E172" s="160">
        <v>662242.4</v>
      </c>
      <c r="F172" s="160">
        <v>0</v>
      </c>
      <c r="G172" s="161">
        <v>0</v>
      </c>
      <c r="H172" s="159">
        <v>820</v>
      </c>
      <c r="I172" s="160">
        <v>768962.4</v>
      </c>
      <c r="J172" s="160">
        <v>0</v>
      </c>
      <c r="K172" s="161">
        <v>0</v>
      </c>
      <c r="L172" s="159">
        <v>566</v>
      </c>
      <c r="M172" s="160">
        <v>617888</v>
      </c>
      <c r="N172" s="160">
        <v>0</v>
      </c>
      <c r="O172" s="161">
        <v>0</v>
      </c>
      <c r="P172" s="240"/>
    </row>
    <row r="173" spans="1:16" x14ac:dyDescent="0.2">
      <c r="A173" s="156" t="s">
        <v>135</v>
      </c>
      <c r="B173" s="157" t="s">
        <v>576</v>
      </c>
      <c r="C173" s="158" t="s">
        <v>577</v>
      </c>
      <c r="D173" s="159">
        <v>815</v>
      </c>
      <c r="E173" s="160">
        <v>436496.2</v>
      </c>
      <c r="F173" s="160">
        <v>0</v>
      </c>
      <c r="G173" s="161">
        <v>0</v>
      </c>
      <c r="H173" s="159">
        <v>840</v>
      </c>
      <c r="I173" s="160">
        <v>464635</v>
      </c>
      <c r="J173" s="160">
        <v>0</v>
      </c>
      <c r="K173" s="161">
        <v>0</v>
      </c>
      <c r="L173" s="159">
        <v>764.5</v>
      </c>
      <c r="M173" s="160">
        <v>460940.5</v>
      </c>
      <c r="N173" s="160">
        <v>0</v>
      </c>
      <c r="O173" s="161">
        <v>0</v>
      </c>
      <c r="P173" s="240"/>
    </row>
    <row r="174" spans="1:16" x14ac:dyDescent="0.2">
      <c r="A174" s="156" t="s">
        <v>142</v>
      </c>
      <c r="B174" s="157" t="s">
        <v>578</v>
      </c>
      <c r="C174" s="158" t="s">
        <v>579</v>
      </c>
      <c r="D174" s="159">
        <v>2432</v>
      </c>
      <c r="E174" s="160">
        <v>1747203</v>
      </c>
      <c r="F174" s="160">
        <v>0</v>
      </c>
      <c r="G174" s="161">
        <v>0</v>
      </c>
      <c r="H174" s="159">
        <v>2435</v>
      </c>
      <c r="I174" s="160">
        <v>1767313</v>
      </c>
      <c r="J174" s="160">
        <v>0</v>
      </c>
      <c r="K174" s="161">
        <v>0</v>
      </c>
      <c r="L174" s="159">
        <v>1686</v>
      </c>
      <c r="M174" s="160">
        <v>1667083.8</v>
      </c>
      <c r="N174" s="160">
        <v>0</v>
      </c>
      <c r="O174" s="161">
        <v>0</v>
      </c>
      <c r="P174" s="240"/>
    </row>
    <row r="175" spans="1:16" x14ac:dyDescent="0.2">
      <c r="A175" s="156" t="s">
        <v>142</v>
      </c>
      <c r="B175" s="157" t="s">
        <v>580</v>
      </c>
      <c r="C175" s="158" t="s">
        <v>581</v>
      </c>
      <c r="D175" s="159">
        <v>878</v>
      </c>
      <c r="E175" s="160">
        <v>294300</v>
      </c>
      <c r="F175" s="160">
        <v>0</v>
      </c>
      <c r="G175" s="161">
        <v>0</v>
      </c>
      <c r="H175" s="159">
        <v>971</v>
      </c>
      <c r="I175" s="160">
        <v>323680</v>
      </c>
      <c r="J175" s="160">
        <v>0</v>
      </c>
      <c r="K175" s="161">
        <v>0</v>
      </c>
      <c r="L175" s="159">
        <v>214</v>
      </c>
      <c r="M175" s="160">
        <v>262443</v>
      </c>
      <c r="N175" s="160">
        <v>0</v>
      </c>
      <c r="O175" s="161">
        <v>0</v>
      </c>
      <c r="P175" s="240"/>
    </row>
    <row r="176" spans="1:16" x14ac:dyDescent="0.2">
      <c r="A176" s="156" t="s">
        <v>142</v>
      </c>
      <c r="B176" s="157" t="s">
        <v>582</v>
      </c>
      <c r="C176" s="158" t="s">
        <v>583</v>
      </c>
      <c r="D176" s="159">
        <v>982</v>
      </c>
      <c r="E176" s="160">
        <v>327252</v>
      </c>
      <c r="F176" s="160">
        <v>0</v>
      </c>
      <c r="G176" s="161">
        <v>0</v>
      </c>
      <c r="H176" s="159">
        <v>1038</v>
      </c>
      <c r="I176" s="160">
        <v>345428</v>
      </c>
      <c r="J176" s="160">
        <v>0</v>
      </c>
      <c r="K176" s="161">
        <v>0</v>
      </c>
      <c r="L176" s="159">
        <v>256</v>
      </c>
      <c r="M176" s="160">
        <v>286023</v>
      </c>
      <c r="N176" s="160">
        <v>0</v>
      </c>
      <c r="O176" s="161">
        <v>0</v>
      </c>
      <c r="P176" s="240"/>
    </row>
    <row r="177" spans="1:16" x14ac:dyDescent="0.2">
      <c r="A177" s="156" t="s">
        <v>142</v>
      </c>
      <c r="B177" s="157" t="s">
        <v>584</v>
      </c>
      <c r="C177" s="158" t="s">
        <v>585</v>
      </c>
      <c r="D177" s="159">
        <v>0</v>
      </c>
      <c r="E177" s="160">
        <v>15580</v>
      </c>
      <c r="F177" s="160">
        <v>0</v>
      </c>
      <c r="G177" s="161">
        <v>0</v>
      </c>
      <c r="H177" s="159">
        <v>0</v>
      </c>
      <c r="I177" s="160">
        <v>23180</v>
      </c>
      <c r="J177" s="160">
        <v>0</v>
      </c>
      <c r="K177" s="161">
        <v>0</v>
      </c>
      <c r="L177" s="159">
        <v>0</v>
      </c>
      <c r="M177" s="160">
        <v>19164</v>
      </c>
      <c r="N177" s="160">
        <v>0</v>
      </c>
      <c r="O177" s="161">
        <v>0</v>
      </c>
      <c r="P177" s="240"/>
    </row>
    <row r="178" spans="1:16" x14ac:dyDescent="0.2">
      <c r="A178" s="156" t="s">
        <v>142</v>
      </c>
      <c r="B178" s="157" t="s">
        <v>586</v>
      </c>
      <c r="C178" s="158" t="s">
        <v>587</v>
      </c>
      <c r="D178" s="159">
        <v>1300</v>
      </c>
      <c r="E178" s="160">
        <v>852997</v>
      </c>
      <c r="F178" s="160">
        <v>0</v>
      </c>
      <c r="G178" s="161">
        <v>0</v>
      </c>
      <c r="H178" s="159">
        <v>1349</v>
      </c>
      <c r="I178" s="160">
        <v>1023273</v>
      </c>
      <c r="J178" s="160">
        <v>0</v>
      </c>
      <c r="K178" s="161">
        <v>0</v>
      </c>
      <c r="L178" s="159">
        <v>910</v>
      </c>
      <c r="M178" s="160">
        <v>903994</v>
      </c>
      <c r="N178" s="160">
        <v>0</v>
      </c>
      <c r="O178" s="161">
        <v>0</v>
      </c>
      <c r="P178" s="240"/>
    </row>
    <row r="179" spans="1:16" x14ac:dyDescent="0.2">
      <c r="A179" s="156" t="s">
        <v>142</v>
      </c>
      <c r="B179" s="157" t="s">
        <v>588</v>
      </c>
      <c r="C179" s="158" t="s">
        <v>589</v>
      </c>
      <c r="D179" s="159">
        <v>930</v>
      </c>
      <c r="E179" s="160">
        <v>304808</v>
      </c>
      <c r="F179" s="160">
        <v>0</v>
      </c>
      <c r="G179" s="161">
        <v>0</v>
      </c>
      <c r="H179" s="159">
        <v>1012</v>
      </c>
      <c r="I179" s="160">
        <v>381173</v>
      </c>
      <c r="J179" s="160">
        <v>0</v>
      </c>
      <c r="K179" s="161">
        <v>0</v>
      </c>
      <c r="L179" s="159">
        <v>311</v>
      </c>
      <c r="M179" s="160">
        <v>288473</v>
      </c>
      <c r="N179" s="160">
        <v>0</v>
      </c>
      <c r="O179" s="161">
        <v>0</v>
      </c>
      <c r="P179" s="240"/>
    </row>
    <row r="180" spans="1:16" x14ac:dyDescent="0.2">
      <c r="A180" s="156" t="s">
        <v>142</v>
      </c>
      <c r="B180" s="157" t="s">
        <v>590</v>
      </c>
      <c r="C180" s="158" t="s">
        <v>591</v>
      </c>
      <c r="D180" s="159"/>
      <c r="E180" s="160"/>
      <c r="F180" s="160"/>
      <c r="G180" s="161"/>
      <c r="H180" s="159"/>
      <c r="I180" s="160"/>
      <c r="J180" s="160"/>
      <c r="K180" s="161"/>
      <c r="L180" s="159">
        <v>0</v>
      </c>
      <c r="M180" s="160">
        <v>8333</v>
      </c>
      <c r="N180" s="160">
        <v>0</v>
      </c>
      <c r="O180" s="161">
        <v>0</v>
      </c>
      <c r="P180" s="240"/>
    </row>
    <row r="181" spans="1:16" x14ac:dyDescent="0.2">
      <c r="A181" s="156" t="s">
        <v>142</v>
      </c>
      <c r="B181" s="157" t="s">
        <v>592</v>
      </c>
      <c r="C181" s="158" t="s">
        <v>593</v>
      </c>
      <c r="D181" s="159">
        <v>0</v>
      </c>
      <c r="E181" s="160">
        <v>23960</v>
      </c>
      <c r="F181" s="160">
        <v>0</v>
      </c>
      <c r="G181" s="161">
        <v>0</v>
      </c>
      <c r="H181" s="159">
        <v>0</v>
      </c>
      <c r="I181" s="160">
        <v>29790</v>
      </c>
      <c r="J181" s="160">
        <v>0</v>
      </c>
      <c r="K181" s="161">
        <v>0</v>
      </c>
      <c r="L181" s="159">
        <v>0</v>
      </c>
      <c r="M181" s="160">
        <v>16747</v>
      </c>
      <c r="N181" s="160">
        <v>0</v>
      </c>
      <c r="O181" s="161">
        <v>0</v>
      </c>
      <c r="P181" s="240"/>
    </row>
    <row r="182" spans="1:16" x14ac:dyDescent="0.2">
      <c r="A182" s="156" t="s">
        <v>142</v>
      </c>
      <c r="B182" s="157" t="s">
        <v>594</v>
      </c>
      <c r="C182" s="158" t="s">
        <v>595</v>
      </c>
      <c r="D182" s="159">
        <v>20816</v>
      </c>
      <c r="E182" s="160">
        <v>24299256.800000001</v>
      </c>
      <c r="F182" s="160">
        <v>1044712.2099999994</v>
      </c>
      <c r="G182" s="161">
        <v>5264668.7500000019</v>
      </c>
      <c r="H182" s="159">
        <v>20935</v>
      </c>
      <c r="I182" s="160">
        <v>27859860.600000001</v>
      </c>
      <c r="J182" s="160">
        <v>704032.94999999984</v>
      </c>
      <c r="K182" s="161">
        <v>5636156.9800000004</v>
      </c>
      <c r="L182" s="159">
        <v>15084.5</v>
      </c>
      <c r="M182" s="160">
        <v>23434692.399999999</v>
      </c>
      <c r="N182" s="160">
        <v>440669.15</v>
      </c>
      <c r="O182" s="161">
        <v>6194152.1900000013</v>
      </c>
      <c r="P182" s="240"/>
    </row>
    <row r="183" spans="1:16" x14ac:dyDescent="0.2">
      <c r="A183" s="156" t="s">
        <v>142</v>
      </c>
      <c r="B183" s="157" t="s">
        <v>596</v>
      </c>
      <c r="C183" s="158" t="s">
        <v>597</v>
      </c>
      <c r="D183" s="159">
        <v>6924</v>
      </c>
      <c r="E183" s="160">
        <v>6965037.4000000004</v>
      </c>
      <c r="F183" s="160">
        <v>166440.71</v>
      </c>
      <c r="G183" s="161">
        <v>0</v>
      </c>
      <c r="H183" s="159">
        <v>7263</v>
      </c>
      <c r="I183" s="160">
        <v>8079488</v>
      </c>
      <c r="J183" s="160">
        <v>18494.8</v>
      </c>
      <c r="K183" s="161">
        <v>0</v>
      </c>
      <c r="L183" s="159">
        <v>4614</v>
      </c>
      <c r="M183" s="160">
        <v>6396071.4000000004</v>
      </c>
      <c r="N183" s="160">
        <v>17972.8</v>
      </c>
      <c r="O183" s="161">
        <v>0</v>
      </c>
      <c r="P183" s="240"/>
    </row>
    <row r="184" spans="1:16" x14ac:dyDescent="0.2">
      <c r="A184" s="156" t="s">
        <v>142</v>
      </c>
      <c r="B184" s="157" t="s">
        <v>598</v>
      </c>
      <c r="C184" s="158" t="s">
        <v>599</v>
      </c>
      <c r="D184" s="159">
        <v>1389</v>
      </c>
      <c r="E184" s="160">
        <v>876878</v>
      </c>
      <c r="F184" s="160">
        <v>0</v>
      </c>
      <c r="G184" s="161">
        <v>0</v>
      </c>
      <c r="H184" s="159">
        <v>1617</v>
      </c>
      <c r="I184" s="160">
        <v>1203449.2</v>
      </c>
      <c r="J184" s="160">
        <v>0</v>
      </c>
      <c r="K184" s="161">
        <v>0</v>
      </c>
      <c r="L184" s="159">
        <v>1189</v>
      </c>
      <c r="M184" s="160">
        <v>981836</v>
      </c>
      <c r="N184" s="160">
        <v>0</v>
      </c>
      <c r="O184" s="161">
        <v>0</v>
      </c>
      <c r="P184" s="240"/>
    </row>
    <row r="185" spans="1:16" x14ac:dyDescent="0.2">
      <c r="A185" s="156" t="s">
        <v>142</v>
      </c>
      <c r="B185" s="157" t="s">
        <v>600</v>
      </c>
      <c r="C185" s="158" t="s">
        <v>601</v>
      </c>
      <c r="D185" s="159">
        <v>3278</v>
      </c>
      <c r="E185" s="160">
        <v>1959295</v>
      </c>
      <c r="F185" s="160">
        <v>0</v>
      </c>
      <c r="G185" s="161">
        <v>0</v>
      </c>
      <c r="H185" s="159">
        <v>3433</v>
      </c>
      <c r="I185" s="160">
        <v>2321105</v>
      </c>
      <c r="J185" s="160">
        <v>0</v>
      </c>
      <c r="K185" s="161">
        <v>0</v>
      </c>
      <c r="L185" s="159">
        <v>1938</v>
      </c>
      <c r="M185" s="160">
        <v>1781546</v>
      </c>
      <c r="N185" s="160">
        <v>0</v>
      </c>
      <c r="O185" s="161">
        <v>0</v>
      </c>
      <c r="P185" s="240"/>
    </row>
    <row r="186" spans="1:16" x14ac:dyDescent="0.2">
      <c r="A186" s="156" t="s">
        <v>142</v>
      </c>
      <c r="B186" s="157" t="s">
        <v>602</v>
      </c>
      <c r="C186" s="158" t="s">
        <v>603</v>
      </c>
      <c r="D186" s="159">
        <v>5830</v>
      </c>
      <c r="E186" s="160">
        <v>7167281.7999999998</v>
      </c>
      <c r="F186" s="160">
        <v>129342.84</v>
      </c>
      <c r="G186" s="161">
        <v>0</v>
      </c>
      <c r="H186" s="159">
        <v>6208</v>
      </c>
      <c r="I186" s="160">
        <v>8290279</v>
      </c>
      <c r="J186" s="160">
        <v>222149.20000000004</v>
      </c>
      <c r="K186" s="161">
        <v>0</v>
      </c>
      <c r="L186" s="159">
        <v>4665</v>
      </c>
      <c r="M186" s="160">
        <v>6748545.4000000004</v>
      </c>
      <c r="N186" s="160">
        <v>103751.12</v>
      </c>
      <c r="O186" s="161">
        <v>0</v>
      </c>
      <c r="P186" s="240"/>
    </row>
    <row r="187" spans="1:16" x14ac:dyDescent="0.2">
      <c r="A187" s="156" t="s">
        <v>142</v>
      </c>
      <c r="B187" s="157" t="s">
        <v>604</v>
      </c>
      <c r="C187" s="158" t="s">
        <v>605</v>
      </c>
      <c r="D187" s="159">
        <v>2073</v>
      </c>
      <c r="E187" s="160">
        <v>1784618</v>
      </c>
      <c r="F187" s="160">
        <v>27776.400000000001</v>
      </c>
      <c r="G187" s="161">
        <v>0</v>
      </c>
      <c r="H187" s="159">
        <v>2030</v>
      </c>
      <c r="I187" s="160">
        <v>1792815</v>
      </c>
      <c r="J187" s="160">
        <v>47427.64</v>
      </c>
      <c r="K187" s="161">
        <v>0</v>
      </c>
      <c r="L187" s="159">
        <v>1932</v>
      </c>
      <c r="M187" s="160">
        <v>1873345.2</v>
      </c>
      <c r="N187" s="160">
        <v>15818.000000000002</v>
      </c>
      <c r="O187" s="161">
        <v>0</v>
      </c>
      <c r="P187" s="240"/>
    </row>
    <row r="188" spans="1:16" x14ac:dyDescent="0.2">
      <c r="A188" s="156" t="s">
        <v>142</v>
      </c>
      <c r="B188" s="157" t="s">
        <v>606</v>
      </c>
      <c r="C188" s="158" t="s">
        <v>607</v>
      </c>
      <c r="D188" s="159">
        <v>661</v>
      </c>
      <c r="E188" s="160">
        <v>587045</v>
      </c>
      <c r="F188" s="160">
        <v>0</v>
      </c>
      <c r="G188" s="161">
        <v>0</v>
      </c>
      <c r="H188" s="159">
        <v>598</v>
      </c>
      <c r="I188" s="160">
        <v>670901</v>
      </c>
      <c r="J188" s="160">
        <v>0</v>
      </c>
      <c r="K188" s="161">
        <v>0</v>
      </c>
      <c r="L188" s="159">
        <v>315</v>
      </c>
      <c r="M188" s="160">
        <v>519906</v>
      </c>
      <c r="N188" s="160">
        <v>0</v>
      </c>
      <c r="O188" s="161">
        <v>0</v>
      </c>
      <c r="P188" s="240"/>
    </row>
    <row r="189" spans="1:16" x14ac:dyDescent="0.2">
      <c r="A189" s="156" t="s">
        <v>142</v>
      </c>
      <c r="B189" s="157" t="s">
        <v>608</v>
      </c>
      <c r="C189" s="158" t="s">
        <v>609</v>
      </c>
      <c r="D189" s="159">
        <v>7768</v>
      </c>
      <c r="E189" s="160">
        <v>10012718.800000001</v>
      </c>
      <c r="F189" s="160">
        <v>235651.58999999994</v>
      </c>
      <c r="G189" s="161">
        <v>2433195.5799999996</v>
      </c>
      <c r="H189" s="159">
        <v>8252</v>
      </c>
      <c r="I189" s="160">
        <v>12208255.800000001</v>
      </c>
      <c r="J189" s="160">
        <v>157543</v>
      </c>
      <c r="K189" s="161">
        <v>2720937.6900000004</v>
      </c>
      <c r="L189" s="159">
        <v>6080</v>
      </c>
      <c r="M189" s="160">
        <v>10111618</v>
      </c>
      <c r="N189" s="160">
        <v>113696.55</v>
      </c>
      <c r="O189" s="161">
        <v>2571953.58</v>
      </c>
      <c r="P189" s="240"/>
    </row>
    <row r="190" spans="1:16" x14ac:dyDescent="0.2">
      <c r="A190" s="156" t="s">
        <v>142</v>
      </c>
      <c r="B190" s="157" t="s">
        <v>610</v>
      </c>
      <c r="C190" s="158" t="s">
        <v>611</v>
      </c>
      <c r="D190" s="159">
        <v>1373</v>
      </c>
      <c r="E190" s="160">
        <v>2369258</v>
      </c>
      <c r="F190" s="160">
        <v>195586.65999999986</v>
      </c>
      <c r="G190" s="161">
        <v>0</v>
      </c>
      <c r="H190" s="159">
        <v>1605</v>
      </c>
      <c r="I190" s="160">
        <v>3291997</v>
      </c>
      <c r="J190" s="160">
        <v>77865.199999999983</v>
      </c>
      <c r="K190" s="161">
        <v>0</v>
      </c>
      <c r="L190" s="159">
        <v>1181</v>
      </c>
      <c r="M190" s="160">
        <v>2471720.2000000002</v>
      </c>
      <c r="N190" s="160">
        <v>50338.399999999994</v>
      </c>
      <c r="O190" s="161">
        <v>0</v>
      </c>
      <c r="P190" s="240"/>
    </row>
    <row r="191" spans="1:16" x14ac:dyDescent="0.2">
      <c r="A191" s="156" t="s">
        <v>142</v>
      </c>
      <c r="B191" s="157" t="s">
        <v>612</v>
      </c>
      <c r="C191" s="158" t="s">
        <v>613</v>
      </c>
      <c r="D191" s="159">
        <v>3610</v>
      </c>
      <c r="E191" s="160">
        <v>2382503</v>
      </c>
      <c r="F191" s="160">
        <v>3264.0299999999997</v>
      </c>
      <c r="G191" s="161">
        <v>2720448.6100000003</v>
      </c>
      <c r="H191" s="159">
        <v>3572</v>
      </c>
      <c r="I191" s="160">
        <v>4285036</v>
      </c>
      <c r="J191" s="160">
        <v>3314.5199999999995</v>
      </c>
      <c r="K191" s="161">
        <v>2704860.0200000009</v>
      </c>
      <c r="L191" s="159">
        <v>3290</v>
      </c>
      <c r="M191" s="160">
        <v>2596604</v>
      </c>
      <c r="N191" s="160">
        <v>1841.12</v>
      </c>
      <c r="O191" s="161">
        <v>2823527.76</v>
      </c>
      <c r="P191" s="240"/>
    </row>
    <row r="192" spans="1:16" x14ac:dyDescent="0.2">
      <c r="A192" s="156" t="s">
        <v>142</v>
      </c>
      <c r="B192" s="157" t="s">
        <v>614</v>
      </c>
      <c r="C192" s="158" t="s">
        <v>615</v>
      </c>
      <c r="D192" s="159">
        <v>1666</v>
      </c>
      <c r="E192" s="160">
        <v>1601705.7999999998</v>
      </c>
      <c r="F192" s="160">
        <v>45233.529999999955</v>
      </c>
      <c r="G192" s="161">
        <v>0</v>
      </c>
      <c r="H192" s="159">
        <v>1886</v>
      </c>
      <c r="I192" s="160">
        <v>1910047.2000000002</v>
      </c>
      <c r="J192" s="160">
        <v>0</v>
      </c>
      <c r="K192" s="161">
        <v>0</v>
      </c>
      <c r="L192" s="159">
        <v>1022</v>
      </c>
      <c r="M192" s="160">
        <v>1470194.6</v>
      </c>
      <c r="N192" s="160">
        <v>0</v>
      </c>
      <c r="O192" s="161">
        <v>0</v>
      </c>
      <c r="P192" s="240"/>
    </row>
    <row r="193" spans="1:16" x14ac:dyDescent="0.2">
      <c r="A193" s="156" t="s">
        <v>142</v>
      </c>
      <c r="B193" s="157" t="s">
        <v>616</v>
      </c>
      <c r="C193" s="158" t="s">
        <v>617</v>
      </c>
      <c r="D193" s="159">
        <v>2904</v>
      </c>
      <c r="E193" s="160">
        <v>3051882</v>
      </c>
      <c r="F193" s="160">
        <v>98221.48000000001</v>
      </c>
      <c r="G193" s="161">
        <v>0</v>
      </c>
      <c r="H193" s="159">
        <v>2870</v>
      </c>
      <c r="I193" s="160">
        <v>3055080.8</v>
      </c>
      <c r="J193" s="160">
        <v>139471.39999999997</v>
      </c>
      <c r="K193" s="161">
        <v>0</v>
      </c>
      <c r="L193" s="159">
        <v>2447</v>
      </c>
      <c r="M193" s="160">
        <v>2948465.6</v>
      </c>
      <c r="N193" s="160">
        <v>87467.200000000012</v>
      </c>
      <c r="O193" s="161">
        <v>0</v>
      </c>
      <c r="P193" s="240"/>
    </row>
    <row r="194" spans="1:16" x14ac:dyDescent="0.2">
      <c r="A194" s="156" t="s">
        <v>142</v>
      </c>
      <c r="B194" s="157" t="s">
        <v>618</v>
      </c>
      <c r="C194" s="158" t="s">
        <v>619</v>
      </c>
      <c r="D194" s="159">
        <v>719</v>
      </c>
      <c r="E194" s="160">
        <v>736435</v>
      </c>
      <c r="F194" s="160">
        <v>0</v>
      </c>
      <c r="G194" s="161">
        <v>0</v>
      </c>
      <c r="H194" s="159">
        <v>734</v>
      </c>
      <c r="I194" s="160">
        <v>1198432</v>
      </c>
      <c r="J194" s="160">
        <v>0</v>
      </c>
      <c r="K194" s="161">
        <v>0</v>
      </c>
      <c r="L194" s="159">
        <v>504</v>
      </c>
      <c r="M194" s="160">
        <v>702904.2</v>
      </c>
      <c r="N194" s="160">
        <v>0</v>
      </c>
      <c r="O194" s="161">
        <v>0</v>
      </c>
      <c r="P194" s="240"/>
    </row>
    <row r="195" spans="1:16" x14ac:dyDescent="0.2">
      <c r="A195" s="156" t="s">
        <v>142</v>
      </c>
      <c r="B195" s="157" t="s">
        <v>620</v>
      </c>
      <c r="C195" s="158" t="s">
        <v>621</v>
      </c>
      <c r="D195" s="159">
        <v>262</v>
      </c>
      <c r="E195" s="160">
        <v>387179</v>
      </c>
      <c r="F195" s="160">
        <v>0</v>
      </c>
      <c r="G195" s="161">
        <v>0</v>
      </c>
      <c r="H195" s="159">
        <v>285</v>
      </c>
      <c r="I195" s="160">
        <v>497989</v>
      </c>
      <c r="J195" s="160">
        <v>0</v>
      </c>
      <c r="K195" s="161">
        <v>0</v>
      </c>
      <c r="L195" s="159">
        <v>225</v>
      </c>
      <c r="M195" s="160">
        <v>410951</v>
      </c>
      <c r="N195" s="160">
        <v>0</v>
      </c>
      <c r="O195" s="161">
        <v>0</v>
      </c>
      <c r="P195" s="240"/>
    </row>
    <row r="196" spans="1:16" x14ac:dyDescent="0.2">
      <c r="A196" s="156" t="s">
        <v>142</v>
      </c>
      <c r="B196" s="157" t="s">
        <v>622</v>
      </c>
      <c r="C196" s="158" t="s">
        <v>623</v>
      </c>
      <c r="D196" s="159">
        <v>417</v>
      </c>
      <c r="E196" s="160">
        <v>284736</v>
      </c>
      <c r="F196" s="160">
        <v>0</v>
      </c>
      <c r="G196" s="161">
        <v>0</v>
      </c>
      <c r="H196" s="159">
        <v>292</v>
      </c>
      <c r="I196" s="160">
        <v>323661</v>
      </c>
      <c r="J196" s="160">
        <v>0</v>
      </c>
      <c r="K196" s="161">
        <v>0</v>
      </c>
      <c r="L196" s="159">
        <v>284</v>
      </c>
      <c r="M196" s="160">
        <v>283234</v>
      </c>
      <c r="N196" s="160">
        <v>0</v>
      </c>
      <c r="O196" s="161">
        <v>0</v>
      </c>
      <c r="P196" s="240"/>
    </row>
    <row r="197" spans="1:16" x14ac:dyDescent="0.2">
      <c r="A197" s="156" t="s">
        <v>142</v>
      </c>
      <c r="B197" s="157" t="s">
        <v>624</v>
      </c>
      <c r="C197" s="158" t="s">
        <v>625</v>
      </c>
      <c r="D197" s="159">
        <v>1883</v>
      </c>
      <c r="E197" s="160">
        <v>1617296</v>
      </c>
      <c r="F197" s="160">
        <v>0</v>
      </c>
      <c r="G197" s="161">
        <v>0</v>
      </c>
      <c r="H197" s="159">
        <v>2137</v>
      </c>
      <c r="I197" s="160">
        <v>1904045</v>
      </c>
      <c r="J197" s="160">
        <v>0</v>
      </c>
      <c r="K197" s="161">
        <v>0</v>
      </c>
      <c r="L197" s="159">
        <v>1960</v>
      </c>
      <c r="M197" s="160">
        <v>1748518</v>
      </c>
      <c r="N197" s="160">
        <v>0</v>
      </c>
      <c r="O197" s="161">
        <v>0</v>
      </c>
      <c r="P197" s="240"/>
    </row>
    <row r="198" spans="1:16" x14ac:dyDescent="0.2">
      <c r="A198" s="156" t="s">
        <v>142</v>
      </c>
      <c r="B198" s="157" t="s">
        <v>626</v>
      </c>
      <c r="C198" s="158" t="s">
        <v>627</v>
      </c>
      <c r="D198" s="159">
        <v>639</v>
      </c>
      <c r="E198" s="160">
        <v>630036</v>
      </c>
      <c r="F198" s="160">
        <v>0</v>
      </c>
      <c r="G198" s="161">
        <v>0</v>
      </c>
      <c r="H198" s="159">
        <v>647</v>
      </c>
      <c r="I198" s="160">
        <v>630052</v>
      </c>
      <c r="J198" s="160">
        <v>0</v>
      </c>
      <c r="K198" s="161">
        <v>0</v>
      </c>
      <c r="L198" s="159">
        <v>586</v>
      </c>
      <c r="M198" s="160">
        <v>690180.8</v>
      </c>
      <c r="N198" s="160">
        <v>0</v>
      </c>
      <c r="O198" s="161">
        <v>0</v>
      </c>
      <c r="P198" s="240"/>
    </row>
    <row r="199" spans="1:16" x14ac:dyDescent="0.2">
      <c r="A199" s="156" t="s">
        <v>142</v>
      </c>
      <c r="B199" s="157" t="s">
        <v>628</v>
      </c>
      <c r="C199" s="158" t="s">
        <v>629</v>
      </c>
      <c r="D199" s="159">
        <v>495</v>
      </c>
      <c r="E199" s="160">
        <v>507056</v>
      </c>
      <c r="F199" s="160">
        <v>0</v>
      </c>
      <c r="G199" s="161">
        <v>0</v>
      </c>
      <c r="H199" s="159">
        <v>471</v>
      </c>
      <c r="I199" s="160">
        <v>552939</v>
      </c>
      <c r="J199" s="160">
        <v>0</v>
      </c>
      <c r="K199" s="161">
        <v>0</v>
      </c>
      <c r="L199" s="159">
        <v>490</v>
      </c>
      <c r="M199" s="160">
        <v>544775</v>
      </c>
      <c r="N199" s="160">
        <v>0</v>
      </c>
      <c r="O199" s="161">
        <v>0</v>
      </c>
      <c r="P199" s="240"/>
    </row>
    <row r="200" spans="1:16" x14ac:dyDescent="0.2">
      <c r="A200" s="156" t="s">
        <v>142</v>
      </c>
      <c r="B200" s="157" t="s">
        <v>630</v>
      </c>
      <c r="C200" s="158" t="s">
        <v>631</v>
      </c>
      <c r="D200" s="159">
        <v>582</v>
      </c>
      <c r="E200" s="160">
        <v>400910</v>
      </c>
      <c r="F200" s="160">
        <v>0</v>
      </c>
      <c r="G200" s="161">
        <v>0</v>
      </c>
      <c r="H200" s="159">
        <v>594</v>
      </c>
      <c r="I200" s="160">
        <v>470333</v>
      </c>
      <c r="J200" s="160">
        <v>0</v>
      </c>
      <c r="K200" s="161">
        <v>0</v>
      </c>
      <c r="L200" s="159">
        <v>580</v>
      </c>
      <c r="M200" s="160">
        <v>420706</v>
      </c>
      <c r="N200" s="160">
        <v>0</v>
      </c>
      <c r="O200" s="161">
        <v>0</v>
      </c>
      <c r="P200" s="240"/>
    </row>
    <row r="201" spans="1:16" x14ac:dyDescent="0.2">
      <c r="A201" s="156" t="s">
        <v>142</v>
      </c>
      <c r="B201" s="157" t="s">
        <v>632</v>
      </c>
      <c r="C201" s="158" t="s">
        <v>633</v>
      </c>
      <c r="D201" s="159">
        <v>359</v>
      </c>
      <c r="E201" s="160">
        <v>216450</v>
      </c>
      <c r="F201" s="160">
        <v>0</v>
      </c>
      <c r="G201" s="161">
        <v>0</v>
      </c>
      <c r="H201" s="159">
        <v>357</v>
      </c>
      <c r="I201" s="160">
        <v>216728</v>
      </c>
      <c r="J201" s="160">
        <v>0</v>
      </c>
      <c r="K201" s="161">
        <v>0</v>
      </c>
      <c r="L201" s="159">
        <v>331</v>
      </c>
      <c r="M201" s="160">
        <v>210085</v>
      </c>
      <c r="N201" s="160">
        <v>0</v>
      </c>
      <c r="O201" s="161">
        <v>0</v>
      </c>
      <c r="P201" s="240"/>
    </row>
    <row r="202" spans="1:16" x14ac:dyDescent="0.2">
      <c r="A202" s="156" t="s">
        <v>142</v>
      </c>
      <c r="B202" s="157" t="s">
        <v>634</v>
      </c>
      <c r="C202" s="158" t="s">
        <v>229</v>
      </c>
      <c r="D202" s="159">
        <v>92</v>
      </c>
      <c r="E202" s="160">
        <v>46834</v>
      </c>
      <c r="F202" s="160">
        <v>0</v>
      </c>
      <c r="G202" s="161">
        <v>0</v>
      </c>
      <c r="H202" s="159">
        <v>89</v>
      </c>
      <c r="I202" s="160">
        <v>45300</v>
      </c>
      <c r="J202" s="160">
        <v>0</v>
      </c>
      <c r="K202" s="161">
        <v>0</v>
      </c>
      <c r="L202" s="159">
        <v>59</v>
      </c>
      <c r="M202" s="160">
        <v>43234</v>
      </c>
      <c r="N202" s="160">
        <v>0</v>
      </c>
      <c r="O202" s="161">
        <v>0</v>
      </c>
      <c r="P202" s="240"/>
    </row>
    <row r="203" spans="1:16" x14ac:dyDescent="0.2">
      <c r="A203" s="156" t="s">
        <v>142</v>
      </c>
      <c r="B203" s="157" t="s">
        <v>635</v>
      </c>
      <c r="C203" s="158" t="s">
        <v>636</v>
      </c>
      <c r="D203" s="159">
        <v>4437</v>
      </c>
      <c r="E203" s="160">
        <v>3875035</v>
      </c>
      <c r="F203" s="160">
        <v>0</v>
      </c>
      <c r="G203" s="161">
        <v>9729224.5700000003</v>
      </c>
      <c r="H203" s="159">
        <v>4515</v>
      </c>
      <c r="I203" s="160">
        <v>4395755</v>
      </c>
      <c r="J203" s="160">
        <v>0</v>
      </c>
      <c r="K203" s="161">
        <v>10988975.289999999</v>
      </c>
      <c r="L203" s="159">
        <v>4357</v>
      </c>
      <c r="M203" s="160">
        <v>3729444.2</v>
      </c>
      <c r="N203" s="160">
        <v>0</v>
      </c>
      <c r="O203" s="161">
        <v>12264153.029999997</v>
      </c>
      <c r="P203" s="240"/>
    </row>
    <row r="204" spans="1:16" x14ac:dyDescent="0.2">
      <c r="A204" s="156" t="s">
        <v>142</v>
      </c>
      <c r="B204" s="157" t="s">
        <v>637</v>
      </c>
      <c r="C204" s="158" t="s">
        <v>638</v>
      </c>
      <c r="D204" s="159">
        <v>0</v>
      </c>
      <c r="E204" s="160">
        <v>620064</v>
      </c>
      <c r="F204" s="160">
        <v>0</v>
      </c>
      <c r="G204" s="161">
        <v>0</v>
      </c>
      <c r="H204" s="159">
        <v>0</v>
      </c>
      <c r="I204" s="160">
        <v>636825</v>
      </c>
      <c r="J204" s="160">
        <v>0</v>
      </c>
      <c r="K204" s="161">
        <v>0</v>
      </c>
      <c r="L204" s="159">
        <v>0</v>
      </c>
      <c r="M204" s="160">
        <v>778146</v>
      </c>
      <c r="N204" s="160">
        <v>0</v>
      </c>
      <c r="O204" s="161">
        <v>0</v>
      </c>
      <c r="P204" s="240"/>
    </row>
    <row r="205" spans="1:16" x14ac:dyDescent="0.2">
      <c r="A205" s="156" t="s">
        <v>142</v>
      </c>
      <c r="B205" s="157" t="s">
        <v>639</v>
      </c>
      <c r="C205" s="158" t="s">
        <v>640</v>
      </c>
      <c r="D205" s="159">
        <v>0</v>
      </c>
      <c r="E205" s="160">
        <v>290304</v>
      </c>
      <c r="F205" s="160">
        <v>0</v>
      </c>
      <c r="G205" s="161">
        <v>0</v>
      </c>
      <c r="H205" s="159">
        <v>0</v>
      </c>
      <c r="I205" s="160">
        <v>342428</v>
      </c>
      <c r="J205" s="160">
        <v>0</v>
      </c>
      <c r="K205" s="161">
        <v>0</v>
      </c>
      <c r="L205" s="159">
        <v>0</v>
      </c>
      <c r="M205" s="160">
        <v>352920</v>
      </c>
      <c r="N205" s="160">
        <v>0</v>
      </c>
      <c r="O205" s="161">
        <v>0</v>
      </c>
      <c r="P205" s="240"/>
    </row>
    <row r="206" spans="1:16" x14ac:dyDescent="0.2">
      <c r="A206" s="156" t="s">
        <v>142</v>
      </c>
      <c r="B206" s="157" t="s">
        <v>641</v>
      </c>
      <c r="C206" s="158" t="s">
        <v>642</v>
      </c>
      <c r="D206" s="159">
        <v>960</v>
      </c>
      <c r="E206" s="160">
        <v>710711</v>
      </c>
      <c r="F206" s="160">
        <v>0</v>
      </c>
      <c r="G206" s="161">
        <v>0</v>
      </c>
      <c r="H206" s="159">
        <v>1132</v>
      </c>
      <c r="I206" s="160">
        <v>790136</v>
      </c>
      <c r="J206" s="160">
        <v>0</v>
      </c>
      <c r="K206" s="161">
        <v>0</v>
      </c>
      <c r="L206" s="159">
        <v>440</v>
      </c>
      <c r="M206" s="160">
        <v>667878.6</v>
      </c>
      <c r="N206" s="160">
        <v>0</v>
      </c>
      <c r="O206" s="161">
        <v>0</v>
      </c>
      <c r="P206" s="240"/>
    </row>
    <row r="207" spans="1:16" x14ac:dyDescent="0.2">
      <c r="A207" s="156" t="s">
        <v>142</v>
      </c>
      <c r="B207" s="157" t="s">
        <v>643</v>
      </c>
      <c r="C207" s="158" t="s">
        <v>644</v>
      </c>
      <c r="D207" s="159">
        <v>853</v>
      </c>
      <c r="E207" s="160">
        <v>547151</v>
      </c>
      <c r="F207" s="160">
        <v>0</v>
      </c>
      <c r="G207" s="161">
        <v>0</v>
      </c>
      <c r="H207" s="159">
        <v>919</v>
      </c>
      <c r="I207" s="160">
        <v>615521.19999999995</v>
      </c>
      <c r="J207" s="160">
        <v>0</v>
      </c>
      <c r="K207" s="161">
        <v>0</v>
      </c>
      <c r="L207" s="159">
        <v>485</v>
      </c>
      <c r="M207" s="160">
        <v>553857.19999999995</v>
      </c>
      <c r="N207" s="160">
        <v>0</v>
      </c>
      <c r="O207" s="161">
        <v>0</v>
      </c>
      <c r="P207" s="240"/>
    </row>
    <row r="208" spans="1:16" x14ac:dyDescent="0.2">
      <c r="A208" s="156" t="s">
        <v>142</v>
      </c>
      <c r="B208" s="157" t="s">
        <v>645</v>
      </c>
      <c r="C208" s="158" t="s">
        <v>143</v>
      </c>
      <c r="D208" s="159">
        <v>1687</v>
      </c>
      <c r="E208" s="160">
        <v>1021021</v>
      </c>
      <c r="F208" s="160">
        <v>0</v>
      </c>
      <c r="G208" s="161">
        <v>0</v>
      </c>
      <c r="H208" s="159">
        <v>1716</v>
      </c>
      <c r="I208" s="160">
        <v>1051927</v>
      </c>
      <c r="J208" s="160">
        <v>0</v>
      </c>
      <c r="K208" s="161">
        <v>0</v>
      </c>
      <c r="L208" s="159">
        <v>1553</v>
      </c>
      <c r="M208" s="160">
        <v>987771</v>
      </c>
      <c r="N208" s="160">
        <v>0</v>
      </c>
      <c r="O208" s="161">
        <v>0</v>
      </c>
      <c r="P208" s="240"/>
    </row>
    <row r="209" spans="1:16" x14ac:dyDescent="0.2">
      <c r="A209" s="156" t="s">
        <v>142</v>
      </c>
      <c r="B209" s="157" t="s">
        <v>646</v>
      </c>
      <c r="C209" s="158" t="s">
        <v>647</v>
      </c>
      <c r="D209" s="159">
        <v>0</v>
      </c>
      <c r="E209" s="160">
        <v>3420</v>
      </c>
      <c r="F209" s="160">
        <v>0</v>
      </c>
      <c r="G209" s="161">
        <v>0</v>
      </c>
      <c r="H209" s="159">
        <v>0</v>
      </c>
      <c r="I209" s="160">
        <v>3330</v>
      </c>
      <c r="J209" s="160">
        <v>0</v>
      </c>
      <c r="K209" s="161">
        <v>0</v>
      </c>
      <c r="L209" s="159">
        <v>0</v>
      </c>
      <c r="M209" s="160">
        <v>3780</v>
      </c>
      <c r="N209" s="160">
        <v>0</v>
      </c>
      <c r="O209" s="161">
        <v>0</v>
      </c>
      <c r="P209" s="240"/>
    </row>
    <row r="210" spans="1:16" x14ac:dyDescent="0.2">
      <c r="A210" s="156" t="s">
        <v>142</v>
      </c>
      <c r="B210" s="157" t="s">
        <v>648</v>
      </c>
      <c r="C210" s="158" t="s">
        <v>148</v>
      </c>
      <c r="D210" s="159">
        <v>825</v>
      </c>
      <c r="E210" s="160">
        <v>445868</v>
      </c>
      <c r="F210" s="160">
        <v>0</v>
      </c>
      <c r="G210" s="161">
        <v>0</v>
      </c>
      <c r="H210" s="159">
        <v>878</v>
      </c>
      <c r="I210" s="160">
        <v>508322</v>
      </c>
      <c r="J210" s="160">
        <v>0</v>
      </c>
      <c r="K210" s="161">
        <v>0</v>
      </c>
      <c r="L210" s="159">
        <v>408</v>
      </c>
      <c r="M210" s="160">
        <v>554932</v>
      </c>
      <c r="N210" s="160">
        <v>0</v>
      </c>
      <c r="O210" s="161">
        <v>0</v>
      </c>
      <c r="P210" s="240"/>
    </row>
    <row r="211" spans="1:16" x14ac:dyDescent="0.2">
      <c r="A211" s="156" t="s">
        <v>142</v>
      </c>
      <c r="B211" s="157" t="s">
        <v>649</v>
      </c>
      <c r="C211" s="158" t="s">
        <v>650</v>
      </c>
      <c r="D211" s="159">
        <v>0</v>
      </c>
      <c r="E211" s="160">
        <v>164388</v>
      </c>
      <c r="F211" s="160">
        <v>0</v>
      </c>
      <c r="G211" s="161">
        <v>0</v>
      </c>
      <c r="H211" s="159">
        <v>0</v>
      </c>
      <c r="I211" s="160">
        <v>125488</v>
      </c>
      <c r="J211" s="160">
        <v>0</v>
      </c>
      <c r="K211" s="161">
        <v>0</v>
      </c>
      <c r="L211" s="159">
        <v>0</v>
      </c>
      <c r="M211" s="160">
        <v>183173</v>
      </c>
      <c r="N211" s="160">
        <v>0</v>
      </c>
      <c r="O211" s="161">
        <v>0</v>
      </c>
      <c r="P211" s="240"/>
    </row>
    <row r="212" spans="1:16" x14ac:dyDescent="0.2">
      <c r="A212" s="156" t="s">
        <v>142</v>
      </c>
      <c r="B212" s="157" t="s">
        <v>651</v>
      </c>
      <c r="C212" s="158" t="s">
        <v>652</v>
      </c>
      <c r="D212" s="159">
        <v>902</v>
      </c>
      <c r="E212" s="160">
        <v>555058</v>
      </c>
      <c r="F212" s="160">
        <v>1841.3999999999999</v>
      </c>
      <c r="G212" s="161">
        <v>992168.23999999976</v>
      </c>
      <c r="H212" s="159">
        <v>1036</v>
      </c>
      <c r="I212" s="160">
        <v>868070</v>
      </c>
      <c r="J212" s="160">
        <v>2209.6799999999998</v>
      </c>
      <c r="K212" s="161">
        <v>1100517.8099999998</v>
      </c>
      <c r="L212" s="159">
        <v>1019</v>
      </c>
      <c r="M212" s="160">
        <v>771635</v>
      </c>
      <c r="N212" s="160">
        <v>2577.96</v>
      </c>
      <c r="O212" s="161">
        <v>824143.30999999982</v>
      </c>
      <c r="P212" s="240"/>
    </row>
    <row r="213" spans="1:16" x14ac:dyDescent="0.2">
      <c r="A213" s="156" t="s">
        <v>142</v>
      </c>
      <c r="B213" s="157" t="s">
        <v>653</v>
      </c>
      <c r="C213" s="158" t="s">
        <v>654</v>
      </c>
      <c r="D213" s="159">
        <v>936</v>
      </c>
      <c r="E213" s="160">
        <v>309944</v>
      </c>
      <c r="F213" s="160">
        <v>0</v>
      </c>
      <c r="G213" s="161">
        <v>0</v>
      </c>
      <c r="H213" s="159">
        <v>1026</v>
      </c>
      <c r="I213" s="160">
        <v>339036</v>
      </c>
      <c r="J213" s="160">
        <v>0</v>
      </c>
      <c r="K213" s="161">
        <v>0</v>
      </c>
      <c r="L213" s="159">
        <v>298</v>
      </c>
      <c r="M213" s="160">
        <v>287016</v>
      </c>
      <c r="N213" s="160">
        <v>0</v>
      </c>
      <c r="O213" s="161">
        <v>0</v>
      </c>
      <c r="P213" s="240"/>
    </row>
    <row r="214" spans="1:16" x14ac:dyDescent="0.2">
      <c r="A214" s="156" t="s">
        <v>142</v>
      </c>
      <c r="B214" s="157" t="s">
        <v>655</v>
      </c>
      <c r="C214" s="158" t="s">
        <v>656</v>
      </c>
      <c r="D214" s="159">
        <v>875</v>
      </c>
      <c r="E214" s="160">
        <v>286658</v>
      </c>
      <c r="F214" s="160">
        <v>0</v>
      </c>
      <c r="G214" s="161">
        <v>0</v>
      </c>
      <c r="H214" s="159">
        <v>955</v>
      </c>
      <c r="I214" s="160">
        <v>359783</v>
      </c>
      <c r="J214" s="160">
        <v>0</v>
      </c>
      <c r="K214" s="161">
        <v>0</v>
      </c>
      <c r="L214" s="159">
        <v>197</v>
      </c>
      <c r="M214" s="160">
        <v>263667</v>
      </c>
      <c r="N214" s="160">
        <v>0</v>
      </c>
      <c r="O214" s="161">
        <v>0</v>
      </c>
      <c r="P214" s="240"/>
    </row>
    <row r="215" spans="1:16" x14ac:dyDescent="0.2">
      <c r="A215" s="156" t="s">
        <v>142</v>
      </c>
      <c r="B215" s="157" t="s">
        <v>657</v>
      </c>
      <c r="C215" s="158" t="s">
        <v>658</v>
      </c>
      <c r="D215" s="159">
        <v>383</v>
      </c>
      <c r="E215" s="160">
        <v>116310</v>
      </c>
      <c r="F215" s="160">
        <v>0</v>
      </c>
      <c r="G215" s="161">
        <v>0</v>
      </c>
      <c r="H215" s="159">
        <v>418</v>
      </c>
      <c r="I215" s="160">
        <v>146350</v>
      </c>
      <c r="J215" s="160">
        <v>0</v>
      </c>
      <c r="K215" s="161">
        <v>0</v>
      </c>
      <c r="L215" s="159">
        <v>149</v>
      </c>
      <c r="M215" s="160">
        <v>116474</v>
      </c>
      <c r="N215" s="160">
        <v>0</v>
      </c>
      <c r="O215" s="161">
        <v>0</v>
      </c>
      <c r="P215" s="240"/>
    </row>
    <row r="216" spans="1:16" x14ac:dyDescent="0.2">
      <c r="A216" s="156" t="s">
        <v>142</v>
      </c>
      <c r="B216" s="157" t="s">
        <v>659</v>
      </c>
      <c r="C216" s="158" t="s">
        <v>660</v>
      </c>
      <c r="D216" s="159">
        <v>855</v>
      </c>
      <c r="E216" s="160">
        <v>282676</v>
      </c>
      <c r="F216" s="160">
        <v>0</v>
      </c>
      <c r="G216" s="161">
        <v>0</v>
      </c>
      <c r="H216" s="159">
        <v>854</v>
      </c>
      <c r="I216" s="160">
        <v>281972</v>
      </c>
      <c r="J216" s="160">
        <v>0</v>
      </c>
      <c r="K216" s="161">
        <v>0</v>
      </c>
      <c r="L216" s="159">
        <v>216</v>
      </c>
      <c r="M216" s="160">
        <v>252570</v>
      </c>
      <c r="N216" s="160">
        <v>0</v>
      </c>
      <c r="O216" s="161">
        <v>0</v>
      </c>
      <c r="P216" s="240"/>
    </row>
    <row r="217" spans="1:16" x14ac:dyDescent="0.2">
      <c r="A217" s="156" t="s">
        <v>142</v>
      </c>
      <c r="B217" s="157" t="s">
        <v>661</v>
      </c>
      <c r="C217" s="158" t="s">
        <v>662</v>
      </c>
      <c r="D217" s="159">
        <v>455</v>
      </c>
      <c r="E217" s="160">
        <v>90592</v>
      </c>
      <c r="F217" s="160">
        <v>0</v>
      </c>
      <c r="G217" s="161">
        <v>0</v>
      </c>
      <c r="H217" s="159">
        <v>510</v>
      </c>
      <c r="I217" s="160">
        <v>90612</v>
      </c>
      <c r="J217" s="160">
        <v>0</v>
      </c>
      <c r="K217" s="161">
        <v>0</v>
      </c>
      <c r="L217" s="159">
        <v>164</v>
      </c>
      <c r="M217" s="160">
        <v>81618</v>
      </c>
      <c r="N217" s="160">
        <v>0</v>
      </c>
      <c r="O217" s="161">
        <v>0</v>
      </c>
      <c r="P217" s="240"/>
    </row>
    <row r="218" spans="1:16" x14ac:dyDescent="0.2">
      <c r="A218" s="156" t="s">
        <v>142</v>
      </c>
      <c r="B218" s="157" t="s">
        <v>663</v>
      </c>
      <c r="C218" s="158" t="s">
        <v>211</v>
      </c>
      <c r="D218" s="159">
        <v>446</v>
      </c>
      <c r="E218" s="160">
        <v>148548</v>
      </c>
      <c r="F218" s="160">
        <v>0</v>
      </c>
      <c r="G218" s="161">
        <v>0</v>
      </c>
      <c r="H218" s="159">
        <v>450</v>
      </c>
      <c r="I218" s="160">
        <v>149716</v>
      </c>
      <c r="J218" s="160">
        <v>0</v>
      </c>
      <c r="K218" s="161">
        <v>0</v>
      </c>
      <c r="L218" s="159">
        <v>139</v>
      </c>
      <c r="M218" s="160">
        <v>132606</v>
      </c>
      <c r="N218" s="160">
        <v>0</v>
      </c>
      <c r="O218" s="161">
        <v>0</v>
      </c>
      <c r="P218" s="240"/>
    </row>
    <row r="219" spans="1:16" x14ac:dyDescent="0.2">
      <c r="A219" s="156" t="s">
        <v>149</v>
      </c>
      <c r="B219" s="157" t="s">
        <v>664</v>
      </c>
      <c r="C219" s="158" t="s">
        <v>665</v>
      </c>
      <c r="D219" s="159">
        <v>1051</v>
      </c>
      <c r="E219" s="160">
        <v>750784</v>
      </c>
      <c r="F219" s="160">
        <v>0</v>
      </c>
      <c r="G219" s="161">
        <v>0</v>
      </c>
      <c r="H219" s="159">
        <v>1048</v>
      </c>
      <c r="I219" s="160">
        <v>864281</v>
      </c>
      <c r="J219" s="160">
        <v>0</v>
      </c>
      <c r="K219" s="161">
        <v>0</v>
      </c>
      <c r="L219" s="159">
        <v>800</v>
      </c>
      <c r="M219" s="160">
        <v>706129</v>
      </c>
      <c r="N219" s="160">
        <v>0</v>
      </c>
      <c r="O219" s="161">
        <v>0</v>
      </c>
      <c r="P219" s="240"/>
    </row>
    <row r="220" spans="1:16" x14ac:dyDescent="0.2">
      <c r="A220" s="156" t="s">
        <v>149</v>
      </c>
      <c r="B220" s="157" t="s">
        <v>666</v>
      </c>
      <c r="C220" s="158" t="s">
        <v>667</v>
      </c>
      <c r="D220" s="159">
        <v>1088</v>
      </c>
      <c r="E220" s="160">
        <v>638290</v>
      </c>
      <c r="F220" s="160">
        <v>0</v>
      </c>
      <c r="G220" s="161">
        <v>0</v>
      </c>
      <c r="H220" s="159">
        <v>1103</v>
      </c>
      <c r="I220" s="160">
        <v>742225</v>
      </c>
      <c r="J220" s="160">
        <v>0</v>
      </c>
      <c r="K220" s="161">
        <v>0</v>
      </c>
      <c r="L220" s="159">
        <v>899</v>
      </c>
      <c r="M220" s="160">
        <v>610226</v>
      </c>
      <c r="N220" s="160">
        <v>0</v>
      </c>
      <c r="O220" s="161">
        <v>0</v>
      </c>
      <c r="P220" s="240"/>
    </row>
    <row r="221" spans="1:16" x14ac:dyDescent="0.2">
      <c r="A221" s="156" t="s">
        <v>149</v>
      </c>
      <c r="B221" s="157" t="s">
        <v>668</v>
      </c>
      <c r="C221" s="158" t="s">
        <v>669</v>
      </c>
      <c r="D221" s="159">
        <v>0</v>
      </c>
      <c r="E221" s="160">
        <v>38612</v>
      </c>
      <c r="F221" s="160">
        <v>0</v>
      </c>
      <c r="G221" s="161">
        <v>0</v>
      </c>
      <c r="H221" s="159">
        <v>0</v>
      </c>
      <c r="I221" s="160">
        <v>47431</v>
      </c>
      <c r="J221" s="160">
        <v>0</v>
      </c>
      <c r="K221" s="161">
        <v>0</v>
      </c>
      <c r="L221" s="159">
        <v>0</v>
      </c>
      <c r="M221" s="160">
        <v>42564</v>
      </c>
      <c r="N221" s="160">
        <v>0</v>
      </c>
      <c r="O221" s="161">
        <v>0</v>
      </c>
      <c r="P221" s="240"/>
    </row>
    <row r="222" spans="1:16" x14ac:dyDescent="0.2">
      <c r="A222" s="156" t="s">
        <v>149</v>
      </c>
      <c r="B222" s="157" t="s">
        <v>670</v>
      </c>
      <c r="C222" s="158" t="s">
        <v>671</v>
      </c>
      <c r="D222" s="159">
        <v>4006</v>
      </c>
      <c r="E222" s="160">
        <v>2672486.2000000002</v>
      </c>
      <c r="F222" s="160">
        <v>6861.2000000000007</v>
      </c>
      <c r="G222" s="161">
        <v>0</v>
      </c>
      <c r="H222" s="159">
        <v>4021</v>
      </c>
      <c r="I222" s="160">
        <v>2964818.2</v>
      </c>
      <c r="J222" s="160">
        <v>10747.6</v>
      </c>
      <c r="K222" s="161">
        <v>0</v>
      </c>
      <c r="L222" s="159">
        <v>2773</v>
      </c>
      <c r="M222" s="160">
        <v>2399352.6</v>
      </c>
      <c r="N222" s="160">
        <v>5509.6</v>
      </c>
      <c r="O222" s="161">
        <v>0</v>
      </c>
      <c r="P222" s="240"/>
    </row>
    <row r="223" spans="1:16" x14ac:dyDescent="0.2">
      <c r="A223" s="156" t="s">
        <v>152</v>
      </c>
      <c r="B223" s="157" t="s">
        <v>672</v>
      </c>
      <c r="C223" s="158" t="s">
        <v>673</v>
      </c>
      <c r="D223" s="159">
        <v>1930</v>
      </c>
      <c r="E223" s="160">
        <v>1207750</v>
      </c>
      <c r="F223" s="160">
        <v>0</v>
      </c>
      <c r="G223" s="161">
        <v>0</v>
      </c>
      <c r="H223" s="159">
        <v>1948</v>
      </c>
      <c r="I223" s="160">
        <v>1351625.5699999998</v>
      </c>
      <c r="J223" s="160">
        <v>0</v>
      </c>
      <c r="K223" s="161">
        <v>0</v>
      </c>
      <c r="L223" s="159">
        <v>1900</v>
      </c>
      <c r="M223" s="160">
        <v>1315696.2</v>
      </c>
      <c r="N223" s="160">
        <v>0</v>
      </c>
      <c r="O223" s="161">
        <v>0</v>
      </c>
      <c r="P223" s="240"/>
    </row>
    <row r="224" spans="1:16" x14ac:dyDescent="0.2">
      <c r="A224" s="156" t="s">
        <v>152</v>
      </c>
      <c r="B224" s="157" t="s">
        <v>674</v>
      </c>
      <c r="C224" s="158" t="s">
        <v>675</v>
      </c>
      <c r="D224" s="159">
        <v>6065</v>
      </c>
      <c r="E224" s="160">
        <v>6068870.7999999998</v>
      </c>
      <c r="F224" s="160">
        <v>63570.619999999995</v>
      </c>
      <c r="G224" s="161">
        <v>0</v>
      </c>
      <c r="H224" s="159">
        <v>6626</v>
      </c>
      <c r="I224" s="160">
        <v>7297513.9000000004</v>
      </c>
      <c r="J224" s="160">
        <v>58405.479999999996</v>
      </c>
      <c r="K224" s="161">
        <v>0</v>
      </c>
      <c r="L224" s="159">
        <v>5205</v>
      </c>
      <c r="M224" s="160">
        <v>6687631.1499999994</v>
      </c>
      <c r="N224" s="160">
        <v>34455.480000000003</v>
      </c>
      <c r="O224" s="161">
        <v>0</v>
      </c>
      <c r="P224" s="240"/>
    </row>
    <row r="225" spans="1:16" x14ac:dyDescent="0.2">
      <c r="A225" s="156" t="s">
        <v>152</v>
      </c>
      <c r="B225" s="157" t="s">
        <v>676</v>
      </c>
      <c r="C225" s="158" t="s">
        <v>677</v>
      </c>
      <c r="D225" s="159">
        <v>4687</v>
      </c>
      <c r="E225" s="160">
        <v>5277241.8000000007</v>
      </c>
      <c r="F225" s="160">
        <v>114464.60999999996</v>
      </c>
      <c r="G225" s="161">
        <v>0</v>
      </c>
      <c r="H225" s="159">
        <v>3736</v>
      </c>
      <c r="I225" s="160">
        <v>4994707.8</v>
      </c>
      <c r="J225" s="160">
        <v>63872.010000000009</v>
      </c>
      <c r="K225" s="161">
        <v>0</v>
      </c>
      <c r="L225" s="159">
        <v>4885</v>
      </c>
      <c r="M225" s="160">
        <v>5966651.4000000004</v>
      </c>
      <c r="N225" s="160">
        <v>53921.07</v>
      </c>
      <c r="O225" s="161">
        <v>0</v>
      </c>
      <c r="P225" s="240"/>
    </row>
    <row r="226" spans="1:16" x14ac:dyDescent="0.2">
      <c r="A226" s="156" t="s">
        <v>152</v>
      </c>
      <c r="B226" s="157" t="s">
        <v>678</v>
      </c>
      <c r="C226" s="158" t="s">
        <v>679</v>
      </c>
      <c r="D226" s="159">
        <v>1372</v>
      </c>
      <c r="E226" s="160">
        <v>306020</v>
      </c>
      <c r="F226" s="160">
        <v>0</v>
      </c>
      <c r="G226" s="161">
        <v>0</v>
      </c>
      <c r="H226" s="159">
        <v>1235</v>
      </c>
      <c r="I226" s="160">
        <v>320871.21999999997</v>
      </c>
      <c r="J226" s="160">
        <v>0</v>
      </c>
      <c r="K226" s="161">
        <v>0</v>
      </c>
      <c r="L226" s="159">
        <v>500</v>
      </c>
      <c r="M226" s="160">
        <v>273588</v>
      </c>
      <c r="N226" s="160">
        <v>0</v>
      </c>
      <c r="O226" s="161">
        <v>0</v>
      </c>
      <c r="P226" s="240"/>
    </row>
    <row r="227" spans="1:16" x14ac:dyDescent="0.2">
      <c r="A227" s="156" t="s">
        <v>152</v>
      </c>
      <c r="B227" s="157" t="s">
        <v>680</v>
      </c>
      <c r="C227" s="158" t="s">
        <v>681</v>
      </c>
      <c r="D227" s="159">
        <v>911</v>
      </c>
      <c r="E227" s="160">
        <v>2261295</v>
      </c>
      <c r="F227" s="160">
        <v>253862.88000000044</v>
      </c>
      <c r="G227" s="161">
        <v>0</v>
      </c>
      <c r="H227" s="159">
        <v>1038</v>
      </c>
      <c r="I227" s="160">
        <v>2790801.9699999997</v>
      </c>
      <c r="J227" s="160">
        <v>30102</v>
      </c>
      <c r="K227" s="161">
        <v>0</v>
      </c>
      <c r="L227" s="159">
        <v>928</v>
      </c>
      <c r="M227" s="160">
        <v>2459180.4</v>
      </c>
      <c r="N227" s="160">
        <v>17982</v>
      </c>
      <c r="O227" s="161">
        <v>0</v>
      </c>
      <c r="P227" s="240"/>
    </row>
    <row r="228" spans="1:16" x14ac:dyDescent="0.2">
      <c r="A228" s="156" t="s">
        <v>152</v>
      </c>
      <c r="B228" s="157" t="s">
        <v>682</v>
      </c>
      <c r="C228" s="158" t="s">
        <v>683</v>
      </c>
      <c r="D228" s="159">
        <v>556</v>
      </c>
      <c r="E228" s="160">
        <v>351518.4</v>
      </c>
      <c r="F228" s="160">
        <v>0</v>
      </c>
      <c r="G228" s="161">
        <v>0</v>
      </c>
      <c r="H228" s="159">
        <v>637</v>
      </c>
      <c r="I228" s="160">
        <v>467783.14</v>
      </c>
      <c r="J228" s="160">
        <v>0</v>
      </c>
      <c r="K228" s="161">
        <v>0</v>
      </c>
      <c r="L228" s="159">
        <v>531</v>
      </c>
      <c r="M228" s="160">
        <v>420091.65</v>
      </c>
      <c r="N228" s="160">
        <v>0</v>
      </c>
      <c r="O228" s="161">
        <v>0</v>
      </c>
      <c r="P228" s="240"/>
    </row>
    <row r="229" spans="1:16" x14ac:dyDescent="0.2">
      <c r="A229" s="156" t="s">
        <v>152</v>
      </c>
      <c r="B229" s="157" t="s">
        <v>684</v>
      </c>
      <c r="C229" s="158" t="s">
        <v>685</v>
      </c>
      <c r="D229" s="159">
        <v>2720</v>
      </c>
      <c r="E229" s="160">
        <v>2082115</v>
      </c>
      <c r="F229" s="160">
        <v>0</v>
      </c>
      <c r="G229" s="161">
        <v>4449671.46</v>
      </c>
      <c r="H229" s="159">
        <v>2655</v>
      </c>
      <c r="I229" s="160">
        <v>2398658.59</v>
      </c>
      <c r="J229" s="160">
        <v>0</v>
      </c>
      <c r="K229" s="161">
        <v>4758836.6300000008</v>
      </c>
      <c r="L229" s="159">
        <v>2273</v>
      </c>
      <c r="M229" s="160">
        <v>1876544.7999999998</v>
      </c>
      <c r="N229" s="160">
        <v>0</v>
      </c>
      <c r="O229" s="161">
        <v>4937583.59</v>
      </c>
      <c r="P229" s="240"/>
    </row>
    <row r="230" spans="1:16" x14ac:dyDescent="0.2">
      <c r="A230" s="156" t="s">
        <v>152</v>
      </c>
      <c r="B230" s="157" t="s">
        <v>686</v>
      </c>
      <c r="C230" s="158" t="s">
        <v>687</v>
      </c>
      <c r="D230" s="159">
        <v>0</v>
      </c>
      <c r="E230" s="160">
        <v>11088</v>
      </c>
      <c r="F230" s="160">
        <v>0</v>
      </c>
      <c r="G230" s="161">
        <v>0</v>
      </c>
      <c r="H230" s="159">
        <v>0</v>
      </c>
      <c r="I230" s="160">
        <v>9792</v>
      </c>
      <c r="J230" s="160">
        <v>0</v>
      </c>
      <c r="K230" s="161">
        <v>0</v>
      </c>
      <c r="L230" s="159">
        <v>0</v>
      </c>
      <c r="M230" s="160">
        <v>13770</v>
      </c>
      <c r="N230" s="160">
        <v>0</v>
      </c>
      <c r="O230" s="161">
        <v>0</v>
      </c>
      <c r="P230" s="240"/>
    </row>
    <row r="231" spans="1:16" x14ac:dyDescent="0.2">
      <c r="A231" s="156" t="s">
        <v>154</v>
      </c>
      <c r="B231" s="157" t="s">
        <v>688</v>
      </c>
      <c r="C231" s="158" t="s">
        <v>155</v>
      </c>
      <c r="D231" s="159">
        <v>1033</v>
      </c>
      <c r="E231" s="160">
        <v>591488.19999999995</v>
      </c>
      <c r="F231" s="160">
        <v>0</v>
      </c>
      <c r="G231" s="161">
        <v>0</v>
      </c>
      <c r="H231" s="159">
        <v>1100</v>
      </c>
      <c r="I231" s="160">
        <v>627708.80000000005</v>
      </c>
      <c r="J231" s="160">
        <v>0</v>
      </c>
      <c r="K231" s="161">
        <v>0</v>
      </c>
      <c r="L231" s="159">
        <v>971</v>
      </c>
      <c r="M231" s="160">
        <v>633724.80000000005</v>
      </c>
      <c r="N231" s="160">
        <v>0</v>
      </c>
      <c r="O231" s="161">
        <v>0</v>
      </c>
      <c r="P231" s="240"/>
    </row>
    <row r="232" spans="1:16" x14ac:dyDescent="0.2">
      <c r="A232" s="156" t="s">
        <v>154</v>
      </c>
      <c r="B232" s="157" t="s">
        <v>689</v>
      </c>
      <c r="C232" s="158" t="s">
        <v>690</v>
      </c>
      <c r="D232" s="159">
        <v>3169</v>
      </c>
      <c r="E232" s="160">
        <v>2690644.6</v>
      </c>
      <c r="F232" s="160">
        <v>11129</v>
      </c>
      <c r="G232" s="161">
        <v>0</v>
      </c>
      <c r="H232" s="159">
        <v>3105</v>
      </c>
      <c r="I232" s="160">
        <v>2960927.8</v>
      </c>
      <c r="J232" s="160">
        <v>13641.6</v>
      </c>
      <c r="K232" s="161">
        <v>0</v>
      </c>
      <c r="L232" s="159">
        <v>2275.5</v>
      </c>
      <c r="M232" s="160">
        <v>2518755.2000000002</v>
      </c>
      <c r="N232" s="160">
        <v>4074</v>
      </c>
      <c r="O232" s="161">
        <v>0</v>
      </c>
      <c r="P232" s="240"/>
    </row>
    <row r="233" spans="1:16" x14ac:dyDescent="0.2">
      <c r="A233" s="156" t="s">
        <v>154</v>
      </c>
      <c r="B233" s="157" t="s">
        <v>691</v>
      </c>
      <c r="C233" s="158" t="s">
        <v>156</v>
      </c>
      <c r="D233" s="159">
        <v>1236</v>
      </c>
      <c r="E233" s="160">
        <v>750785.4</v>
      </c>
      <c r="F233" s="160">
        <v>0</v>
      </c>
      <c r="G233" s="161">
        <v>0</v>
      </c>
      <c r="H233" s="159">
        <v>1273</v>
      </c>
      <c r="I233" s="160">
        <v>915100</v>
      </c>
      <c r="J233" s="160">
        <v>0</v>
      </c>
      <c r="K233" s="161">
        <v>0</v>
      </c>
      <c r="L233" s="159">
        <v>755</v>
      </c>
      <c r="M233" s="160">
        <v>721386.8</v>
      </c>
      <c r="N233" s="160">
        <v>0</v>
      </c>
      <c r="O233" s="161">
        <v>0</v>
      </c>
      <c r="P233" s="240"/>
    </row>
    <row r="234" spans="1:16" x14ac:dyDescent="0.2">
      <c r="A234" s="156" t="s">
        <v>157</v>
      </c>
      <c r="B234" s="157" t="s">
        <v>692</v>
      </c>
      <c r="C234" s="158" t="s">
        <v>693</v>
      </c>
      <c r="D234" s="159">
        <v>1278</v>
      </c>
      <c r="E234" s="160">
        <v>207216</v>
      </c>
      <c r="F234" s="160">
        <v>0</v>
      </c>
      <c r="G234" s="161">
        <v>0</v>
      </c>
      <c r="H234" s="159">
        <v>960</v>
      </c>
      <c r="I234" s="160">
        <v>215620</v>
      </c>
      <c r="J234" s="160">
        <v>0</v>
      </c>
      <c r="K234" s="161">
        <v>0</v>
      </c>
      <c r="L234" s="159">
        <v>222</v>
      </c>
      <c r="M234" s="160">
        <v>141021</v>
      </c>
      <c r="N234" s="160">
        <v>0</v>
      </c>
      <c r="O234" s="161">
        <v>0</v>
      </c>
      <c r="P234" s="240"/>
    </row>
    <row r="235" spans="1:16" x14ac:dyDescent="0.2">
      <c r="A235" s="156" t="s">
        <v>157</v>
      </c>
      <c r="B235" s="157" t="s">
        <v>694</v>
      </c>
      <c r="C235" s="158" t="s">
        <v>695</v>
      </c>
      <c r="D235" s="159">
        <v>631</v>
      </c>
      <c r="E235" s="160">
        <v>414835.4</v>
      </c>
      <c r="F235" s="160">
        <v>0</v>
      </c>
      <c r="G235" s="161">
        <v>0</v>
      </c>
      <c r="H235" s="159">
        <v>711</v>
      </c>
      <c r="I235" s="160">
        <v>476507.19999999995</v>
      </c>
      <c r="J235" s="160">
        <v>0</v>
      </c>
      <c r="K235" s="161">
        <v>0</v>
      </c>
      <c r="L235" s="159">
        <v>463</v>
      </c>
      <c r="M235" s="160">
        <v>462822.8</v>
      </c>
      <c r="N235" s="160">
        <v>0</v>
      </c>
      <c r="O235" s="161">
        <v>0</v>
      </c>
      <c r="P235" s="240"/>
    </row>
    <row r="236" spans="1:16" x14ac:dyDescent="0.2">
      <c r="A236" s="156" t="s">
        <v>157</v>
      </c>
      <c r="B236" s="157" t="s">
        <v>696</v>
      </c>
      <c r="C236" s="158" t="s">
        <v>697</v>
      </c>
      <c r="D236" s="159">
        <v>5872</v>
      </c>
      <c r="E236" s="160">
        <v>4655048.5999999996</v>
      </c>
      <c r="F236" s="160">
        <v>19864</v>
      </c>
      <c r="G236" s="161">
        <v>0</v>
      </c>
      <c r="H236" s="159">
        <v>5952</v>
      </c>
      <c r="I236" s="160">
        <v>5781965.5999999996</v>
      </c>
      <c r="J236" s="160">
        <v>39175.199999999997</v>
      </c>
      <c r="K236" s="161">
        <v>0</v>
      </c>
      <c r="L236" s="159">
        <v>4095</v>
      </c>
      <c r="M236" s="160">
        <v>4783934</v>
      </c>
      <c r="N236" s="160">
        <v>18624</v>
      </c>
      <c r="O236" s="161">
        <v>0</v>
      </c>
      <c r="P236" s="240"/>
    </row>
    <row r="237" spans="1:16" x14ac:dyDescent="0.2">
      <c r="A237" s="156" t="s">
        <v>157</v>
      </c>
      <c r="B237" s="157" t="s">
        <v>698</v>
      </c>
      <c r="C237" s="158" t="s">
        <v>699</v>
      </c>
      <c r="D237" s="159">
        <v>566</v>
      </c>
      <c r="E237" s="160">
        <v>476754</v>
      </c>
      <c r="F237" s="160">
        <v>0</v>
      </c>
      <c r="G237" s="161">
        <v>0</v>
      </c>
      <c r="H237" s="159">
        <v>632</v>
      </c>
      <c r="I237" s="160">
        <v>610013</v>
      </c>
      <c r="J237" s="160">
        <v>0</v>
      </c>
      <c r="K237" s="161">
        <v>0</v>
      </c>
      <c r="L237" s="159">
        <v>421</v>
      </c>
      <c r="M237" s="160">
        <v>457366.6</v>
      </c>
      <c r="N237" s="160">
        <v>0</v>
      </c>
      <c r="O237" s="161">
        <v>0</v>
      </c>
      <c r="P237" s="240"/>
    </row>
    <row r="238" spans="1:16" x14ac:dyDescent="0.2">
      <c r="A238" s="156" t="s">
        <v>157</v>
      </c>
      <c r="B238" s="157" t="s">
        <v>700</v>
      </c>
      <c r="C238" s="158" t="s">
        <v>701</v>
      </c>
      <c r="D238" s="159">
        <v>3029</v>
      </c>
      <c r="E238" s="160">
        <v>2643048.4</v>
      </c>
      <c r="F238" s="160">
        <v>71393.619999999923</v>
      </c>
      <c r="G238" s="161">
        <v>0</v>
      </c>
      <c r="H238" s="159">
        <v>3079</v>
      </c>
      <c r="I238" s="160">
        <v>3141253.4</v>
      </c>
      <c r="J238" s="160">
        <v>600</v>
      </c>
      <c r="K238" s="161">
        <v>0</v>
      </c>
      <c r="L238" s="159">
        <v>2035</v>
      </c>
      <c r="M238" s="160">
        <v>2440376.2000000002</v>
      </c>
      <c r="N238" s="160">
        <v>0</v>
      </c>
      <c r="O238" s="161">
        <v>0</v>
      </c>
      <c r="P238" s="240"/>
    </row>
    <row r="239" spans="1:16" x14ac:dyDescent="0.2">
      <c r="A239" s="156" t="s">
        <v>157</v>
      </c>
      <c r="B239" s="157" t="s">
        <v>702</v>
      </c>
      <c r="C239" s="158" t="s">
        <v>703</v>
      </c>
      <c r="D239" s="159">
        <v>334</v>
      </c>
      <c r="E239" s="160">
        <v>253350</v>
      </c>
      <c r="F239" s="160">
        <v>0</v>
      </c>
      <c r="G239" s="161">
        <v>0</v>
      </c>
      <c r="H239" s="159">
        <v>311</v>
      </c>
      <c r="I239" s="160">
        <v>233900</v>
      </c>
      <c r="J239" s="160">
        <v>0</v>
      </c>
      <c r="K239" s="161">
        <v>0</v>
      </c>
      <c r="L239" s="159">
        <v>263</v>
      </c>
      <c r="M239" s="160">
        <v>233835</v>
      </c>
      <c r="N239" s="160">
        <v>0</v>
      </c>
      <c r="O239" s="161">
        <v>0</v>
      </c>
      <c r="P239" s="240"/>
    </row>
    <row r="240" spans="1:16" x14ac:dyDescent="0.2">
      <c r="A240" s="156" t="s">
        <v>157</v>
      </c>
      <c r="B240" s="157" t="s">
        <v>704</v>
      </c>
      <c r="C240" s="158" t="s">
        <v>705</v>
      </c>
      <c r="D240" s="159">
        <v>1087</v>
      </c>
      <c r="E240" s="160">
        <v>609278</v>
      </c>
      <c r="F240" s="160">
        <v>0</v>
      </c>
      <c r="G240" s="161">
        <v>0</v>
      </c>
      <c r="H240" s="159">
        <v>1031</v>
      </c>
      <c r="I240" s="160">
        <v>650556</v>
      </c>
      <c r="J240" s="160">
        <v>0</v>
      </c>
      <c r="K240" s="161">
        <v>0</v>
      </c>
      <c r="L240" s="159">
        <v>945</v>
      </c>
      <c r="M240" s="160">
        <v>573842</v>
      </c>
      <c r="N240" s="160">
        <v>0</v>
      </c>
      <c r="O240" s="161">
        <v>0</v>
      </c>
      <c r="P240" s="240"/>
    </row>
    <row r="241" spans="1:16" x14ac:dyDescent="0.2">
      <c r="A241" s="156" t="s">
        <v>157</v>
      </c>
      <c r="B241" s="157" t="s">
        <v>706</v>
      </c>
      <c r="C241" s="158" t="s">
        <v>707</v>
      </c>
      <c r="D241" s="159">
        <v>770</v>
      </c>
      <c r="E241" s="160">
        <v>511589</v>
      </c>
      <c r="F241" s="160">
        <v>0</v>
      </c>
      <c r="G241" s="161">
        <v>0</v>
      </c>
      <c r="H241" s="159">
        <v>813</v>
      </c>
      <c r="I241" s="160">
        <v>536766</v>
      </c>
      <c r="J241" s="160">
        <v>0</v>
      </c>
      <c r="K241" s="161">
        <v>0</v>
      </c>
      <c r="L241" s="159">
        <v>489</v>
      </c>
      <c r="M241" s="160">
        <v>506074.15</v>
      </c>
      <c r="N241" s="160">
        <v>0</v>
      </c>
      <c r="O241" s="161">
        <v>0</v>
      </c>
      <c r="P241" s="240"/>
    </row>
    <row r="242" spans="1:16" x14ac:dyDescent="0.2">
      <c r="A242" s="156" t="s">
        <v>159</v>
      </c>
      <c r="B242" s="157" t="s">
        <v>708</v>
      </c>
      <c r="C242" s="158" t="s">
        <v>709</v>
      </c>
      <c r="D242" s="159">
        <v>1060</v>
      </c>
      <c r="E242" s="160">
        <v>350934</v>
      </c>
      <c r="F242" s="160">
        <v>0</v>
      </c>
      <c r="G242" s="161">
        <v>0</v>
      </c>
      <c r="H242" s="159">
        <v>1191</v>
      </c>
      <c r="I242" s="160">
        <v>450606</v>
      </c>
      <c r="J242" s="160">
        <v>0</v>
      </c>
      <c r="K242" s="161">
        <v>0</v>
      </c>
      <c r="L242" s="159">
        <v>226</v>
      </c>
      <c r="M242" s="160">
        <v>316710</v>
      </c>
      <c r="N242" s="160">
        <v>0</v>
      </c>
      <c r="O242" s="161">
        <v>0</v>
      </c>
      <c r="P242" s="240"/>
    </row>
    <row r="243" spans="1:16" x14ac:dyDescent="0.2">
      <c r="A243" s="156" t="s">
        <v>159</v>
      </c>
      <c r="B243" s="157" t="s">
        <v>710</v>
      </c>
      <c r="C243" s="158" t="s">
        <v>711</v>
      </c>
      <c r="D243" s="159">
        <v>434</v>
      </c>
      <c r="E243" s="160">
        <v>261419</v>
      </c>
      <c r="F243" s="160">
        <v>0</v>
      </c>
      <c r="G243" s="161">
        <v>0</v>
      </c>
      <c r="H243" s="159">
        <v>417</v>
      </c>
      <c r="I243" s="160">
        <v>291216</v>
      </c>
      <c r="J243" s="160">
        <v>0</v>
      </c>
      <c r="K243" s="161">
        <v>0</v>
      </c>
      <c r="L243" s="159">
        <v>200</v>
      </c>
      <c r="M243" s="160">
        <v>243483</v>
      </c>
      <c r="N243" s="160">
        <v>0</v>
      </c>
      <c r="O243" s="161">
        <v>0</v>
      </c>
      <c r="P243" s="240"/>
    </row>
    <row r="244" spans="1:16" x14ac:dyDescent="0.2">
      <c r="A244" s="156" t="s">
        <v>159</v>
      </c>
      <c r="B244" s="157" t="s">
        <v>712</v>
      </c>
      <c r="C244" s="158" t="s">
        <v>713</v>
      </c>
      <c r="D244" s="159">
        <v>458</v>
      </c>
      <c r="E244" s="160">
        <v>151140</v>
      </c>
      <c r="F244" s="160">
        <v>0</v>
      </c>
      <c r="G244" s="161">
        <v>0</v>
      </c>
      <c r="H244" s="159">
        <v>697</v>
      </c>
      <c r="I244" s="160">
        <v>271180</v>
      </c>
      <c r="J244" s="160">
        <v>0</v>
      </c>
      <c r="K244" s="161">
        <v>0</v>
      </c>
      <c r="L244" s="159">
        <v>183</v>
      </c>
      <c r="M244" s="160">
        <v>165360</v>
      </c>
      <c r="N244" s="160">
        <v>0</v>
      </c>
      <c r="O244" s="161">
        <v>0</v>
      </c>
      <c r="P244" s="240"/>
    </row>
    <row r="245" spans="1:16" x14ac:dyDescent="0.2">
      <c r="A245" s="156" t="s">
        <v>159</v>
      </c>
      <c r="B245" s="157" t="s">
        <v>714</v>
      </c>
      <c r="C245" s="158" t="s">
        <v>715</v>
      </c>
      <c r="D245" s="159">
        <v>711</v>
      </c>
      <c r="E245" s="160">
        <v>372555</v>
      </c>
      <c r="F245" s="160">
        <v>0</v>
      </c>
      <c r="G245" s="161">
        <v>0</v>
      </c>
      <c r="H245" s="159">
        <v>657</v>
      </c>
      <c r="I245" s="160">
        <v>391294</v>
      </c>
      <c r="J245" s="160">
        <v>0</v>
      </c>
      <c r="K245" s="161">
        <v>0</v>
      </c>
      <c r="L245" s="159">
        <v>466.5</v>
      </c>
      <c r="M245" s="160">
        <v>322077</v>
      </c>
      <c r="N245" s="160">
        <v>0</v>
      </c>
      <c r="O245" s="161">
        <v>0</v>
      </c>
      <c r="P245" s="240"/>
    </row>
    <row r="246" spans="1:16" x14ac:dyDescent="0.2">
      <c r="A246" s="156" t="s">
        <v>159</v>
      </c>
      <c r="B246" s="157" t="s">
        <v>716</v>
      </c>
      <c r="C246" s="158" t="s">
        <v>717</v>
      </c>
      <c r="D246" s="159">
        <v>1000</v>
      </c>
      <c r="E246" s="160">
        <v>562785</v>
      </c>
      <c r="F246" s="160">
        <v>0</v>
      </c>
      <c r="G246" s="161">
        <v>0</v>
      </c>
      <c r="H246" s="159">
        <v>1096</v>
      </c>
      <c r="I246" s="160">
        <v>712235</v>
      </c>
      <c r="J246" s="160">
        <v>0</v>
      </c>
      <c r="K246" s="161">
        <v>0</v>
      </c>
      <c r="L246" s="159">
        <v>660</v>
      </c>
      <c r="M246" s="160">
        <v>538857</v>
      </c>
      <c r="N246" s="160">
        <v>0</v>
      </c>
      <c r="O246" s="161">
        <v>0</v>
      </c>
      <c r="P246" s="240"/>
    </row>
    <row r="247" spans="1:16" x14ac:dyDescent="0.2">
      <c r="A247" s="156" t="s">
        <v>159</v>
      </c>
      <c r="B247" s="157" t="s">
        <v>718</v>
      </c>
      <c r="C247" s="158" t="s">
        <v>719</v>
      </c>
      <c r="D247" s="159">
        <v>1254</v>
      </c>
      <c r="E247" s="160">
        <v>406926</v>
      </c>
      <c r="F247" s="160">
        <v>0</v>
      </c>
      <c r="G247" s="161">
        <v>0</v>
      </c>
      <c r="H247" s="159">
        <v>1173</v>
      </c>
      <c r="I247" s="160">
        <v>433434</v>
      </c>
      <c r="J247" s="160">
        <v>0</v>
      </c>
      <c r="K247" s="161">
        <v>0</v>
      </c>
      <c r="L247" s="159">
        <v>342</v>
      </c>
      <c r="M247" s="160">
        <v>315594</v>
      </c>
      <c r="N247" s="160">
        <v>0</v>
      </c>
      <c r="O247" s="161">
        <v>0</v>
      </c>
      <c r="P247" s="240"/>
    </row>
    <row r="248" spans="1:16" x14ac:dyDescent="0.2">
      <c r="A248" s="156" t="s">
        <v>159</v>
      </c>
      <c r="B248" s="157" t="s">
        <v>720</v>
      </c>
      <c r="C248" s="158" t="s">
        <v>721</v>
      </c>
      <c r="D248" s="159">
        <v>3407</v>
      </c>
      <c r="E248" s="160">
        <v>3215550.5999999996</v>
      </c>
      <c r="F248" s="160">
        <v>79380.799999999988</v>
      </c>
      <c r="G248" s="161">
        <v>0</v>
      </c>
      <c r="H248" s="159">
        <v>3336</v>
      </c>
      <c r="I248" s="160">
        <v>3479953.2</v>
      </c>
      <c r="J248" s="160">
        <v>23161.200000000001</v>
      </c>
      <c r="K248" s="161">
        <v>0</v>
      </c>
      <c r="L248" s="159">
        <v>1858</v>
      </c>
      <c r="M248" s="160">
        <v>2861527</v>
      </c>
      <c r="N248" s="160">
        <v>4598</v>
      </c>
      <c r="O248" s="161">
        <v>0</v>
      </c>
      <c r="P248" s="240"/>
    </row>
    <row r="249" spans="1:16" x14ac:dyDescent="0.2">
      <c r="A249" s="156" t="s">
        <v>722</v>
      </c>
      <c r="B249" s="157" t="s">
        <v>723</v>
      </c>
      <c r="C249" s="158" t="s">
        <v>724</v>
      </c>
      <c r="D249" s="159">
        <v>6763</v>
      </c>
      <c r="E249" s="160">
        <v>12567327.800000001</v>
      </c>
      <c r="F249" s="160">
        <v>1018556.5900000005</v>
      </c>
      <c r="G249" s="161">
        <v>0</v>
      </c>
      <c r="H249" s="159">
        <v>7107</v>
      </c>
      <c r="I249" s="160">
        <v>11156401.539999999</v>
      </c>
      <c r="J249" s="160">
        <v>908469.17999999993</v>
      </c>
      <c r="K249" s="161">
        <v>0</v>
      </c>
      <c r="L249" s="159">
        <v>4171</v>
      </c>
      <c r="M249" s="160">
        <v>9844285</v>
      </c>
      <c r="N249" s="160">
        <v>460663.62000000005</v>
      </c>
      <c r="O249" s="161">
        <v>0</v>
      </c>
      <c r="P249" s="240"/>
    </row>
    <row r="250" spans="1:16" x14ac:dyDescent="0.2">
      <c r="A250" s="156" t="s">
        <v>722</v>
      </c>
      <c r="B250" s="157" t="s">
        <v>725</v>
      </c>
      <c r="C250" s="158" t="s">
        <v>726</v>
      </c>
      <c r="D250" s="159">
        <v>5452</v>
      </c>
      <c r="E250" s="160">
        <v>6786973.2000000002</v>
      </c>
      <c r="F250" s="160">
        <v>281325.2</v>
      </c>
      <c r="G250" s="161">
        <v>3190894.4400000032</v>
      </c>
      <c r="H250" s="159">
        <v>5434</v>
      </c>
      <c r="I250" s="160">
        <v>7533100.0500000007</v>
      </c>
      <c r="J250" s="160">
        <v>348583.80000000005</v>
      </c>
      <c r="K250" s="161">
        <v>3456647.66</v>
      </c>
      <c r="L250" s="159">
        <v>3118</v>
      </c>
      <c r="M250" s="160">
        <v>6162648.5999999996</v>
      </c>
      <c r="N250" s="160">
        <v>101937.34</v>
      </c>
      <c r="O250" s="161">
        <v>3444895.3400000012</v>
      </c>
      <c r="P250" s="240"/>
    </row>
    <row r="251" spans="1:16" x14ac:dyDescent="0.2">
      <c r="A251" s="156" t="s">
        <v>722</v>
      </c>
      <c r="B251" s="157" t="s">
        <v>727</v>
      </c>
      <c r="C251" s="158" t="s">
        <v>728</v>
      </c>
      <c r="D251" s="159">
        <v>11241</v>
      </c>
      <c r="E251" s="160">
        <v>15282741.6</v>
      </c>
      <c r="F251" s="160">
        <v>628115.11000000034</v>
      </c>
      <c r="G251" s="161">
        <v>0</v>
      </c>
      <c r="H251" s="159">
        <v>11715</v>
      </c>
      <c r="I251" s="160">
        <v>19507052.850000001</v>
      </c>
      <c r="J251" s="160">
        <v>474366.24000000011</v>
      </c>
      <c r="K251" s="161">
        <v>0</v>
      </c>
      <c r="L251" s="159">
        <v>5528</v>
      </c>
      <c r="M251" s="160">
        <v>16541764.299999999</v>
      </c>
      <c r="N251" s="160">
        <v>321209.44999999995</v>
      </c>
      <c r="O251" s="161">
        <v>0</v>
      </c>
      <c r="P251" s="240"/>
    </row>
    <row r="252" spans="1:16" x14ac:dyDescent="0.2">
      <c r="A252" s="156" t="s">
        <v>722</v>
      </c>
      <c r="B252" s="157" t="s">
        <v>729</v>
      </c>
      <c r="C252" s="158" t="s">
        <v>730</v>
      </c>
      <c r="D252" s="159">
        <v>7049</v>
      </c>
      <c r="E252" s="160">
        <v>7738946</v>
      </c>
      <c r="F252" s="160">
        <v>2796145.42</v>
      </c>
      <c r="G252" s="161">
        <v>6003101.519999994</v>
      </c>
      <c r="H252" s="159">
        <v>7229</v>
      </c>
      <c r="I252" s="160">
        <v>9296741.8900000006</v>
      </c>
      <c r="J252" s="160">
        <v>1774300.7999999998</v>
      </c>
      <c r="K252" s="161">
        <v>6195822.8200000003</v>
      </c>
      <c r="L252" s="159">
        <v>4671</v>
      </c>
      <c r="M252" s="160">
        <v>7691713.2000000002</v>
      </c>
      <c r="N252" s="160">
        <v>787548.63</v>
      </c>
      <c r="O252" s="161">
        <v>7404250.8500000024</v>
      </c>
      <c r="P252" s="240"/>
    </row>
    <row r="253" spans="1:16" x14ac:dyDescent="0.2">
      <c r="A253" s="156" t="s">
        <v>722</v>
      </c>
      <c r="B253" s="157" t="s">
        <v>731</v>
      </c>
      <c r="C253" s="158" t="s">
        <v>732</v>
      </c>
      <c r="D253" s="159">
        <v>1612</v>
      </c>
      <c r="E253" s="160">
        <v>5077221.5999999996</v>
      </c>
      <c r="F253" s="160">
        <v>867558.82999999868</v>
      </c>
      <c r="G253" s="161">
        <v>0</v>
      </c>
      <c r="H253" s="159">
        <v>1713</v>
      </c>
      <c r="I253" s="160">
        <v>5734115.4000000004</v>
      </c>
      <c r="J253" s="160">
        <v>295910</v>
      </c>
      <c r="K253" s="161">
        <v>0</v>
      </c>
      <c r="L253" s="159">
        <v>609</v>
      </c>
      <c r="M253" s="160">
        <v>4724104.4000000004</v>
      </c>
      <c r="N253" s="160">
        <v>144756</v>
      </c>
      <c r="O253" s="161">
        <v>0</v>
      </c>
      <c r="P253" s="240"/>
    </row>
    <row r="254" spans="1:16" x14ac:dyDescent="0.2">
      <c r="A254" s="156" t="s">
        <v>722</v>
      </c>
      <c r="B254" s="157" t="s">
        <v>733</v>
      </c>
      <c r="C254" s="158" t="s">
        <v>734</v>
      </c>
      <c r="D254" s="159">
        <v>3242</v>
      </c>
      <c r="E254" s="160">
        <v>2233672.4</v>
      </c>
      <c r="F254" s="160">
        <v>0</v>
      </c>
      <c r="G254" s="161">
        <v>0</v>
      </c>
      <c r="H254" s="159">
        <v>3293</v>
      </c>
      <c r="I254" s="160">
        <v>2523966.67</v>
      </c>
      <c r="J254" s="160">
        <v>0</v>
      </c>
      <c r="K254" s="161">
        <v>0</v>
      </c>
      <c r="L254" s="159">
        <v>2252</v>
      </c>
      <c r="M254" s="160">
        <v>1949670.6</v>
      </c>
      <c r="N254" s="160">
        <v>0</v>
      </c>
      <c r="O254" s="161">
        <v>0</v>
      </c>
      <c r="P254" s="240"/>
    </row>
    <row r="255" spans="1:16" x14ac:dyDescent="0.2">
      <c r="A255" s="156" t="s">
        <v>722</v>
      </c>
      <c r="B255" s="157" t="s">
        <v>735</v>
      </c>
      <c r="C255" s="158" t="s">
        <v>736</v>
      </c>
      <c r="D255" s="159">
        <v>1974</v>
      </c>
      <c r="E255" s="160">
        <v>1588466</v>
      </c>
      <c r="F255" s="160">
        <v>25300.109999999979</v>
      </c>
      <c r="G255" s="161">
        <v>0</v>
      </c>
      <c r="H255" s="159">
        <v>2258</v>
      </c>
      <c r="I255" s="160">
        <v>1983889.08</v>
      </c>
      <c r="J255" s="160">
        <v>0</v>
      </c>
      <c r="K255" s="161">
        <v>0</v>
      </c>
      <c r="L255" s="159">
        <v>1044</v>
      </c>
      <c r="M255" s="160">
        <v>1525248.2000000002</v>
      </c>
      <c r="N255" s="160">
        <v>0</v>
      </c>
      <c r="O255" s="161">
        <v>0</v>
      </c>
      <c r="P255" s="240"/>
    </row>
    <row r="256" spans="1:16" x14ac:dyDescent="0.2">
      <c r="A256" s="156" t="s">
        <v>722</v>
      </c>
      <c r="B256" s="157" t="s">
        <v>737</v>
      </c>
      <c r="C256" s="158" t="s">
        <v>738</v>
      </c>
      <c r="D256" s="159">
        <v>893</v>
      </c>
      <c r="E256" s="160">
        <v>545815</v>
      </c>
      <c r="F256" s="160">
        <v>0</v>
      </c>
      <c r="G256" s="161">
        <v>0</v>
      </c>
      <c r="H256" s="159">
        <v>773</v>
      </c>
      <c r="I256" s="160">
        <v>521925.08</v>
      </c>
      <c r="J256" s="160">
        <v>0</v>
      </c>
      <c r="K256" s="161">
        <v>0</v>
      </c>
      <c r="L256" s="159">
        <v>297</v>
      </c>
      <c r="M256" s="160">
        <v>433917</v>
      </c>
      <c r="N256" s="160">
        <v>0</v>
      </c>
      <c r="O256" s="161">
        <v>0</v>
      </c>
      <c r="P256" s="240"/>
    </row>
    <row r="257" spans="1:16" x14ac:dyDescent="0.2">
      <c r="A257" s="156" t="s">
        <v>722</v>
      </c>
      <c r="B257" s="157" t="s">
        <v>739</v>
      </c>
      <c r="C257" s="158" t="s">
        <v>740</v>
      </c>
      <c r="D257" s="159">
        <v>3178</v>
      </c>
      <c r="E257" s="160">
        <v>2697298</v>
      </c>
      <c r="F257" s="160">
        <v>0</v>
      </c>
      <c r="G257" s="161">
        <v>0</v>
      </c>
      <c r="H257" s="159">
        <v>3363</v>
      </c>
      <c r="I257" s="160">
        <v>3156988.37</v>
      </c>
      <c r="J257" s="160">
        <v>0</v>
      </c>
      <c r="K257" s="161">
        <v>0</v>
      </c>
      <c r="L257" s="159">
        <v>1489</v>
      </c>
      <c r="M257" s="160">
        <v>2626755</v>
      </c>
      <c r="N257" s="160">
        <v>0</v>
      </c>
      <c r="O257" s="161">
        <v>0</v>
      </c>
      <c r="P257" s="240"/>
    </row>
    <row r="258" spans="1:16" x14ac:dyDescent="0.2">
      <c r="A258" s="156" t="s">
        <v>722</v>
      </c>
      <c r="B258" s="157" t="s">
        <v>741</v>
      </c>
      <c r="C258" s="158" t="s">
        <v>742</v>
      </c>
      <c r="D258" s="159">
        <v>6804</v>
      </c>
      <c r="E258" s="160">
        <v>9146820.1999999993</v>
      </c>
      <c r="F258" s="160">
        <v>210055.67999999964</v>
      </c>
      <c r="G258" s="161">
        <v>1244610.44</v>
      </c>
      <c r="H258" s="159">
        <v>7080</v>
      </c>
      <c r="I258" s="160">
        <v>10371198.640000001</v>
      </c>
      <c r="J258" s="160">
        <v>127900.9599999999</v>
      </c>
      <c r="K258" s="161">
        <v>1305251.31</v>
      </c>
      <c r="L258" s="159">
        <v>3203</v>
      </c>
      <c r="M258" s="160">
        <v>8128886</v>
      </c>
      <c r="N258" s="160">
        <v>46172.319999999978</v>
      </c>
      <c r="O258" s="161">
        <v>1550135.9500000002</v>
      </c>
      <c r="P258" s="240"/>
    </row>
    <row r="259" spans="1:16" x14ac:dyDescent="0.2">
      <c r="A259" s="156" t="s">
        <v>722</v>
      </c>
      <c r="B259" s="157" t="s">
        <v>743</v>
      </c>
      <c r="C259" s="158" t="s">
        <v>744</v>
      </c>
      <c r="D259" s="159">
        <v>843</v>
      </c>
      <c r="E259" s="160">
        <v>704423</v>
      </c>
      <c r="F259" s="160">
        <v>6061</v>
      </c>
      <c r="G259" s="161">
        <v>0</v>
      </c>
      <c r="H259" s="159">
        <v>1086</v>
      </c>
      <c r="I259" s="160">
        <v>1069221.8</v>
      </c>
      <c r="J259" s="160">
        <v>31258.94</v>
      </c>
      <c r="K259" s="161">
        <v>0</v>
      </c>
      <c r="L259" s="159">
        <v>883</v>
      </c>
      <c r="M259" s="160">
        <v>762767</v>
      </c>
      <c r="N259" s="160">
        <v>4729.4699999999993</v>
      </c>
      <c r="O259" s="161">
        <v>0</v>
      </c>
      <c r="P259" s="240"/>
    </row>
    <row r="260" spans="1:16" x14ac:dyDescent="0.2">
      <c r="A260" s="156" t="s">
        <v>722</v>
      </c>
      <c r="B260" s="157" t="s">
        <v>745</v>
      </c>
      <c r="C260" s="158" t="s">
        <v>746</v>
      </c>
      <c r="D260" s="159">
        <v>1383</v>
      </c>
      <c r="E260" s="160">
        <v>1801581</v>
      </c>
      <c r="F260" s="160">
        <v>56094</v>
      </c>
      <c r="G260" s="161">
        <v>0</v>
      </c>
      <c r="H260" s="159">
        <v>1440</v>
      </c>
      <c r="I260" s="160">
        <v>1503886</v>
      </c>
      <c r="J260" s="160">
        <v>110037.6</v>
      </c>
      <c r="K260" s="161">
        <v>0</v>
      </c>
      <c r="L260" s="159">
        <v>1135</v>
      </c>
      <c r="M260" s="160">
        <v>1475805</v>
      </c>
      <c r="N260" s="160">
        <v>30924.800000000003</v>
      </c>
      <c r="O260" s="161">
        <v>0</v>
      </c>
      <c r="P260" s="240"/>
    </row>
    <row r="261" spans="1:16" x14ac:dyDescent="0.2">
      <c r="A261" s="156" t="s">
        <v>722</v>
      </c>
      <c r="B261" s="157" t="s">
        <v>747</v>
      </c>
      <c r="C261" s="158" t="s">
        <v>748</v>
      </c>
      <c r="D261" s="159">
        <v>2370</v>
      </c>
      <c r="E261" s="160">
        <v>1746241.4</v>
      </c>
      <c r="F261" s="160">
        <v>73813.600000000006</v>
      </c>
      <c r="G261" s="161">
        <v>13260.61</v>
      </c>
      <c r="H261" s="159">
        <v>3718</v>
      </c>
      <c r="I261" s="160">
        <v>3010889.41</v>
      </c>
      <c r="J261" s="160">
        <v>101453.2</v>
      </c>
      <c r="K261" s="161">
        <v>11894.84</v>
      </c>
      <c r="L261" s="159">
        <v>2696</v>
      </c>
      <c r="M261" s="160">
        <v>2217565.2999999998</v>
      </c>
      <c r="N261" s="160">
        <v>41553.599999999999</v>
      </c>
      <c r="O261" s="161">
        <v>9233.9500000000007</v>
      </c>
      <c r="P261" s="240"/>
    </row>
    <row r="262" spans="1:16" x14ac:dyDescent="0.2">
      <c r="A262" s="156" t="s">
        <v>722</v>
      </c>
      <c r="B262" s="157" t="s">
        <v>749</v>
      </c>
      <c r="C262" s="158" t="s">
        <v>750</v>
      </c>
      <c r="D262" s="159">
        <v>9760</v>
      </c>
      <c r="E262" s="160">
        <v>14865339.6</v>
      </c>
      <c r="F262" s="160">
        <v>946237.75999999815</v>
      </c>
      <c r="G262" s="161">
        <v>4973805.99</v>
      </c>
      <c r="H262" s="159">
        <v>10064</v>
      </c>
      <c r="I262" s="160">
        <v>19613006.039999999</v>
      </c>
      <c r="J262" s="160">
        <v>750081.87999999966</v>
      </c>
      <c r="K262" s="161">
        <v>5519354.5700000012</v>
      </c>
      <c r="L262" s="159">
        <v>7128</v>
      </c>
      <c r="M262" s="160">
        <v>13537789</v>
      </c>
      <c r="N262" s="160">
        <v>422400.03</v>
      </c>
      <c r="O262" s="161">
        <v>7010800.1700000018</v>
      </c>
      <c r="P262" s="240"/>
    </row>
    <row r="263" spans="1:16" x14ac:dyDescent="0.2">
      <c r="A263" s="156" t="s">
        <v>722</v>
      </c>
      <c r="B263" s="157" t="s">
        <v>751</v>
      </c>
      <c r="C263" s="158" t="s">
        <v>752</v>
      </c>
      <c r="D263" s="159">
        <v>1047</v>
      </c>
      <c r="E263" s="160">
        <v>980129.6</v>
      </c>
      <c r="F263" s="160">
        <v>55778.400000000001</v>
      </c>
      <c r="G263" s="161">
        <v>0</v>
      </c>
      <c r="H263" s="159">
        <v>1107</v>
      </c>
      <c r="I263" s="160">
        <v>1096512.96</v>
      </c>
      <c r="J263" s="160">
        <v>112111.6</v>
      </c>
      <c r="K263" s="161">
        <v>0</v>
      </c>
      <c r="L263" s="159">
        <v>772</v>
      </c>
      <c r="M263" s="160">
        <v>859775.9</v>
      </c>
      <c r="N263" s="160">
        <v>30362.400000000001</v>
      </c>
      <c r="O263" s="161">
        <v>0</v>
      </c>
      <c r="P263" s="240"/>
    </row>
    <row r="264" spans="1:16" x14ac:dyDescent="0.2">
      <c r="A264" s="156" t="s">
        <v>722</v>
      </c>
      <c r="B264" s="157" t="s">
        <v>753</v>
      </c>
      <c r="C264" s="158" t="s">
        <v>754</v>
      </c>
      <c r="D264" s="159">
        <v>153</v>
      </c>
      <c r="E264" s="160">
        <v>222050</v>
      </c>
      <c r="F264" s="160">
        <v>285660</v>
      </c>
      <c r="G264" s="161">
        <v>0</v>
      </c>
      <c r="H264" s="159">
        <v>191</v>
      </c>
      <c r="I264" s="160">
        <v>318080.2</v>
      </c>
      <c r="J264" s="160">
        <v>353700</v>
      </c>
      <c r="K264" s="161">
        <v>0</v>
      </c>
      <c r="L264" s="159">
        <v>113</v>
      </c>
      <c r="M264" s="160">
        <v>264708.5</v>
      </c>
      <c r="N264" s="160">
        <v>163080</v>
      </c>
      <c r="O264" s="161">
        <v>0</v>
      </c>
      <c r="P264" s="240"/>
    </row>
    <row r="265" spans="1:16" x14ac:dyDescent="0.2">
      <c r="A265" s="156" t="s">
        <v>722</v>
      </c>
      <c r="B265" s="157" t="s">
        <v>755</v>
      </c>
      <c r="C265" s="158" t="s">
        <v>756</v>
      </c>
      <c r="D265" s="159">
        <v>4498</v>
      </c>
      <c r="E265" s="160">
        <v>2552417</v>
      </c>
      <c r="F265" s="160">
        <v>233425.74</v>
      </c>
      <c r="G265" s="161">
        <v>6704226.9399999864</v>
      </c>
      <c r="H265" s="159">
        <v>4603</v>
      </c>
      <c r="I265" s="160">
        <v>3045794.6</v>
      </c>
      <c r="J265" s="160">
        <v>318479.47000000003</v>
      </c>
      <c r="K265" s="161">
        <v>7950584.9199999999</v>
      </c>
      <c r="L265" s="159">
        <v>3002</v>
      </c>
      <c r="M265" s="160">
        <v>2278123.4</v>
      </c>
      <c r="N265" s="160">
        <v>180412.94</v>
      </c>
      <c r="O265" s="161">
        <v>7707185.629999999</v>
      </c>
      <c r="P265" s="240"/>
    </row>
    <row r="266" spans="1:16" x14ac:dyDescent="0.2">
      <c r="A266" s="156" t="s">
        <v>722</v>
      </c>
      <c r="B266" s="157" t="s">
        <v>757</v>
      </c>
      <c r="C266" s="158" t="s">
        <v>758</v>
      </c>
      <c r="D266" s="159">
        <v>3636</v>
      </c>
      <c r="E266" s="160">
        <v>6671621.3999999994</v>
      </c>
      <c r="F266" s="160">
        <v>507941.76000000077</v>
      </c>
      <c r="G266" s="161">
        <v>0</v>
      </c>
      <c r="H266" s="159">
        <v>3792</v>
      </c>
      <c r="I266" s="160">
        <v>7550040.2999999989</v>
      </c>
      <c r="J266" s="160">
        <v>157207</v>
      </c>
      <c r="K266" s="161">
        <v>0</v>
      </c>
      <c r="L266" s="159">
        <v>1882</v>
      </c>
      <c r="M266" s="160">
        <v>6363902.4000000004</v>
      </c>
      <c r="N266" s="160">
        <v>113862</v>
      </c>
      <c r="O266" s="161">
        <v>0</v>
      </c>
      <c r="P266" s="240"/>
    </row>
    <row r="267" spans="1:16" x14ac:dyDescent="0.2">
      <c r="A267" s="156" t="s">
        <v>722</v>
      </c>
      <c r="B267" s="157" t="s">
        <v>759</v>
      </c>
      <c r="C267" s="158" t="s">
        <v>760</v>
      </c>
      <c r="D267" s="159">
        <v>218</v>
      </c>
      <c r="E267" s="160">
        <v>249160</v>
      </c>
      <c r="F267" s="160">
        <v>0</v>
      </c>
      <c r="G267" s="161">
        <v>0</v>
      </c>
      <c r="H267" s="159">
        <v>263</v>
      </c>
      <c r="I267" s="160">
        <v>314460.08</v>
      </c>
      <c r="J267" s="160">
        <v>0</v>
      </c>
      <c r="K267" s="161">
        <v>0</v>
      </c>
      <c r="L267" s="159">
        <v>148</v>
      </c>
      <c r="M267" s="160">
        <v>263736</v>
      </c>
      <c r="N267" s="160">
        <v>0</v>
      </c>
      <c r="O267" s="161">
        <v>0</v>
      </c>
      <c r="P267" s="240"/>
    </row>
    <row r="268" spans="1:16" x14ac:dyDescent="0.2">
      <c r="A268" s="156" t="s">
        <v>722</v>
      </c>
      <c r="B268" s="157" t="s">
        <v>761</v>
      </c>
      <c r="C268" s="158" t="s">
        <v>762</v>
      </c>
      <c r="D268" s="159">
        <v>342</v>
      </c>
      <c r="E268" s="160">
        <v>441270</v>
      </c>
      <c r="F268" s="160">
        <v>2160</v>
      </c>
      <c r="G268" s="161">
        <v>0</v>
      </c>
      <c r="H268" s="159">
        <v>381</v>
      </c>
      <c r="I268" s="160">
        <v>471000</v>
      </c>
      <c r="J268" s="160">
        <v>0</v>
      </c>
      <c r="K268" s="161">
        <v>0</v>
      </c>
      <c r="L268" s="159">
        <v>198</v>
      </c>
      <c r="M268" s="160">
        <v>364498</v>
      </c>
      <c r="N268" s="160">
        <v>0</v>
      </c>
      <c r="O268" s="161">
        <v>0</v>
      </c>
      <c r="P268" s="240"/>
    </row>
    <row r="269" spans="1:16" x14ac:dyDescent="0.2">
      <c r="A269" s="156" t="s">
        <v>722</v>
      </c>
      <c r="B269" s="157" t="s">
        <v>763</v>
      </c>
      <c r="C269" s="158" t="s">
        <v>764</v>
      </c>
      <c r="D269" s="159">
        <v>9041</v>
      </c>
      <c r="E269" s="160">
        <v>11310252.800000001</v>
      </c>
      <c r="F269" s="160">
        <v>273185.42999999993</v>
      </c>
      <c r="G269" s="161">
        <v>4104318.0599999977</v>
      </c>
      <c r="H269" s="159">
        <v>9413</v>
      </c>
      <c r="I269" s="160">
        <v>14661025.9</v>
      </c>
      <c r="J269" s="160">
        <v>316903.27</v>
      </c>
      <c r="K269" s="161">
        <v>4833085.68</v>
      </c>
      <c r="L269" s="159">
        <v>6735</v>
      </c>
      <c r="M269" s="160">
        <v>11259421</v>
      </c>
      <c r="N269" s="160">
        <v>194015.59999999998</v>
      </c>
      <c r="O269" s="161">
        <v>5898650.9200000018</v>
      </c>
      <c r="P269" s="240"/>
    </row>
    <row r="270" spans="1:16" x14ac:dyDescent="0.2">
      <c r="A270" s="156" t="s">
        <v>722</v>
      </c>
      <c r="B270" s="157" t="s">
        <v>765</v>
      </c>
      <c r="C270" s="158" t="s">
        <v>766</v>
      </c>
      <c r="D270" s="159">
        <v>4696</v>
      </c>
      <c r="E270" s="160">
        <v>11243949.6</v>
      </c>
      <c r="F270" s="160">
        <v>1103864.9399999976</v>
      </c>
      <c r="G270" s="161">
        <v>5716844.9099999936</v>
      </c>
      <c r="H270" s="159">
        <v>4644</v>
      </c>
      <c r="I270" s="160">
        <v>13390127.699999999</v>
      </c>
      <c r="J270" s="160">
        <v>558065</v>
      </c>
      <c r="K270" s="161">
        <v>6174759.0899999999</v>
      </c>
      <c r="L270" s="159">
        <v>4064</v>
      </c>
      <c r="M270" s="160">
        <v>10346790.800000001</v>
      </c>
      <c r="N270" s="160">
        <v>304583</v>
      </c>
      <c r="O270" s="161">
        <v>6762437.7799999984</v>
      </c>
      <c r="P270" s="240"/>
    </row>
    <row r="271" spans="1:16" x14ac:dyDescent="0.2">
      <c r="A271" s="156" t="s">
        <v>722</v>
      </c>
      <c r="B271" s="157" t="s">
        <v>767</v>
      </c>
      <c r="C271" s="158" t="s">
        <v>768</v>
      </c>
      <c r="D271" s="159">
        <v>2521</v>
      </c>
      <c r="E271" s="160">
        <v>1899223.8</v>
      </c>
      <c r="F271" s="160">
        <v>511</v>
      </c>
      <c r="G271" s="161">
        <v>5246511.9500000086</v>
      </c>
      <c r="H271" s="159">
        <v>3012</v>
      </c>
      <c r="I271" s="160">
        <v>2344457.73</v>
      </c>
      <c r="J271" s="160">
        <v>4980</v>
      </c>
      <c r="K271" s="161">
        <v>5351920.43</v>
      </c>
      <c r="L271" s="159">
        <v>2374</v>
      </c>
      <c r="M271" s="160">
        <v>1854167.8</v>
      </c>
      <c r="N271" s="160">
        <v>415</v>
      </c>
      <c r="O271" s="161">
        <v>5858491.8600000013</v>
      </c>
      <c r="P271" s="240"/>
    </row>
    <row r="272" spans="1:16" x14ac:dyDescent="0.2">
      <c r="A272" s="156" t="s">
        <v>722</v>
      </c>
      <c r="B272" s="157" t="s">
        <v>769</v>
      </c>
      <c r="C272" s="158" t="s">
        <v>770</v>
      </c>
      <c r="D272" s="159">
        <v>950</v>
      </c>
      <c r="E272" s="160">
        <v>675366</v>
      </c>
      <c r="F272" s="160">
        <v>0</v>
      </c>
      <c r="G272" s="161">
        <v>0</v>
      </c>
      <c r="H272" s="159">
        <v>1053</v>
      </c>
      <c r="I272" s="160">
        <v>849527.69</v>
      </c>
      <c r="J272" s="160">
        <v>0</v>
      </c>
      <c r="K272" s="161">
        <v>0</v>
      </c>
      <c r="L272" s="159">
        <v>762</v>
      </c>
      <c r="M272" s="160">
        <v>670282.80000000005</v>
      </c>
      <c r="N272" s="160">
        <v>0</v>
      </c>
      <c r="O272" s="161">
        <v>0</v>
      </c>
      <c r="P272" s="240"/>
    </row>
    <row r="273" spans="1:16" x14ac:dyDescent="0.2">
      <c r="A273" s="156" t="s">
        <v>722</v>
      </c>
      <c r="B273" s="157" t="s">
        <v>771</v>
      </c>
      <c r="C273" s="158" t="s">
        <v>772</v>
      </c>
      <c r="D273" s="159">
        <v>3443</v>
      </c>
      <c r="E273" s="160">
        <v>3271158</v>
      </c>
      <c r="F273" s="160">
        <v>0</v>
      </c>
      <c r="G273" s="161">
        <v>0</v>
      </c>
      <c r="H273" s="159">
        <v>3703</v>
      </c>
      <c r="I273" s="160">
        <v>4274874.28</v>
      </c>
      <c r="J273" s="160">
        <v>0</v>
      </c>
      <c r="K273" s="161">
        <v>0</v>
      </c>
      <c r="L273" s="159">
        <v>2864</v>
      </c>
      <c r="M273" s="160">
        <v>3291541.4</v>
      </c>
      <c r="N273" s="160">
        <v>0</v>
      </c>
      <c r="O273" s="161">
        <v>0</v>
      </c>
      <c r="P273" s="240"/>
    </row>
    <row r="274" spans="1:16" x14ac:dyDescent="0.2">
      <c r="A274" s="156" t="s">
        <v>722</v>
      </c>
      <c r="B274" s="157" t="s">
        <v>773</v>
      </c>
      <c r="C274" s="158" t="s">
        <v>774</v>
      </c>
      <c r="D274" s="159">
        <v>1986</v>
      </c>
      <c r="E274" s="160">
        <v>1560693</v>
      </c>
      <c r="F274" s="160">
        <v>0</v>
      </c>
      <c r="G274" s="161">
        <v>0</v>
      </c>
      <c r="H274" s="159">
        <v>2023</v>
      </c>
      <c r="I274" s="160">
        <v>1811739.26</v>
      </c>
      <c r="J274" s="160">
        <v>0</v>
      </c>
      <c r="K274" s="161">
        <v>0</v>
      </c>
      <c r="L274" s="159">
        <v>1775</v>
      </c>
      <c r="M274" s="160">
        <v>1530730</v>
      </c>
      <c r="N274" s="160">
        <v>0</v>
      </c>
      <c r="O274" s="161">
        <v>0</v>
      </c>
      <c r="P274" s="240"/>
    </row>
    <row r="275" spans="1:16" x14ac:dyDescent="0.2">
      <c r="A275" s="156" t="s">
        <v>722</v>
      </c>
      <c r="B275" s="157" t="s">
        <v>775</v>
      </c>
      <c r="C275" s="158" t="s">
        <v>776</v>
      </c>
      <c r="D275" s="159">
        <v>1795</v>
      </c>
      <c r="E275" s="160">
        <v>1289204</v>
      </c>
      <c r="F275" s="160">
        <v>0</v>
      </c>
      <c r="G275" s="161">
        <v>0</v>
      </c>
      <c r="H275" s="159">
        <v>1820</v>
      </c>
      <c r="I275" s="160">
        <v>1407833.07</v>
      </c>
      <c r="J275" s="160">
        <v>0</v>
      </c>
      <c r="K275" s="161">
        <v>0</v>
      </c>
      <c r="L275" s="159">
        <v>1645</v>
      </c>
      <c r="M275" s="160">
        <v>1321994</v>
      </c>
      <c r="N275" s="160">
        <v>0</v>
      </c>
      <c r="O275" s="161">
        <v>0</v>
      </c>
      <c r="P275" s="240"/>
    </row>
    <row r="276" spans="1:16" x14ac:dyDescent="0.2">
      <c r="A276" s="156" t="s">
        <v>722</v>
      </c>
      <c r="B276" s="157" t="s">
        <v>777</v>
      </c>
      <c r="C276" s="158" t="s">
        <v>778</v>
      </c>
      <c r="D276" s="159">
        <v>2385</v>
      </c>
      <c r="E276" s="160">
        <v>1344259</v>
      </c>
      <c r="F276" s="160">
        <v>0</v>
      </c>
      <c r="G276" s="161">
        <v>0</v>
      </c>
      <c r="H276" s="159">
        <v>2327</v>
      </c>
      <c r="I276" s="160">
        <v>1439443.49</v>
      </c>
      <c r="J276" s="160">
        <v>0</v>
      </c>
      <c r="K276" s="161">
        <v>0</v>
      </c>
      <c r="L276" s="159">
        <v>1177</v>
      </c>
      <c r="M276" s="160">
        <v>1062812.8</v>
      </c>
      <c r="N276" s="160">
        <v>0</v>
      </c>
      <c r="O276" s="161">
        <v>0</v>
      </c>
      <c r="P276" s="240"/>
    </row>
    <row r="277" spans="1:16" x14ac:dyDescent="0.2">
      <c r="A277" s="156" t="s">
        <v>722</v>
      </c>
      <c r="B277" s="157" t="s">
        <v>779</v>
      </c>
      <c r="C277" s="158" t="s">
        <v>780</v>
      </c>
      <c r="D277" s="159">
        <v>605</v>
      </c>
      <c r="E277" s="160">
        <v>665354</v>
      </c>
      <c r="F277" s="160">
        <v>170907.84</v>
      </c>
      <c r="G277" s="161">
        <v>0</v>
      </c>
      <c r="H277" s="159">
        <v>560</v>
      </c>
      <c r="I277" s="160">
        <v>769744.77</v>
      </c>
      <c r="J277" s="160">
        <v>240402.00000000012</v>
      </c>
      <c r="K277" s="161">
        <v>0</v>
      </c>
      <c r="L277" s="159">
        <v>306</v>
      </c>
      <c r="M277" s="160">
        <v>563430</v>
      </c>
      <c r="N277" s="160">
        <v>133233.20000000001</v>
      </c>
      <c r="O277" s="161">
        <v>0</v>
      </c>
      <c r="P277" s="240"/>
    </row>
    <row r="278" spans="1:16" x14ac:dyDescent="0.2">
      <c r="A278" s="156" t="s">
        <v>722</v>
      </c>
      <c r="B278" s="157" t="s">
        <v>781</v>
      </c>
      <c r="C278" s="158" t="s">
        <v>782</v>
      </c>
      <c r="D278" s="159">
        <v>1329</v>
      </c>
      <c r="E278" s="160">
        <v>888592.8</v>
      </c>
      <c r="F278" s="160">
        <v>0</v>
      </c>
      <c r="G278" s="161">
        <v>0</v>
      </c>
      <c r="H278" s="159">
        <v>1383</v>
      </c>
      <c r="I278" s="160">
        <v>1053042.27</v>
      </c>
      <c r="J278" s="160">
        <v>0</v>
      </c>
      <c r="K278" s="161">
        <v>0</v>
      </c>
      <c r="L278" s="159">
        <v>578</v>
      </c>
      <c r="M278" s="160">
        <v>813288.39999999991</v>
      </c>
      <c r="N278" s="160">
        <v>0</v>
      </c>
      <c r="O278" s="161">
        <v>0</v>
      </c>
      <c r="P278" s="240"/>
    </row>
    <row r="279" spans="1:16" x14ac:dyDescent="0.2">
      <c r="A279" s="156" t="s">
        <v>722</v>
      </c>
      <c r="B279" s="157" t="s">
        <v>783</v>
      </c>
      <c r="C279" s="158" t="s">
        <v>784</v>
      </c>
      <c r="D279" s="159">
        <v>1356</v>
      </c>
      <c r="E279" s="160">
        <v>1607666.2</v>
      </c>
      <c r="F279" s="160">
        <v>0</v>
      </c>
      <c r="G279" s="161">
        <v>0</v>
      </c>
      <c r="H279" s="159">
        <v>1461</v>
      </c>
      <c r="I279" s="160">
        <v>2079735.4</v>
      </c>
      <c r="J279" s="160">
        <v>0</v>
      </c>
      <c r="K279" s="161">
        <v>0</v>
      </c>
      <c r="L279" s="159">
        <v>1127</v>
      </c>
      <c r="M279" s="160">
        <v>1625282</v>
      </c>
      <c r="N279" s="160">
        <v>0</v>
      </c>
      <c r="O279" s="161">
        <v>0</v>
      </c>
      <c r="P279" s="240"/>
    </row>
    <row r="280" spans="1:16" x14ac:dyDescent="0.2">
      <c r="A280" s="156" t="s">
        <v>722</v>
      </c>
      <c r="B280" s="157" t="s">
        <v>785</v>
      </c>
      <c r="C280" s="158" t="s">
        <v>786</v>
      </c>
      <c r="D280" s="159">
        <v>1032</v>
      </c>
      <c r="E280" s="160">
        <v>1186537.3999999999</v>
      </c>
      <c r="F280" s="160">
        <v>0</v>
      </c>
      <c r="G280" s="161">
        <v>0</v>
      </c>
      <c r="H280" s="159">
        <v>1083</v>
      </c>
      <c r="I280" s="160">
        <v>1428514.93</v>
      </c>
      <c r="J280" s="160">
        <v>0</v>
      </c>
      <c r="K280" s="161">
        <v>0</v>
      </c>
      <c r="L280" s="159">
        <v>509</v>
      </c>
      <c r="M280" s="160">
        <v>1226825.05</v>
      </c>
      <c r="N280" s="160">
        <v>0</v>
      </c>
      <c r="O280" s="161">
        <v>0</v>
      </c>
      <c r="P280" s="240"/>
    </row>
    <row r="281" spans="1:16" x14ac:dyDescent="0.2">
      <c r="A281" s="156" t="s">
        <v>722</v>
      </c>
      <c r="B281" s="157" t="s">
        <v>787</v>
      </c>
      <c r="C281" s="158" t="s">
        <v>788</v>
      </c>
      <c r="D281" s="159">
        <v>925</v>
      </c>
      <c r="E281" s="160">
        <v>726450.6</v>
      </c>
      <c r="F281" s="160">
        <v>0</v>
      </c>
      <c r="G281" s="161">
        <v>0</v>
      </c>
      <c r="H281" s="159">
        <v>842</v>
      </c>
      <c r="I281" s="160">
        <v>797500.81</v>
      </c>
      <c r="J281" s="160">
        <v>0</v>
      </c>
      <c r="K281" s="161">
        <v>0</v>
      </c>
      <c r="L281" s="159">
        <v>567</v>
      </c>
      <c r="M281" s="160">
        <v>738769.8</v>
      </c>
      <c r="N281" s="160">
        <v>0</v>
      </c>
      <c r="O281" s="161">
        <v>0</v>
      </c>
      <c r="P281" s="240"/>
    </row>
    <row r="282" spans="1:16" x14ac:dyDescent="0.2">
      <c r="A282" s="156" t="s">
        <v>722</v>
      </c>
      <c r="B282" s="157" t="s">
        <v>789</v>
      </c>
      <c r="C282" s="158" t="s">
        <v>790</v>
      </c>
      <c r="D282" s="159">
        <v>303</v>
      </c>
      <c r="E282" s="160">
        <v>258019</v>
      </c>
      <c r="F282" s="160">
        <v>0</v>
      </c>
      <c r="G282" s="161">
        <v>0</v>
      </c>
      <c r="H282" s="159">
        <v>317</v>
      </c>
      <c r="I282" s="160">
        <v>280989</v>
      </c>
      <c r="J282" s="160">
        <v>0</v>
      </c>
      <c r="K282" s="161">
        <v>0</v>
      </c>
      <c r="L282" s="159"/>
      <c r="M282" s="160"/>
      <c r="N282" s="160"/>
      <c r="O282" s="161"/>
      <c r="P282" s="240"/>
    </row>
    <row r="283" spans="1:16" x14ac:dyDescent="0.2">
      <c r="A283" s="156" t="s">
        <v>722</v>
      </c>
      <c r="B283" s="157" t="s">
        <v>791</v>
      </c>
      <c r="C283" s="158" t="s">
        <v>792</v>
      </c>
      <c r="D283" s="159">
        <v>166</v>
      </c>
      <c r="E283" s="160">
        <v>163202</v>
      </c>
      <c r="F283" s="160">
        <v>0</v>
      </c>
      <c r="G283" s="161">
        <v>0</v>
      </c>
      <c r="H283" s="159">
        <v>218</v>
      </c>
      <c r="I283" s="160">
        <v>203580.15</v>
      </c>
      <c r="J283" s="160">
        <v>0</v>
      </c>
      <c r="K283" s="161">
        <v>0</v>
      </c>
      <c r="L283" s="159">
        <v>94</v>
      </c>
      <c r="M283" s="160">
        <v>156796</v>
      </c>
      <c r="N283" s="160">
        <v>0</v>
      </c>
      <c r="O283" s="161">
        <v>0</v>
      </c>
      <c r="P283" s="240"/>
    </row>
    <row r="284" spans="1:16" x14ac:dyDescent="0.2">
      <c r="A284" s="156" t="s">
        <v>722</v>
      </c>
      <c r="B284" s="157" t="s">
        <v>793</v>
      </c>
      <c r="C284" s="158" t="s">
        <v>794</v>
      </c>
      <c r="D284" s="159">
        <v>190</v>
      </c>
      <c r="E284" s="160">
        <v>127788</v>
      </c>
      <c r="F284" s="160">
        <v>0</v>
      </c>
      <c r="G284" s="161">
        <v>0</v>
      </c>
      <c r="H284" s="159">
        <v>182</v>
      </c>
      <c r="I284" s="160">
        <v>148118.60999999999</v>
      </c>
      <c r="J284" s="160">
        <v>0</v>
      </c>
      <c r="K284" s="161">
        <v>0</v>
      </c>
      <c r="L284" s="159">
        <v>171</v>
      </c>
      <c r="M284" s="160">
        <v>128948</v>
      </c>
      <c r="N284" s="160">
        <v>0</v>
      </c>
      <c r="O284" s="161">
        <v>0</v>
      </c>
      <c r="P284" s="240"/>
    </row>
    <row r="285" spans="1:16" x14ac:dyDescent="0.2">
      <c r="A285" s="156" t="s">
        <v>722</v>
      </c>
      <c r="B285" s="157" t="s">
        <v>795</v>
      </c>
      <c r="C285" s="158" t="s">
        <v>796</v>
      </c>
      <c r="D285" s="159">
        <v>116</v>
      </c>
      <c r="E285" s="160">
        <v>129578</v>
      </c>
      <c r="F285" s="160">
        <v>46404.800000000003</v>
      </c>
      <c r="G285" s="161">
        <v>0</v>
      </c>
      <c r="H285" s="159">
        <v>143</v>
      </c>
      <c r="I285" s="160">
        <v>148221</v>
      </c>
      <c r="J285" s="160">
        <v>86835.599999999991</v>
      </c>
      <c r="K285" s="161">
        <v>0</v>
      </c>
      <c r="L285" s="159">
        <v>89</v>
      </c>
      <c r="M285" s="160">
        <v>153479</v>
      </c>
      <c r="N285" s="160">
        <v>51999.200000000004</v>
      </c>
      <c r="O285" s="161">
        <v>0</v>
      </c>
      <c r="P285" s="240"/>
    </row>
    <row r="286" spans="1:16" x14ac:dyDescent="0.2">
      <c r="A286" s="156" t="s">
        <v>722</v>
      </c>
      <c r="B286" s="157" t="s">
        <v>797</v>
      </c>
      <c r="C286" s="158" t="s">
        <v>798</v>
      </c>
      <c r="D286" s="159">
        <v>17</v>
      </c>
      <c r="E286" s="160">
        <v>9032</v>
      </c>
      <c r="F286" s="160">
        <v>0</v>
      </c>
      <c r="G286" s="161">
        <v>0</v>
      </c>
      <c r="H286" s="159">
        <v>22</v>
      </c>
      <c r="I286" s="160">
        <v>13554.15</v>
      </c>
      <c r="J286" s="160">
        <v>0</v>
      </c>
      <c r="K286" s="161">
        <v>0</v>
      </c>
      <c r="L286" s="159">
        <v>16</v>
      </c>
      <c r="M286" s="160">
        <v>9808</v>
      </c>
      <c r="N286" s="160">
        <v>0</v>
      </c>
      <c r="O286" s="161">
        <v>0</v>
      </c>
      <c r="P286" s="240"/>
    </row>
    <row r="287" spans="1:16" x14ac:dyDescent="0.2">
      <c r="A287" s="156" t="s">
        <v>722</v>
      </c>
      <c r="B287" s="157" t="s">
        <v>799</v>
      </c>
      <c r="C287" s="158" t="s">
        <v>800</v>
      </c>
      <c r="D287" s="159">
        <v>876</v>
      </c>
      <c r="E287" s="160">
        <v>516580</v>
      </c>
      <c r="F287" s="160">
        <v>0</v>
      </c>
      <c r="G287" s="161">
        <v>0</v>
      </c>
      <c r="H287" s="159">
        <v>871</v>
      </c>
      <c r="I287" s="160">
        <v>585297.66</v>
      </c>
      <c r="J287" s="160">
        <v>0</v>
      </c>
      <c r="K287" s="161">
        <v>0</v>
      </c>
      <c r="L287" s="159">
        <v>812</v>
      </c>
      <c r="M287" s="160">
        <v>489254</v>
      </c>
      <c r="N287" s="160">
        <v>0</v>
      </c>
      <c r="O287" s="161">
        <v>0</v>
      </c>
      <c r="P287" s="240"/>
    </row>
    <row r="288" spans="1:16" x14ac:dyDescent="0.2">
      <c r="A288" s="156" t="s">
        <v>722</v>
      </c>
      <c r="B288" s="157" t="s">
        <v>801</v>
      </c>
      <c r="C288" s="158" t="s">
        <v>802</v>
      </c>
      <c r="D288" s="159">
        <v>333</v>
      </c>
      <c r="E288" s="160">
        <v>223980</v>
      </c>
      <c r="F288" s="160">
        <v>0</v>
      </c>
      <c r="G288" s="161">
        <v>63870.200000000004</v>
      </c>
      <c r="H288" s="159">
        <v>331</v>
      </c>
      <c r="I288" s="160">
        <v>225255</v>
      </c>
      <c r="J288" s="160">
        <v>0</v>
      </c>
      <c r="K288" s="161">
        <v>80330.86</v>
      </c>
      <c r="L288" s="159">
        <v>181</v>
      </c>
      <c r="M288" s="160">
        <v>199485</v>
      </c>
      <c r="N288" s="160">
        <v>0</v>
      </c>
      <c r="O288" s="161">
        <v>32096.22</v>
      </c>
      <c r="P288" s="240"/>
    </row>
    <row r="289" spans="1:16" x14ac:dyDescent="0.2">
      <c r="A289" s="156" t="s">
        <v>722</v>
      </c>
      <c r="B289" s="157" t="s">
        <v>803</v>
      </c>
      <c r="C289" s="158" t="s">
        <v>804</v>
      </c>
      <c r="D289" s="159">
        <v>287</v>
      </c>
      <c r="E289" s="160">
        <v>192890.4</v>
      </c>
      <c r="F289" s="160">
        <v>0</v>
      </c>
      <c r="G289" s="161">
        <v>0</v>
      </c>
      <c r="H289" s="159">
        <v>291</v>
      </c>
      <c r="I289" s="160">
        <v>248081.97000000003</v>
      </c>
      <c r="J289" s="160">
        <v>0</v>
      </c>
      <c r="K289" s="161">
        <v>0</v>
      </c>
      <c r="L289" s="159">
        <v>160</v>
      </c>
      <c r="M289" s="160">
        <v>182493</v>
      </c>
      <c r="N289" s="160">
        <v>0</v>
      </c>
      <c r="O289" s="161">
        <v>0</v>
      </c>
      <c r="P289" s="240"/>
    </row>
    <row r="290" spans="1:16" x14ac:dyDescent="0.2">
      <c r="A290" s="156" t="s">
        <v>722</v>
      </c>
      <c r="B290" s="157" t="s">
        <v>805</v>
      </c>
      <c r="C290" s="158" t="s">
        <v>806</v>
      </c>
      <c r="D290" s="159">
        <v>284</v>
      </c>
      <c r="E290" s="160">
        <v>76098.8</v>
      </c>
      <c r="F290" s="160">
        <v>0</v>
      </c>
      <c r="G290" s="161">
        <v>0</v>
      </c>
      <c r="H290" s="159">
        <v>304</v>
      </c>
      <c r="I290" s="160">
        <v>95767.27</v>
      </c>
      <c r="J290" s="160">
        <v>0</v>
      </c>
      <c r="K290" s="161">
        <v>0</v>
      </c>
      <c r="L290" s="159">
        <v>190</v>
      </c>
      <c r="M290" s="160">
        <v>78917.8</v>
      </c>
      <c r="N290" s="160">
        <v>0</v>
      </c>
      <c r="O290" s="161">
        <v>0</v>
      </c>
      <c r="P290" s="240"/>
    </row>
    <row r="291" spans="1:16" x14ac:dyDescent="0.2">
      <c r="A291" s="156" t="s">
        <v>722</v>
      </c>
      <c r="B291" s="157" t="s">
        <v>807</v>
      </c>
      <c r="C291" s="158" t="s">
        <v>808</v>
      </c>
      <c r="D291" s="159">
        <v>283</v>
      </c>
      <c r="E291" s="160">
        <v>349183.4</v>
      </c>
      <c r="F291" s="160">
        <v>0</v>
      </c>
      <c r="G291" s="161">
        <v>0</v>
      </c>
      <c r="H291" s="159">
        <v>222</v>
      </c>
      <c r="I291" s="160">
        <v>405844.13</v>
      </c>
      <c r="J291" s="160">
        <v>0</v>
      </c>
      <c r="K291" s="161">
        <v>0</v>
      </c>
      <c r="L291" s="159">
        <v>181</v>
      </c>
      <c r="M291" s="160">
        <v>357658</v>
      </c>
      <c r="N291" s="160">
        <v>0</v>
      </c>
      <c r="O291" s="161">
        <v>0</v>
      </c>
      <c r="P291" s="240"/>
    </row>
    <row r="292" spans="1:16" x14ac:dyDescent="0.2">
      <c r="A292" s="156" t="s">
        <v>722</v>
      </c>
      <c r="B292" s="157" t="s">
        <v>809</v>
      </c>
      <c r="C292" s="158" t="s">
        <v>810</v>
      </c>
      <c r="D292" s="159">
        <v>326</v>
      </c>
      <c r="E292" s="160">
        <v>359458</v>
      </c>
      <c r="F292" s="160">
        <v>0</v>
      </c>
      <c r="G292" s="161">
        <v>0</v>
      </c>
      <c r="H292" s="159">
        <v>342</v>
      </c>
      <c r="I292" s="160">
        <v>451781.93</v>
      </c>
      <c r="J292" s="160">
        <v>0</v>
      </c>
      <c r="K292" s="161">
        <v>0</v>
      </c>
      <c r="L292" s="159">
        <v>224</v>
      </c>
      <c r="M292" s="160">
        <v>350594</v>
      </c>
      <c r="N292" s="160">
        <v>0</v>
      </c>
      <c r="O292" s="161">
        <v>0</v>
      </c>
      <c r="P292" s="240"/>
    </row>
    <row r="293" spans="1:16" x14ac:dyDescent="0.2">
      <c r="A293" s="156" t="s">
        <v>722</v>
      </c>
      <c r="B293" s="157" t="s">
        <v>811</v>
      </c>
      <c r="C293" s="158" t="s">
        <v>812</v>
      </c>
      <c r="D293" s="159">
        <v>2549</v>
      </c>
      <c r="E293" s="160">
        <v>2093417</v>
      </c>
      <c r="F293" s="160">
        <v>0</v>
      </c>
      <c r="G293" s="161">
        <v>6283562.5900000231</v>
      </c>
      <c r="H293" s="159">
        <v>2504</v>
      </c>
      <c r="I293" s="160">
        <v>2333079.17</v>
      </c>
      <c r="J293" s="160">
        <v>0</v>
      </c>
      <c r="K293" s="161">
        <v>7080960.8399999999</v>
      </c>
      <c r="L293" s="159">
        <v>2430</v>
      </c>
      <c r="M293" s="160">
        <v>2184034</v>
      </c>
      <c r="N293" s="160">
        <v>0</v>
      </c>
      <c r="O293" s="161">
        <v>7668832.9600000009</v>
      </c>
      <c r="P293" s="240"/>
    </row>
    <row r="294" spans="1:16" x14ac:dyDescent="0.2">
      <c r="A294" s="156" t="s">
        <v>722</v>
      </c>
      <c r="B294" s="157" t="s">
        <v>813</v>
      </c>
      <c r="C294" s="158" t="s">
        <v>814</v>
      </c>
      <c r="D294" s="159">
        <v>27</v>
      </c>
      <c r="E294" s="160">
        <v>65628</v>
      </c>
      <c r="F294" s="160">
        <v>0</v>
      </c>
      <c r="G294" s="161">
        <v>0</v>
      </c>
      <c r="H294" s="159">
        <v>22</v>
      </c>
      <c r="I294" s="160">
        <v>83177.97</v>
      </c>
      <c r="J294" s="160">
        <v>0</v>
      </c>
      <c r="K294" s="161">
        <v>0</v>
      </c>
      <c r="L294" s="159">
        <v>19</v>
      </c>
      <c r="M294" s="160">
        <v>61332</v>
      </c>
      <c r="N294" s="160">
        <v>0</v>
      </c>
      <c r="O294" s="161">
        <v>0</v>
      </c>
      <c r="P294" s="240"/>
    </row>
    <row r="295" spans="1:16" x14ac:dyDescent="0.2">
      <c r="A295" s="156" t="s">
        <v>722</v>
      </c>
      <c r="B295" s="157" t="s">
        <v>815</v>
      </c>
      <c r="C295" s="158" t="s">
        <v>816</v>
      </c>
      <c r="D295" s="159">
        <v>193</v>
      </c>
      <c r="E295" s="160">
        <v>310000</v>
      </c>
      <c r="F295" s="160">
        <v>67681</v>
      </c>
      <c r="G295" s="161">
        <v>0</v>
      </c>
      <c r="H295" s="159">
        <v>230</v>
      </c>
      <c r="I295" s="160">
        <v>419366.33</v>
      </c>
      <c r="J295" s="160">
        <v>96487</v>
      </c>
      <c r="K295" s="161">
        <v>0</v>
      </c>
      <c r="L295" s="159">
        <v>93</v>
      </c>
      <c r="M295" s="160">
        <v>285546</v>
      </c>
      <c r="N295" s="160">
        <v>46385.599999999999</v>
      </c>
      <c r="O295" s="161">
        <v>0</v>
      </c>
      <c r="P295" s="240"/>
    </row>
    <row r="296" spans="1:16" x14ac:dyDescent="0.2">
      <c r="A296" s="156" t="s">
        <v>722</v>
      </c>
      <c r="B296" s="157" t="s">
        <v>817</v>
      </c>
      <c r="C296" s="158" t="s">
        <v>818</v>
      </c>
      <c r="D296" s="159">
        <v>548</v>
      </c>
      <c r="E296" s="160">
        <v>915561</v>
      </c>
      <c r="F296" s="160">
        <v>0</v>
      </c>
      <c r="G296" s="161">
        <v>3792559.0600000038</v>
      </c>
      <c r="H296" s="159">
        <v>579</v>
      </c>
      <c r="I296" s="160">
        <v>1136651.03</v>
      </c>
      <c r="J296" s="160">
        <v>0</v>
      </c>
      <c r="K296" s="161">
        <v>3826920.6900000004</v>
      </c>
      <c r="L296" s="159">
        <v>500</v>
      </c>
      <c r="M296" s="160">
        <v>874486</v>
      </c>
      <c r="N296" s="160">
        <v>0</v>
      </c>
      <c r="O296" s="161">
        <v>3624658.0899999989</v>
      </c>
      <c r="P296" s="240"/>
    </row>
    <row r="297" spans="1:16" x14ac:dyDescent="0.2">
      <c r="A297" s="156" t="s">
        <v>722</v>
      </c>
      <c r="B297" s="157" t="s">
        <v>819</v>
      </c>
      <c r="C297" s="158" t="s">
        <v>820</v>
      </c>
      <c r="D297" s="159">
        <v>204</v>
      </c>
      <c r="E297" s="160">
        <v>145234</v>
      </c>
      <c r="F297" s="160">
        <v>0</v>
      </c>
      <c r="G297" s="161">
        <v>0</v>
      </c>
      <c r="H297" s="159">
        <v>215</v>
      </c>
      <c r="I297" s="160">
        <v>182831.66</v>
      </c>
      <c r="J297" s="160">
        <v>0</v>
      </c>
      <c r="K297" s="161">
        <v>0</v>
      </c>
      <c r="L297" s="159">
        <v>64</v>
      </c>
      <c r="M297" s="160">
        <v>137823</v>
      </c>
      <c r="N297" s="160">
        <v>0</v>
      </c>
      <c r="O297" s="161">
        <v>0</v>
      </c>
      <c r="P297" s="240"/>
    </row>
    <row r="298" spans="1:16" x14ac:dyDescent="0.2">
      <c r="A298" s="156" t="s">
        <v>722</v>
      </c>
      <c r="B298" s="157" t="s">
        <v>821</v>
      </c>
      <c r="C298" s="158" t="s">
        <v>822</v>
      </c>
      <c r="D298" s="159">
        <v>78</v>
      </c>
      <c r="E298" s="160">
        <v>234411</v>
      </c>
      <c r="F298" s="160">
        <v>0</v>
      </c>
      <c r="G298" s="161">
        <v>0</v>
      </c>
      <c r="H298" s="159">
        <v>95</v>
      </c>
      <c r="I298" s="160">
        <v>294046.67</v>
      </c>
      <c r="J298" s="160">
        <v>0</v>
      </c>
      <c r="K298" s="161">
        <v>0</v>
      </c>
      <c r="L298" s="159">
        <v>82</v>
      </c>
      <c r="M298" s="160">
        <v>232269</v>
      </c>
      <c r="N298" s="160">
        <v>0</v>
      </c>
      <c r="O298" s="161">
        <v>0</v>
      </c>
      <c r="P298" s="240"/>
    </row>
    <row r="299" spans="1:16" x14ac:dyDescent="0.2">
      <c r="A299" s="156" t="s">
        <v>722</v>
      </c>
      <c r="B299" s="157" t="s">
        <v>823</v>
      </c>
      <c r="C299" s="158" t="s">
        <v>824</v>
      </c>
      <c r="D299" s="159">
        <v>0</v>
      </c>
      <c r="E299" s="160">
        <v>14430</v>
      </c>
      <c r="F299" s="160">
        <v>0</v>
      </c>
      <c r="G299" s="161">
        <v>0</v>
      </c>
      <c r="H299" s="159">
        <v>0</v>
      </c>
      <c r="I299" s="160">
        <v>19049.22</v>
      </c>
      <c r="J299" s="160">
        <v>0</v>
      </c>
      <c r="K299" s="161">
        <v>0</v>
      </c>
      <c r="L299" s="159">
        <v>0</v>
      </c>
      <c r="M299" s="160">
        <v>5562</v>
      </c>
      <c r="N299" s="160">
        <v>0</v>
      </c>
      <c r="O299" s="161">
        <v>0</v>
      </c>
      <c r="P299" s="240"/>
    </row>
    <row r="300" spans="1:16" x14ac:dyDescent="0.2">
      <c r="A300" s="156" t="s">
        <v>722</v>
      </c>
      <c r="B300" s="157" t="s">
        <v>825</v>
      </c>
      <c r="C300" s="158" t="s">
        <v>826</v>
      </c>
      <c r="D300" s="159">
        <v>34</v>
      </c>
      <c r="E300" s="160">
        <v>28157.800000000003</v>
      </c>
      <c r="F300" s="160">
        <v>0</v>
      </c>
      <c r="G300" s="161">
        <v>0</v>
      </c>
      <c r="H300" s="159">
        <v>40</v>
      </c>
      <c r="I300" s="160">
        <v>37080.759999999995</v>
      </c>
      <c r="J300" s="160">
        <v>0</v>
      </c>
      <c r="K300" s="161">
        <v>0</v>
      </c>
      <c r="L300" s="159">
        <v>48</v>
      </c>
      <c r="M300" s="160">
        <v>32202</v>
      </c>
      <c r="N300" s="160">
        <v>0</v>
      </c>
      <c r="O300" s="161">
        <v>0</v>
      </c>
      <c r="P300" s="240"/>
    </row>
    <row r="301" spans="1:16" x14ac:dyDescent="0.2">
      <c r="A301" s="156" t="s">
        <v>722</v>
      </c>
      <c r="B301" s="157" t="s">
        <v>827</v>
      </c>
      <c r="C301" s="158" t="s">
        <v>46</v>
      </c>
      <c r="D301" s="159">
        <v>3021</v>
      </c>
      <c r="E301" s="160">
        <v>4341471.5999999996</v>
      </c>
      <c r="F301" s="160">
        <v>5540.76</v>
      </c>
      <c r="G301" s="161">
        <v>4949668.0799999963</v>
      </c>
      <c r="H301" s="159">
        <v>3147</v>
      </c>
      <c r="I301" s="160">
        <v>5142009.07</v>
      </c>
      <c r="J301" s="160">
        <v>2905</v>
      </c>
      <c r="K301" s="161">
        <v>5004831.79</v>
      </c>
      <c r="L301" s="159">
        <v>2769</v>
      </c>
      <c r="M301" s="160">
        <v>4546711.5999999996</v>
      </c>
      <c r="N301" s="160">
        <v>4103.28</v>
      </c>
      <c r="O301" s="161">
        <v>5994849.3600000003</v>
      </c>
      <c r="P301" s="240"/>
    </row>
    <row r="302" spans="1:16" x14ac:dyDescent="0.2">
      <c r="A302" s="156" t="s">
        <v>722</v>
      </c>
      <c r="B302" s="157" t="s">
        <v>828</v>
      </c>
      <c r="C302" s="158" t="s">
        <v>829</v>
      </c>
      <c r="D302" s="159">
        <v>91</v>
      </c>
      <c r="E302" s="160">
        <v>31246</v>
      </c>
      <c r="F302" s="160">
        <v>0</v>
      </c>
      <c r="G302" s="161">
        <v>0</v>
      </c>
      <c r="H302" s="159">
        <v>95</v>
      </c>
      <c r="I302" s="160">
        <v>36266.839999999997</v>
      </c>
      <c r="J302" s="160">
        <v>0</v>
      </c>
      <c r="K302" s="161">
        <v>0</v>
      </c>
      <c r="L302" s="159">
        <v>44</v>
      </c>
      <c r="M302" s="160">
        <v>27282</v>
      </c>
      <c r="N302" s="160">
        <v>0</v>
      </c>
      <c r="O302" s="161">
        <v>0</v>
      </c>
      <c r="P302" s="240"/>
    </row>
    <row r="303" spans="1:16" x14ac:dyDescent="0.2">
      <c r="A303" s="156" t="s">
        <v>722</v>
      </c>
      <c r="B303" s="157" t="s">
        <v>830</v>
      </c>
      <c r="C303" s="158" t="s">
        <v>831</v>
      </c>
      <c r="D303" s="159">
        <v>27</v>
      </c>
      <c r="E303" s="160">
        <v>9822</v>
      </c>
      <c r="F303" s="160">
        <v>0</v>
      </c>
      <c r="G303" s="161">
        <v>0</v>
      </c>
      <c r="H303" s="159">
        <v>44</v>
      </c>
      <c r="I303" s="160">
        <v>18162.919999999998</v>
      </c>
      <c r="J303" s="160">
        <v>0</v>
      </c>
      <c r="K303" s="161">
        <v>0</v>
      </c>
      <c r="L303" s="159">
        <v>11</v>
      </c>
      <c r="M303" s="160">
        <v>4506</v>
      </c>
      <c r="N303" s="160">
        <v>0</v>
      </c>
      <c r="O303" s="161">
        <v>0</v>
      </c>
      <c r="P303" s="240"/>
    </row>
    <row r="304" spans="1:16" x14ac:dyDescent="0.2">
      <c r="A304" s="156" t="s">
        <v>722</v>
      </c>
      <c r="B304" s="157" t="s">
        <v>832</v>
      </c>
      <c r="C304" s="158" t="s">
        <v>833</v>
      </c>
      <c r="D304" s="159">
        <v>126</v>
      </c>
      <c r="E304" s="160">
        <v>49559.6</v>
      </c>
      <c r="F304" s="160">
        <v>0</v>
      </c>
      <c r="G304" s="161">
        <v>0</v>
      </c>
      <c r="H304" s="159">
        <v>129</v>
      </c>
      <c r="I304" s="160">
        <v>55335.86</v>
      </c>
      <c r="J304" s="160">
        <v>0</v>
      </c>
      <c r="K304" s="161">
        <v>0</v>
      </c>
      <c r="L304" s="159">
        <v>74</v>
      </c>
      <c r="M304" s="160">
        <v>43839</v>
      </c>
      <c r="N304" s="160">
        <v>0</v>
      </c>
      <c r="O304" s="161">
        <v>0</v>
      </c>
      <c r="P304" s="240"/>
    </row>
    <row r="305" spans="1:16" x14ac:dyDescent="0.2">
      <c r="A305" s="156" t="s">
        <v>722</v>
      </c>
      <c r="B305" s="157" t="s">
        <v>834</v>
      </c>
      <c r="C305" s="158" t="s">
        <v>835</v>
      </c>
      <c r="D305" s="159">
        <v>5023</v>
      </c>
      <c r="E305" s="160">
        <v>276522</v>
      </c>
      <c r="F305" s="160">
        <v>0</v>
      </c>
      <c r="G305" s="161">
        <v>0</v>
      </c>
      <c r="H305" s="159">
        <v>5172</v>
      </c>
      <c r="I305" s="160">
        <v>312821.98</v>
      </c>
      <c r="J305" s="160">
        <v>0</v>
      </c>
      <c r="K305" s="161">
        <v>0</v>
      </c>
      <c r="L305" s="159">
        <v>1432</v>
      </c>
      <c r="M305" s="160">
        <v>262683</v>
      </c>
      <c r="N305" s="160">
        <v>0</v>
      </c>
      <c r="O305" s="161">
        <v>0</v>
      </c>
      <c r="P305" s="240"/>
    </row>
    <row r="306" spans="1:16" x14ac:dyDescent="0.2">
      <c r="A306" s="156" t="s">
        <v>722</v>
      </c>
      <c r="B306" s="157" t="s">
        <v>836</v>
      </c>
      <c r="C306" s="158" t="s">
        <v>837</v>
      </c>
      <c r="D306" s="159">
        <v>3572</v>
      </c>
      <c r="E306" s="160">
        <v>823036</v>
      </c>
      <c r="F306" s="160">
        <v>0</v>
      </c>
      <c r="G306" s="161">
        <v>0</v>
      </c>
      <c r="H306" s="159">
        <v>3541</v>
      </c>
      <c r="I306" s="160">
        <v>914791.63</v>
      </c>
      <c r="J306" s="160">
        <v>0</v>
      </c>
      <c r="K306" s="161">
        <v>0</v>
      </c>
      <c r="L306" s="159">
        <v>1409</v>
      </c>
      <c r="M306" s="160">
        <v>692562</v>
      </c>
      <c r="N306" s="160">
        <v>0</v>
      </c>
      <c r="O306" s="161">
        <v>0</v>
      </c>
      <c r="P306" s="240"/>
    </row>
    <row r="307" spans="1:16" x14ac:dyDescent="0.2">
      <c r="A307" s="156" t="s">
        <v>722</v>
      </c>
      <c r="B307" s="157" t="s">
        <v>838</v>
      </c>
      <c r="C307" s="158" t="s">
        <v>839</v>
      </c>
      <c r="D307" s="159">
        <v>318</v>
      </c>
      <c r="E307" s="160">
        <v>118164</v>
      </c>
      <c r="F307" s="160">
        <v>0</v>
      </c>
      <c r="G307" s="161">
        <v>0</v>
      </c>
      <c r="H307" s="159">
        <v>497</v>
      </c>
      <c r="I307" s="160">
        <v>177234</v>
      </c>
      <c r="J307" s="160">
        <v>0</v>
      </c>
      <c r="K307" s="161">
        <v>0</v>
      </c>
      <c r="L307" s="159">
        <v>150</v>
      </c>
      <c r="M307" s="160">
        <v>156183</v>
      </c>
      <c r="N307" s="160">
        <v>0</v>
      </c>
      <c r="O307" s="161">
        <v>0</v>
      </c>
      <c r="P307" s="240"/>
    </row>
    <row r="308" spans="1:16" x14ac:dyDescent="0.2">
      <c r="A308" s="156" t="s">
        <v>722</v>
      </c>
      <c r="B308" s="157" t="s">
        <v>840</v>
      </c>
      <c r="C308" s="158" t="s">
        <v>841</v>
      </c>
      <c r="D308" s="159">
        <v>1885</v>
      </c>
      <c r="E308" s="160">
        <v>649356</v>
      </c>
      <c r="F308" s="160">
        <v>0</v>
      </c>
      <c r="G308" s="161">
        <v>0</v>
      </c>
      <c r="H308" s="159">
        <v>1910</v>
      </c>
      <c r="I308" s="160">
        <v>739115.9</v>
      </c>
      <c r="J308" s="160">
        <v>0</v>
      </c>
      <c r="K308" s="161">
        <v>0</v>
      </c>
      <c r="L308" s="159">
        <v>507</v>
      </c>
      <c r="M308" s="160">
        <v>550701</v>
      </c>
      <c r="N308" s="160">
        <v>0</v>
      </c>
      <c r="O308" s="161">
        <v>0</v>
      </c>
      <c r="P308" s="240"/>
    </row>
    <row r="309" spans="1:16" x14ac:dyDescent="0.2">
      <c r="A309" s="156" t="s">
        <v>722</v>
      </c>
      <c r="B309" s="157" t="s">
        <v>842</v>
      </c>
      <c r="C309" s="158" t="s">
        <v>843</v>
      </c>
      <c r="D309" s="159">
        <v>465</v>
      </c>
      <c r="E309" s="160">
        <v>95522</v>
      </c>
      <c r="F309" s="160">
        <v>0</v>
      </c>
      <c r="G309" s="161">
        <v>0</v>
      </c>
      <c r="H309" s="159">
        <v>465</v>
      </c>
      <c r="I309" s="160">
        <v>134891.85</v>
      </c>
      <c r="J309" s="160">
        <v>0</v>
      </c>
      <c r="K309" s="161">
        <v>0</v>
      </c>
      <c r="L309" s="159">
        <v>106</v>
      </c>
      <c r="M309" s="160">
        <v>85131</v>
      </c>
      <c r="N309" s="160">
        <v>0</v>
      </c>
      <c r="O309" s="161">
        <v>0</v>
      </c>
      <c r="P309" s="240"/>
    </row>
    <row r="310" spans="1:16" x14ac:dyDescent="0.2">
      <c r="A310" s="156" t="s">
        <v>722</v>
      </c>
      <c r="B310" s="157" t="s">
        <v>844</v>
      </c>
      <c r="C310" s="158" t="s">
        <v>845</v>
      </c>
      <c r="D310" s="159">
        <v>887</v>
      </c>
      <c r="E310" s="160">
        <v>300720</v>
      </c>
      <c r="F310" s="160">
        <v>0</v>
      </c>
      <c r="G310" s="161">
        <v>0</v>
      </c>
      <c r="H310" s="159">
        <v>842</v>
      </c>
      <c r="I310" s="160">
        <v>320245.91000000003</v>
      </c>
      <c r="J310" s="160">
        <v>0</v>
      </c>
      <c r="K310" s="161">
        <v>0</v>
      </c>
      <c r="L310" s="159">
        <v>116</v>
      </c>
      <c r="M310" s="160">
        <v>164632</v>
      </c>
      <c r="N310" s="160">
        <v>0</v>
      </c>
      <c r="O310" s="161">
        <v>0</v>
      </c>
      <c r="P310" s="240"/>
    </row>
    <row r="311" spans="1:16" x14ac:dyDescent="0.2">
      <c r="A311" s="156" t="s">
        <v>722</v>
      </c>
      <c r="B311" s="157" t="s">
        <v>846</v>
      </c>
      <c r="C311" s="158" t="s">
        <v>847</v>
      </c>
      <c r="D311" s="159">
        <v>259</v>
      </c>
      <c r="E311" s="160">
        <v>95502</v>
      </c>
      <c r="F311" s="160">
        <v>0</v>
      </c>
      <c r="G311" s="161">
        <v>0</v>
      </c>
      <c r="H311" s="159">
        <v>322</v>
      </c>
      <c r="I311" s="160">
        <v>121612</v>
      </c>
      <c r="J311" s="160">
        <v>0</v>
      </c>
      <c r="K311" s="161">
        <v>0</v>
      </c>
      <c r="L311" s="159">
        <v>190</v>
      </c>
      <c r="M311" s="160">
        <v>91331</v>
      </c>
      <c r="N311" s="160">
        <v>0</v>
      </c>
      <c r="O311" s="161">
        <v>0</v>
      </c>
      <c r="P311" s="240"/>
    </row>
    <row r="312" spans="1:16" x14ac:dyDescent="0.2">
      <c r="A312" s="156" t="s">
        <v>722</v>
      </c>
      <c r="B312" s="157" t="s">
        <v>848</v>
      </c>
      <c r="C312" s="158" t="s">
        <v>849</v>
      </c>
      <c r="D312" s="159">
        <v>206</v>
      </c>
      <c r="E312" s="160">
        <v>70716</v>
      </c>
      <c r="F312" s="160">
        <v>0</v>
      </c>
      <c r="G312" s="161">
        <v>0</v>
      </c>
      <c r="H312" s="159">
        <v>232</v>
      </c>
      <c r="I312" s="160">
        <v>78080</v>
      </c>
      <c r="J312" s="160">
        <v>0</v>
      </c>
      <c r="K312" s="161">
        <v>0</v>
      </c>
      <c r="L312" s="159">
        <v>92</v>
      </c>
      <c r="M312" s="160">
        <v>71207</v>
      </c>
      <c r="N312" s="160">
        <v>0</v>
      </c>
      <c r="O312" s="161">
        <v>0</v>
      </c>
      <c r="P312" s="240"/>
    </row>
    <row r="313" spans="1:16" x14ac:dyDescent="0.2">
      <c r="A313" s="156" t="s">
        <v>722</v>
      </c>
      <c r="B313" s="157" t="s">
        <v>850</v>
      </c>
      <c r="C313" s="158" t="s">
        <v>851</v>
      </c>
      <c r="D313" s="159">
        <v>0</v>
      </c>
      <c r="E313" s="160">
        <v>176</v>
      </c>
      <c r="F313" s="160">
        <v>0</v>
      </c>
      <c r="G313" s="161">
        <v>0</v>
      </c>
      <c r="H313" s="159">
        <v>0</v>
      </c>
      <c r="I313" s="160">
        <v>110</v>
      </c>
      <c r="J313" s="160">
        <v>0</v>
      </c>
      <c r="K313" s="161">
        <v>0</v>
      </c>
      <c r="L313" s="159">
        <v>0</v>
      </c>
      <c r="M313" s="160">
        <v>132</v>
      </c>
      <c r="N313" s="160">
        <v>0</v>
      </c>
      <c r="O313" s="161">
        <v>0</v>
      </c>
      <c r="P313" s="240"/>
    </row>
    <row r="314" spans="1:16" x14ac:dyDescent="0.2">
      <c r="A314" s="156" t="s">
        <v>722</v>
      </c>
      <c r="B314" s="157" t="s">
        <v>852</v>
      </c>
      <c r="C314" s="158" t="s">
        <v>853</v>
      </c>
      <c r="D314" s="159">
        <v>0</v>
      </c>
      <c r="E314" s="160">
        <v>714890</v>
      </c>
      <c r="F314" s="160">
        <v>0</v>
      </c>
      <c r="G314" s="161">
        <v>0</v>
      </c>
      <c r="H314" s="159">
        <v>0</v>
      </c>
      <c r="I314" s="160">
        <v>799015.14</v>
      </c>
      <c r="J314" s="160">
        <v>0</v>
      </c>
      <c r="K314" s="161">
        <v>0</v>
      </c>
      <c r="L314" s="159">
        <v>0</v>
      </c>
      <c r="M314" s="160">
        <v>766723</v>
      </c>
      <c r="N314" s="160">
        <v>0</v>
      </c>
      <c r="O314" s="161">
        <v>0</v>
      </c>
      <c r="P314" s="240"/>
    </row>
    <row r="315" spans="1:16" x14ac:dyDescent="0.2">
      <c r="A315" s="156" t="s">
        <v>722</v>
      </c>
      <c r="B315" s="157" t="s">
        <v>854</v>
      </c>
      <c r="C315" s="158" t="s">
        <v>855</v>
      </c>
      <c r="D315" s="159">
        <v>0</v>
      </c>
      <c r="E315" s="160">
        <v>646848</v>
      </c>
      <c r="F315" s="160">
        <v>0</v>
      </c>
      <c r="G315" s="161">
        <v>0</v>
      </c>
      <c r="H315" s="159">
        <v>0</v>
      </c>
      <c r="I315" s="160">
        <v>722491.49</v>
      </c>
      <c r="J315" s="160">
        <v>0</v>
      </c>
      <c r="K315" s="161">
        <v>0</v>
      </c>
      <c r="L315" s="159">
        <v>0</v>
      </c>
      <c r="M315" s="160">
        <v>943500</v>
      </c>
      <c r="N315" s="160">
        <v>0</v>
      </c>
      <c r="O315" s="161">
        <v>0</v>
      </c>
      <c r="P315" s="240"/>
    </row>
    <row r="316" spans="1:16" x14ac:dyDescent="0.2">
      <c r="A316" s="156" t="s">
        <v>722</v>
      </c>
      <c r="B316" s="157" t="s">
        <v>856</v>
      </c>
      <c r="C316" s="158" t="s">
        <v>857</v>
      </c>
      <c r="D316" s="159">
        <v>1473</v>
      </c>
      <c r="E316" s="160">
        <v>2160948</v>
      </c>
      <c r="F316" s="160">
        <v>143768.15999999992</v>
      </c>
      <c r="G316" s="161">
        <v>0</v>
      </c>
      <c r="H316" s="159">
        <v>2431</v>
      </c>
      <c r="I316" s="160">
        <v>3871650.1999999997</v>
      </c>
      <c r="J316" s="160">
        <v>282982.6100000001</v>
      </c>
      <c r="K316" s="161">
        <v>0</v>
      </c>
      <c r="L316" s="159">
        <v>736</v>
      </c>
      <c r="M316" s="160">
        <v>3299525</v>
      </c>
      <c r="N316" s="160">
        <v>22009.599999999999</v>
      </c>
      <c r="O316" s="161">
        <v>0</v>
      </c>
      <c r="P316" s="240"/>
    </row>
    <row r="317" spans="1:16" x14ac:dyDescent="0.2">
      <c r="A317" s="156" t="s">
        <v>722</v>
      </c>
      <c r="B317" s="157" t="s">
        <v>858</v>
      </c>
      <c r="C317" s="158" t="s">
        <v>859</v>
      </c>
      <c r="D317" s="159">
        <v>3268</v>
      </c>
      <c r="E317" s="160">
        <v>2641516</v>
      </c>
      <c r="F317" s="160">
        <v>14215.6</v>
      </c>
      <c r="G317" s="161">
        <v>0</v>
      </c>
      <c r="H317" s="159">
        <v>3524</v>
      </c>
      <c r="I317" s="160">
        <v>2925665</v>
      </c>
      <c r="J317" s="160">
        <v>33269.200000000004</v>
      </c>
      <c r="K317" s="161">
        <v>0</v>
      </c>
      <c r="L317" s="159">
        <v>1469</v>
      </c>
      <c r="M317" s="160">
        <v>2547746.7999999998</v>
      </c>
      <c r="N317" s="160">
        <v>22931.599999999999</v>
      </c>
      <c r="O317" s="161">
        <v>0</v>
      </c>
      <c r="P317" s="240"/>
    </row>
    <row r="318" spans="1:16" x14ac:dyDescent="0.2">
      <c r="A318" s="156" t="s">
        <v>722</v>
      </c>
      <c r="B318" s="157" t="s">
        <v>860</v>
      </c>
      <c r="C318" s="158" t="s">
        <v>861</v>
      </c>
      <c r="D318" s="159">
        <v>10167</v>
      </c>
      <c r="E318" s="160">
        <v>10476725.800000001</v>
      </c>
      <c r="F318" s="160">
        <v>597960.79</v>
      </c>
      <c r="G318" s="161">
        <v>3121676.54</v>
      </c>
      <c r="H318" s="159">
        <v>11054</v>
      </c>
      <c r="I318" s="160">
        <v>11361817.6</v>
      </c>
      <c r="J318" s="160">
        <v>539978.91000000015</v>
      </c>
      <c r="K318" s="161">
        <v>3248454.4899999993</v>
      </c>
      <c r="L318" s="159">
        <v>5279</v>
      </c>
      <c r="M318" s="160">
        <v>11524048.399999999</v>
      </c>
      <c r="N318" s="160">
        <v>243464.93000000002</v>
      </c>
      <c r="O318" s="161">
        <v>3716332.83</v>
      </c>
      <c r="P318" s="240"/>
    </row>
    <row r="319" spans="1:16" x14ac:dyDescent="0.2">
      <c r="A319" s="156" t="s">
        <v>722</v>
      </c>
      <c r="B319" s="157" t="s">
        <v>862</v>
      </c>
      <c r="C319" s="158" t="s">
        <v>863</v>
      </c>
      <c r="D319" s="159">
        <v>1073</v>
      </c>
      <c r="E319" s="160">
        <v>623329</v>
      </c>
      <c r="F319" s="160">
        <v>0</v>
      </c>
      <c r="G319" s="161">
        <v>0</v>
      </c>
      <c r="H319" s="159">
        <v>1182</v>
      </c>
      <c r="I319" s="160">
        <v>688741</v>
      </c>
      <c r="J319" s="160">
        <v>0</v>
      </c>
      <c r="K319" s="161">
        <v>0</v>
      </c>
      <c r="L319" s="159">
        <v>475</v>
      </c>
      <c r="M319" s="160">
        <v>587853</v>
      </c>
      <c r="N319" s="160">
        <v>0</v>
      </c>
      <c r="O319" s="161">
        <v>0</v>
      </c>
      <c r="P319" s="240"/>
    </row>
    <row r="320" spans="1:16" x14ac:dyDescent="0.2">
      <c r="A320" s="156" t="s">
        <v>722</v>
      </c>
      <c r="B320" s="157" t="s">
        <v>864</v>
      </c>
      <c r="C320" s="158" t="s">
        <v>865</v>
      </c>
      <c r="D320" s="159">
        <v>0</v>
      </c>
      <c r="E320" s="160">
        <v>3846</v>
      </c>
      <c r="F320" s="160">
        <v>0</v>
      </c>
      <c r="G320" s="161">
        <v>0</v>
      </c>
      <c r="H320" s="159">
        <v>0</v>
      </c>
      <c r="I320" s="160">
        <v>5146.5</v>
      </c>
      <c r="J320" s="160">
        <v>0</v>
      </c>
      <c r="K320" s="161">
        <v>0</v>
      </c>
      <c r="L320" s="159">
        <v>0</v>
      </c>
      <c r="M320" s="160">
        <v>4228</v>
      </c>
      <c r="N320" s="160">
        <v>0</v>
      </c>
      <c r="O320" s="161">
        <v>0</v>
      </c>
      <c r="P320" s="240"/>
    </row>
    <row r="321" spans="1:16" x14ac:dyDescent="0.2">
      <c r="A321" s="156" t="s">
        <v>722</v>
      </c>
      <c r="B321" s="157" t="s">
        <v>866</v>
      </c>
      <c r="C321" s="158" t="s">
        <v>867</v>
      </c>
      <c r="D321" s="159">
        <v>0</v>
      </c>
      <c r="E321" s="160">
        <v>71214</v>
      </c>
      <c r="F321" s="160">
        <v>0</v>
      </c>
      <c r="G321" s="161">
        <v>0</v>
      </c>
      <c r="H321" s="159">
        <v>0</v>
      </c>
      <c r="I321" s="160">
        <v>106325</v>
      </c>
      <c r="J321" s="160">
        <v>0</v>
      </c>
      <c r="K321" s="161">
        <v>0</v>
      </c>
      <c r="L321" s="159">
        <v>0</v>
      </c>
      <c r="M321" s="160">
        <v>90280</v>
      </c>
      <c r="N321" s="160">
        <v>0</v>
      </c>
      <c r="O321" s="161">
        <v>0</v>
      </c>
      <c r="P321" s="240"/>
    </row>
    <row r="322" spans="1:16" x14ac:dyDescent="0.2">
      <c r="A322" s="156" t="s">
        <v>722</v>
      </c>
      <c r="B322" s="157" t="s">
        <v>868</v>
      </c>
      <c r="C322" s="158" t="s">
        <v>869</v>
      </c>
      <c r="D322" s="159">
        <v>0</v>
      </c>
      <c r="E322" s="160">
        <v>36120</v>
      </c>
      <c r="F322" s="160">
        <v>0</v>
      </c>
      <c r="G322" s="161">
        <v>0</v>
      </c>
      <c r="H322" s="159">
        <v>0</v>
      </c>
      <c r="I322" s="160">
        <v>41943.75</v>
      </c>
      <c r="J322" s="160">
        <v>0</v>
      </c>
      <c r="K322" s="161">
        <v>0</v>
      </c>
      <c r="L322" s="159">
        <v>0</v>
      </c>
      <c r="M322" s="160">
        <v>34419</v>
      </c>
      <c r="N322" s="160">
        <v>0</v>
      </c>
      <c r="O322" s="161">
        <v>0</v>
      </c>
      <c r="P322" s="240"/>
    </row>
    <row r="323" spans="1:16" x14ac:dyDescent="0.2">
      <c r="A323" s="156" t="s">
        <v>722</v>
      </c>
      <c r="B323" s="157" t="s">
        <v>870</v>
      </c>
      <c r="C323" s="158" t="s">
        <v>871</v>
      </c>
      <c r="D323" s="159">
        <v>0</v>
      </c>
      <c r="E323" s="160">
        <v>32718</v>
      </c>
      <c r="F323" s="160">
        <v>0</v>
      </c>
      <c r="G323" s="161">
        <v>0</v>
      </c>
      <c r="H323" s="159">
        <v>0</v>
      </c>
      <c r="I323" s="160">
        <v>43099.32</v>
      </c>
      <c r="J323" s="160">
        <v>0</v>
      </c>
      <c r="K323" s="161">
        <v>0</v>
      </c>
      <c r="L323" s="159">
        <v>0</v>
      </c>
      <c r="M323" s="160">
        <v>40039</v>
      </c>
      <c r="N323" s="160">
        <v>0</v>
      </c>
      <c r="O323" s="161">
        <v>0</v>
      </c>
      <c r="P323" s="240"/>
    </row>
    <row r="324" spans="1:16" x14ac:dyDescent="0.2">
      <c r="A324" s="156" t="s">
        <v>722</v>
      </c>
      <c r="B324" s="157" t="s">
        <v>872</v>
      </c>
      <c r="C324" s="158" t="s">
        <v>873</v>
      </c>
      <c r="D324" s="159">
        <v>0</v>
      </c>
      <c r="E324" s="160">
        <v>15435</v>
      </c>
      <c r="F324" s="160">
        <v>0</v>
      </c>
      <c r="G324" s="161">
        <v>0</v>
      </c>
      <c r="H324" s="159">
        <v>0</v>
      </c>
      <c r="I324" s="160">
        <v>36162.910000000003</v>
      </c>
      <c r="J324" s="160">
        <v>0</v>
      </c>
      <c r="K324" s="161">
        <v>0</v>
      </c>
      <c r="L324" s="159">
        <v>0</v>
      </c>
      <c r="M324" s="160">
        <v>26175</v>
      </c>
      <c r="N324" s="160">
        <v>0</v>
      </c>
      <c r="O324" s="161">
        <v>0</v>
      </c>
      <c r="P324" s="240"/>
    </row>
    <row r="325" spans="1:16" x14ac:dyDescent="0.2">
      <c r="A325" s="156" t="s">
        <v>722</v>
      </c>
      <c r="B325" s="157" t="s">
        <v>874</v>
      </c>
      <c r="C325" s="158" t="s">
        <v>875</v>
      </c>
      <c r="D325" s="159">
        <v>0</v>
      </c>
      <c r="E325" s="160">
        <v>95650</v>
      </c>
      <c r="F325" s="160">
        <v>0</v>
      </c>
      <c r="G325" s="161">
        <v>0</v>
      </c>
      <c r="H325" s="159">
        <v>0</v>
      </c>
      <c r="I325" s="160">
        <v>148037.4</v>
      </c>
      <c r="J325" s="160">
        <v>0</v>
      </c>
      <c r="K325" s="161">
        <v>0</v>
      </c>
      <c r="L325" s="159">
        <v>0</v>
      </c>
      <c r="M325" s="160">
        <v>93288</v>
      </c>
      <c r="N325" s="160">
        <v>0</v>
      </c>
      <c r="O325" s="161">
        <v>0</v>
      </c>
      <c r="P325" s="240"/>
    </row>
    <row r="326" spans="1:16" x14ac:dyDescent="0.2">
      <c r="A326" s="156" t="s">
        <v>722</v>
      </c>
      <c r="B326" s="157" t="s">
        <v>876</v>
      </c>
      <c r="C326" s="158" t="s">
        <v>877</v>
      </c>
      <c r="D326" s="159">
        <v>0</v>
      </c>
      <c r="E326" s="160">
        <v>2910</v>
      </c>
      <c r="F326" s="160">
        <v>0</v>
      </c>
      <c r="G326" s="161">
        <v>0</v>
      </c>
      <c r="H326" s="159">
        <v>0</v>
      </c>
      <c r="I326" s="160">
        <v>3478.24</v>
      </c>
      <c r="J326" s="160">
        <v>0</v>
      </c>
      <c r="K326" s="161">
        <v>0</v>
      </c>
      <c r="L326" s="159">
        <v>0</v>
      </c>
      <c r="M326" s="160">
        <v>2145</v>
      </c>
      <c r="N326" s="160">
        <v>0</v>
      </c>
      <c r="O326" s="161">
        <v>0</v>
      </c>
      <c r="P326" s="240"/>
    </row>
    <row r="327" spans="1:16" x14ac:dyDescent="0.2">
      <c r="A327" s="156" t="s">
        <v>722</v>
      </c>
      <c r="B327" s="157" t="s">
        <v>878</v>
      </c>
      <c r="C327" s="158" t="s">
        <v>879</v>
      </c>
      <c r="D327" s="159">
        <v>0</v>
      </c>
      <c r="E327" s="160">
        <v>2800</v>
      </c>
      <c r="F327" s="160">
        <v>0</v>
      </c>
      <c r="G327" s="161">
        <v>0</v>
      </c>
      <c r="H327" s="159">
        <v>0</v>
      </c>
      <c r="I327" s="160">
        <v>3300</v>
      </c>
      <c r="J327" s="160">
        <v>0</v>
      </c>
      <c r="K327" s="161">
        <v>0</v>
      </c>
      <c r="L327" s="159">
        <v>0</v>
      </c>
      <c r="M327" s="160">
        <v>3321</v>
      </c>
      <c r="N327" s="160">
        <v>0</v>
      </c>
      <c r="O327" s="161">
        <v>0</v>
      </c>
      <c r="P327" s="240"/>
    </row>
    <row r="328" spans="1:16" x14ac:dyDescent="0.2">
      <c r="A328" s="156" t="s">
        <v>168</v>
      </c>
      <c r="B328" s="157" t="s">
        <v>880</v>
      </c>
      <c r="C328" s="158" t="s">
        <v>881</v>
      </c>
      <c r="D328" s="159">
        <v>924</v>
      </c>
      <c r="E328" s="160">
        <v>656473</v>
      </c>
      <c r="F328" s="160">
        <v>0</v>
      </c>
      <c r="G328" s="161">
        <v>1685389.4500000007</v>
      </c>
      <c r="H328" s="159">
        <v>877</v>
      </c>
      <c r="I328" s="160">
        <v>718555</v>
      </c>
      <c r="J328" s="160">
        <v>0</v>
      </c>
      <c r="K328" s="161">
        <v>1520290.23</v>
      </c>
      <c r="L328" s="159">
        <v>691</v>
      </c>
      <c r="M328" s="160">
        <v>578913</v>
      </c>
      <c r="N328" s="160">
        <v>0</v>
      </c>
      <c r="O328" s="161">
        <v>1634211.4</v>
      </c>
      <c r="P328" s="240"/>
    </row>
    <row r="329" spans="1:16" x14ac:dyDescent="0.2">
      <c r="A329" s="156" t="s">
        <v>168</v>
      </c>
      <c r="B329" s="157" t="s">
        <v>882</v>
      </c>
      <c r="C329" s="158" t="s">
        <v>883</v>
      </c>
      <c r="D329" s="159">
        <v>285</v>
      </c>
      <c r="E329" s="160">
        <v>206333</v>
      </c>
      <c r="F329" s="160">
        <v>0</v>
      </c>
      <c r="G329" s="161">
        <v>0</v>
      </c>
      <c r="H329" s="159">
        <v>293</v>
      </c>
      <c r="I329" s="160">
        <v>241148</v>
      </c>
      <c r="J329" s="160">
        <v>0</v>
      </c>
      <c r="K329" s="161">
        <v>0</v>
      </c>
      <c r="L329" s="159">
        <v>172</v>
      </c>
      <c r="M329" s="160">
        <v>190495</v>
      </c>
      <c r="N329" s="160">
        <v>0</v>
      </c>
      <c r="O329" s="161">
        <v>0</v>
      </c>
      <c r="P329" s="240"/>
    </row>
    <row r="330" spans="1:16" x14ac:dyDescent="0.2">
      <c r="A330" s="156" t="s">
        <v>168</v>
      </c>
      <c r="B330" s="245" t="s">
        <v>884</v>
      </c>
      <c r="C330" s="158" t="s">
        <v>885</v>
      </c>
      <c r="D330" s="159">
        <v>1326</v>
      </c>
      <c r="E330" s="160">
        <v>918978</v>
      </c>
      <c r="F330" s="160">
        <v>0</v>
      </c>
      <c r="G330" s="161">
        <v>0</v>
      </c>
      <c r="H330" s="159">
        <v>1318</v>
      </c>
      <c r="I330" s="160">
        <v>1045058</v>
      </c>
      <c r="J330" s="160">
        <v>0</v>
      </c>
      <c r="K330" s="161">
        <v>0</v>
      </c>
      <c r="L330" s="159">
        <v>1235</v>
      </c>
      <c r="M330" s="160">
        <v>1004278</v>
      </c>
      <c r="N330" s="160">
        <v>0</v>
      </c>
      <c r="O330" s="161">
        <v>0</v>
      </c>
      <c r="P330" s="240"/>
    </row>
    <row r="331" spans="1:16" x14ac:dyDescent="0.2">
      <c r="A331" s="156" t="s">
        <v>168</v>
      </c>
      <c r="B331" s="245" t="s">
        <v>886</v>
      </c>
      <c r="C331" s="158" t="s">
        <v>887</v>
      </c>
      <c r="D331" s="159">
        <v>779</v>
      </c>
      <c r="E331" s="160">
        <v>463372</v>
      </c>
      <c r="F331" s="160">
        <v>0</v>
      </c>
      <c r="G331" s="161">
        <v>0</v>
      </c>
      <c r="H331" s="159">
        <v>803</v>
      </c>
      <c r="I331" s="160">
        <v>522022</v>
      </c>
      <c r="J331" s="160">
        <v>0</v>
      </c>
      <c r="K331" s="161">
        <v>0</v>
      </c>
      <c r="L331" s="159">
        <v>606</v>
      </c>
      <c r="M331" s="160">
        <v>464072</v>
      </c>
      <c r="N331" s="160">
        <v>0</v>
      </c>
      <c r="O331" s="161">
        <v>0</v>
      </c>
      <c r="P331" s="240"/>
    </row>
    <row r="332" spans="1:16" x14ac:dyDescent="0.2">
      <c r="A332" s="156" t="s">
        <v>168</v>
      </c>
      <c r="B332" s="245" t="s">
        <v>888</v>
      </c>
      <c r="C332" s="158" t="s">
        <v>889</v>
      </c>
      <c r="D332" s="159">
        <v>691</v>
      </c>
      <c r="E332" s="160">
        <v>983683</v>
      </c>
      <c r="F332" s="160">
        <v>9813.6</v>
      </c>
      <c r="G332" s="161">
        <v>0</v>
      </c>
      <c r="H332" s="159">
        <v>687</v>
      </c>
      <c r="I332" s="160">
        <v>1082220</v>
      </c>
      <c r="J332" s="160">
        <v>10538</v>
      </c>
      <c r="K332" s="161">
        <v>0</v>
      </c>
      <c r="L332" s="159">
        <v>644</v>
      </c>
      <c r="M332" s="160">
        <v>1057283</v>
      </c>
      <c r="N332" s="160">
        <v>6218</v>
      </c>
      <c r="O332" s="161">
        <v>0</v>
      </c>
      <c r="P332" s="240"/>
    </row>
    <row r="333" spans="1:16" x14ac:dyDescent="0.2">
      <c r="A333" s="156" t="s">
        <v>168</v>
      </c>
      <c r="B333" s="245" t="s">
        <v>890</v>
      </c>
      <c r="C333" s="158" t="s">
        <v>891</v>
      </c>
      <c r="D333" s="159">
        <v>1080</v>
      </c>
      <c r="E333" s="160">
        <v>474856</v>
      </c>
      <c r="F333" s="160">
        <v>25233.599999999999</v>
      </c>
      <c r="G333" s="161">
        <v>0</v>
      </c>
      <c r="H333" s="159">
        <v>1091</v>
      </c>
      <c r="I333" s="160">
        <v>563616</v>
      </c>
      <c r="J333" s="160">
        <v>21204.799999999999</v>
      </c>
      <c r="K333" s="161">
        <v>0</v>
      </c>
      <c r="L333" s="159">
        <v>763</v>
      </c>
      <c r="M333" s="160">
        <v>460712.2</v>
      </c>
      <c r="N333" s="160">
        <v>4135.6000000000004</v>
      </c>
      <c r="O333" s="161">
        <v>0</v>
      </c>
      <c r="P333" s="240"/>
    </row>
    <row r="334" spans="1:16" x14ac:dyDescent="0.2">
      <c r="A334" s="156" t="s">
        <v>168</v>
      </c>
      <c r="B334" s="245" t="s">
        <v>892</v>
      </c>
      <c r="C334" s="158" t="s">
        <v>893</v>
      </c>
      <c r="D334" s="159">
        <v>953</v>
      </c>
      <c r="E334" s="160">
        <v>556317.19999999995</v>
      </c>
      <c r="F334" s="160">
        <v>0</v>
      </c>
      <c r="G334" s="161">
        <v>0</v>
      </c>
      <c r="H334" s="159">
        <v>937</v>
      </c>
      <c r="I334" s="160">
        <v>618318</v>
      </c>
      <c r="J334" s="160">
        <v>0</v>
      </c>
      <c r="K334" s="161">
        <v>0</v>
      </c>
      <c r="L334" s="159">
        <v>607</v>
      </c>
      <c r="M334" s="160">
        <v>494556</v>
      </c>
      <c r="N334" s="160">
        <v>0</v>
      </c>
      <c r="O334" s="161">
        <v>0</v>
      </c>
      <c r="P334" s="240"/>
    </row>
    <row r="335" spans="1:16" x14ac:dyDescent="0.2">
      <c r="A335" s="156" t="s">
        <v>168</v>
      </c>
      <c r="B335" s="245" t="s">
        <v>894</v>
      </c>
      <c r="C335" s="158" t="s">
        <v>895</v>
      </c>
      <c r="D335" s="159">
        <v>89</v>
      </c>
      <c r="E335" s="160">
        <v>29522</v>
      </c>
      <c r="F335" s="160">
        <v>0</v>
      </c>
      <c r="G335" s="161">
        <v>0</v>
      </c>
      <c r="H335" s="159">
        <v>90</v>
      </c>
      <c r="I335" s="160">
        <v>30004</v>
      </c>
      <c r="J335" s="160">
        <v>0</v>
      </c>
      <c r="K335" s="161">
        <v>0</v>
      </c>
      <c r="L335" s="159">
        <v>35</v>
      </c>
      <c r="M335" s="160">
        <v>28017</v>
      </c>
      <c r="N335" s="160">
        <v>0</v>
      </c>
      <c r="O335" s="161">
        <v>0</v>
      </c>
      <c r="P335" s="240"/>
    </row>
    <row r="336" spans="1:16" x14ac:dyDescent="0.2">
      <c r="A336" s="156" t="s">
        <v>168</v>
      </c>
      <c r="B336" s="245" t="s">
        <v>896</v>
      </c>
      <c r="C336" s="158" t="s">
        <v>897</v>
      </c>
      <c r="D336" s="159">
        <v>1567</v>
      </c>
      <c r="E336" s="160">
        <v>199464</v>
      </c>
      <c r="F336" s="160">
        <v>0</v>
      </c>
      <c r="G336" s="161">
        <v>0</v>
      </c>
      <c r="H336" s="159">
        <v>1223</v>
      </c>
      <c r="I336" s="160">
        <v>223507</v>
      </c>
      <c r="J336" s="160">
        <v>0</v>
      </c>
      <c r="K336" s="161">
        <v>0</v>
      </c>
      <c r="L336" s="159">
        <v>242</v>
      </c>
      <c r="M336" s="160">
        <v>177897</v>
      </c>
      <c r="N336" s="160">
        <v>0</v>
      </c>
      <c r="O336" s="161">
        <v>0</v>
      </c>
      <c r="P336" s="240"/>
    </row>
    <row r="337" spans="1:16" x14ac:dyDescent="0.2">
      <c r="A337" s="156" t="s">
        <v>168</v>
      </c>
      <c r="B337" s="245" t="s">
        <v>898</v>
      </c>
      <c r="C337" s="158" t="s">
        <v>899</v>
      </c>
      <c r="D337" s="159">
        <v>2097</v>
      </c>
      <c r="E337" s="160">
        <v>1304744</v>
      </c>
      <c r="F337" s="160">
        <v>0</v>
      </c>
      <c r="G337" s="161">
        <v>0</v>
      </c>
      <c r="H337" s="159">
        <v>2133</v>
      </c>
      <c r="I337" s="160">
        <v>1494593.6</v>
      </c>
      <c r="J337" s="160">
        <v>0</v>
      </c>
      <c r="K337" s="161">
        <v>0</v>
      </c>
      <c r="L337" s="159">
        <v>1960</v>
      </c>
      <c r="M337" s="160">
        <v>1389868.2</v>
      </c>
      <c r="N337" s="160">
        <v>0</v>
      </c>
      <c r="O337" s="161">
        <v>0</v>
      </c>
      <c r="P337" s="240"/>
    </row>
    <row r="338" spans="1:16" x14ac:dyDescent="0.2">
      <c r="A338" s="156" t="s">
        <v>168</v>
      </c>
      <c r="B338" s="245" t="s">
        <v>900</v>
      </c>
      <c r="C338" s="158" t="s">
        <v>901</v>
      </c>
      <c r="D338" s="159">
        <v>837</v>
      </c>
      <c r="E338" s="160">
        <v>500449</v>
      </c>
      <c r="F338" s="160">
        <v>0</v>
      </c>
      <c r="G338" s="161">
        <v>0</v>
      </c>
      <c r="H338" s="159">
        <v>844</v>
      </c>
      <c r="I338" s="160">
        <v>578911</v>
      </c>
      <c r="J338" s="160">
        <v>0</v>
      </c>
      <c r="K338" s="161">
        <v>0</v>
      </c>
      <c r="L338" s="159">
        <v>709</v>
      </c>
      <c r="M338" s="160">
        <v>486729</v>
      </c>
      <c r="N338" s="160">
        <v>0</v>
      </c>
      <c r="O338" s="161">
        <v>0</v>
      </c>
      <c r="P338" s="240"/>
    </row>
    <row r="339" spans="1:16" x14ac:dyDescent="0.2">
      <c r="A339" s="156" t="s">
        <v>168</v>
      </c>
      <c r="B339" s="245" t="s">
        <v>902</v>
      </c>
      <c r="C339" s="158" t="s">
        <v>903</v>
      </c>
      <c r="D339" s="159">
        <v>382</v>
      </c>
      <c r="E339" s="160">
        <v>295098</v>
      </c>
      <c r="F339" s="160">
        <v>0</v>
      </c>
      <c r="G339" s="161">
        <v>0</v>
      </c>
      <c r="H339" s="159">
        <v>388</v>
      </c>
      <c r="I339" s="160">
        <v>339329</v>
      </c>
      <c r="J339" s="160">
        <v>0</v>
      </c>
      <c r="K339" s="161">
        <v>0</v>
      </c>
      <c r="L339" s="159">
        <v>339</v>
      </c>
      <c r="M339" s="160">
        <v>293571.20000000001</v>
      </c>
      <c r="N339" s="160">
        <v>0</v>
      </c>
      <c r="O339" s="161">
        <v>0</v>
      </c>
      <c r="P339" s="240"/>
    </row>
    <row r="340" spans="1:16" x14ac:dyDescent="0.2">
      <c r="A340" s="156" t="s">
        <v>168</v>
      </c>
      <c r="B340" s="245" t="s">
        <v>904</v>
      </c>
      <c r="C340" s="158" t="s">
        <v>905</v>
      </c>
      <c r="D340" s="159">
        <v>508</v>
      </c>
      <c r="E340" s="160">
        <v>281383</v>
      </c>
      <c r="F340" s="160">
        <v>0</v>
      </c>
      <c r="G340" s="161">
        <v>0</v>
      </c>
      <c r="H340" s="159">
        <v>457</v>
      </c>
      <c r="I340" s="160">
        <v>294987</v>
      </c>
      <c r="J340" s="160">
        <v>0</v>
      </c>
      <c r="K340" s="161">
        <v>0</v>
      </c>
      <c r="L340" s="159">
        <v>437</v>
      </c>
      <c r="M340" s="160">
        <v>283087</v>
      </c>
      <c r="N340" s="160">
        <v>0</v>
      </c>
      <c r="O340" s="161">
        <v>0</v>
      </c>
      <c r="P340" s="240"/>
    </row>
    <row r="341" spans="1:16" x14ac:dyDescent="0.2">
      <c r="A341" s="156" t="s">
        <v>176</v>
      </c>
      <c r="B341" s="245" t="s">
        <v>906</v>
      </c>
      <c r="C341" s="158" t="s">
        <v>180</v>
      </c>
      <c r="D341" s="159">
        <v>561</v>
      </c>
      <c r="E341" s="160">
        <v>325585</v>
      </c>
      <c r="F341" s="160">
        <v>0</v>
      </c>
      <c r="G341" s="161">
        <v>0</v>
      </c>
      <c r="H341" s="159">
        <v>608</v>
      </c>
      <c r="I341" s="160">
        <v>399792</v>
      </c>
      <c r="J341" s="160">
        <v>0</v>
      </c>
      <c r="K341" s="161">
        <v>0</v>
      </c>
      <c r="L341" s="159">
        <v>577</v>
      </c>
      <c r="M341" s="160">
        <v>363750</v>
      </c>
      <c r="N341" s="160">
        <v>0</v>
      </c>
      <c r="O341" s="161">
        <v>0</v>
      </c>
      <c r="P341" s="240"/>
    </row>
    <row r="342" spans="1:16" x14ac:dyDescent="0.2">
      <c r="A342" s="156" t="s">
        <v>176</v>
      </c>
      <c r="B342" s="245" t="s">
        <v>907</v>
      </c>
      <c r="C342" s="158" t="s">
        <v>908</v>
      </c>
      <c r="D342" s="159">
        <v>2197</v>
      </c>
      <c r="E342" s="160">
        <v>1647485.8</v>
      </c>
      <c r="F342" s="160">
        <v>0</v>
      </c>
      <c r="G342" s="161">
        <v>74.63</v>
      </c>
      <c r="H342" s="159">
        <v>2096</v>
      </c>
      <c r="I342" s="160">
        <v>1809008.4</v>
      </c>
      <c r="J342" s="160">
        <v>0</v>
      </c>
      <c r="K342" s="161">
        <v>0</v>
      </c>
      <c r="L342" s="159">
        <v>1823.5</v>
      </c>
      <c r="M342" s="160">
        <v>1719088.9999999998</v>
      </c>
      <c r="N342" s="160">
        <v>0</v>
      </c>
      <c r="O342" s="161">
        <v>0</v>
      </c>
      <c r="P342" s="240"/>
    </row>
    <row r="343" spans="1:16" x14ac:dyDescent="0.2">
      <c r="A343" s="156" t="s">
        <v>176</v>
      </c>
      <c r="B343" s="245" t="s">
        <v>909</v>
      </c>
      <c r="C343" s="158" t="s">
        <v>910</v>
      </c>
      <c r="D343" s="159">
        <v>310</v>
      </c>
      <c r="E343" s="160">
        <v>172860</v>
      </c>
      <c r="F343" s="160">
        <v>0</v>
      </c>
      <c r="G343" s="161">
        <v>0</v>
      </c>
      <c r="H343" s="159">
        <v>276</v>
      </c>
      <c r="I343" s="160">
        <v>166624</v>
      </c>
      <c r="J343" s="160">
        <v>0</v>
      </c>
      <c r="K343" s="161">
        <v>0</v>
      </c>
      <c r="L343" s="159">
        <v>175</v>
      </c>
      <c r="M343" s="160">
        <v>133575</v>
      </c>
      <c r="N343" s="160">
        <v>0</v>
      </c>
      <c r="O343" s="161">
        <v>0</v>
      </c>
      <c r="P343" s="240"/>
    </row>
    <row r="344" spans="1:16" x14ac:dyDescent="0.2">
      <c r="A344" s="156" t="s">
        <v>176</v>
      </c>
      <c r="B344" s="245" t="s">
        <v>911</v>
      </c>
      <c r="C344" s="158" t="s">
        <v>912</v>
      </c>
      <c r="D344" s="159">
        <v>1065</v>
      </c>
      <c r="E344" s="160">
        <v>351520</v>
      </c>
      <c r="F344" s="160">
        <v>0</v>
      </c>
      <c r="G344" s="161">
        <v>0</v>
      </c>
      <c r="H344" s="159">
        <v>1133</v>
      </c>
      <c r="I344" s="160">
        <v>418355</v>
      </c>
      <c r="J344" s="160">
        <v>0</v>
      </c>
      <c r="K344" s="161">
        <v>0</v>
      </c>
      <c r="L344" s="159">
        <v>411</v>
      </c>
      <c r="M344" s="160">
        <v>355848</v>
      </c>
      <c r="N344" s="160">
        <v>0</v>
      </c>
      <c r="O344" s="161">
        <v>0</v>
      </c>
      <c r="P344" s="240"/>
    </row>
    <row r="345" spans="1:16" x14ac:dyDescent="0.2">
      <c r="A345" s="156" t="s">
        <v>176</v>
      </c>
      <c r="B345" s="157" t="s">
        <v>913</v>
      </c>
      <c r="C345" s="158" t="s">
        <v>914</v>
      </c>
      <c r="D345" s="159">
        <v>681</v>
      </c>
      <c r="E345" s="160">
        <v>419397</v>
      </c>
      <c r="F345" s="160">
        <v>0</v>
      </c>
      <c r="G345" s="161">
        <v>0</v>
      </c>
      <c r="H345" s="159">
        <v>678</v>
      </c>
      <c r="I345" s="160">
        <v>436316</v>
      </c>
      <c r="J345" s="160">
        <v>0</v>
      </c>
      <c r="K345" s="161">
        <v>0</v>
      </c>
      <c r="L345" s="159">
        <v>174</v>
      </c>
      <c r="M345" s="160">
        <v>329915</v>
      </c>
      <c r="N345" s="160">
        <v>0</v>
      </c>
      <c r="O345" s="161">
        <v>0</v>
      </c>
      <c r="P345" s="240"/>
    </row>
    <row r="346" spans="1:16" x14ac:dyDescent="0.2">
      <c r="A346" s="156" t="s">
        <v>176</v>
      </c>
      <c r="B346" s="157" t="s">
        <v>915</v>
      </c>
      <c r="C346" s="158" t="s">
        <v>916</v>
      </c>
      <c r="D346" s="159">
        <v>0</v>
      </c>
      <c r="E346" s="160">
        <v>74340</v>
      </c>
      <c r="F346" s="160">
        <v>0</v>
      </c>
      <c r="G346" s="161">
        <v>0</v>
      </c>
      <c r="H346" s="159">
        <v>0</v>
      </c>
      <c r="I346" s="160">
        <v>128192</v>
      </c>
      <c r="J346" s="160">
        <v>0</v>
      </c>
      <c r="K346" s="161">
        <v>0</v>
      </c>
      <c r="L346" s="159">
        <v>0</v>
      </c>
      <c r="M346" s="160">
        <v>85815</v>
      </c>
      <c r="N346" s="160">
        <v>0</v>
      </c>
      <c r="O346" s="161">
        <v>0</v>
      </c>
      <c r="P346" s="240"/>
    </row>
    <row r="347" spans="1:16" x14ac:dyDescent="0.2">
      <c r="A347" s="156" t="s">
        <v>176</v>
      </c>
      <c r="B347" s="157" t="s">
        <v>917</v>
      </c>
      <c r="C347" s="158" t="s">
        <v>918</v>
      </c>
      <c r="D347" s="159">
        <v>0</v>
      </c>
      <c r="E347" s="160">
        <v>184500</v>
      </c>
      <c r="F347" s="160">
        <v>0</v>
      </c>
      <c r="G347" s="161">
        <v>0</v>
      </c>
      <c r="H347" s="159">
        <v>0</v>
      </c>
      <c r="I347" s="160">
        <v>212378</v>
      </c>
      <c r="J347" s="160">
        <v>0</v>
      </c>
      <c r="K347" s="161">
        <v>0</v>
      </c>
      <c r="L347" s="159">
        <v>0</v>
      </c>
      <c r="M347" s="160">
        <v>164118</v>
      </c>
      <c r="N347" s="160">
        <v>0</v>
      </c>
      <c r="O347" s="161">
        <v>0</v>
      </c>
      <c r="P347" s="240"/>
    </row>
    <row r="348" spans="1:16" x14ac:dyDescent="0.2">
      <c r="A348" s="156" t="s">
        <v>176</v>
      </c>
      <c r="B348" s="157" t="s">
        <v>919</v>
      </c>
      <c r="C348" s="158" t="s">
        <v>920</v>
      </c>
      <c r="D348" s="159">
        <v>6752</v>
      </c>
      <c r="E348" s="160">
        <v>5748906.7999999998</v>
      </c>
      <c r="F348" s="160">
        <v>86006.949999999983</v>
      </c>
      <c r="G348" s="161">
        <v>34987.17</v>
      </c>
      <c r="H348" s="159">
        <v>7065</v>
      </c>
      <c r="I348" s="160">
        <v>6807771.7999999998</v>
      </c>
      <c r="J348" s="160">
        <v>116720</v>
      </c>
      <c r="K348" s="161">
        <v>51927.469999999994</v>
      </c>
      <c r="L348" s="159">
        <v>5234.5</v>
      </c>
      <c r="M348" s="160">
        <v>5700717.7999999998</v>
      </c>
      <c r="N348" s="160">
        <v>80340</v>
      </c>
      <c r="O348" s="161">
        <v>46501.619999999995</v>
      </c>
      <c r="P348" s="240"/>
    </row>
    <row r="349" spans="1:16" x14ac:dyDescent="0.2">
      <c r="A349" s="156" t="s">
        <v>176</v>
      </c>
      <c r="B349" s="157" t="s">
        <v>921</v>
      </c>
      <c r="C349" s="158" t="s">
        <v>922</v>
      </c>
      <c r="D349" s="159">
        <v>624</v>
      </c>
      <c r="E349" s="160">
        <v>426853</v>
      </c>
      <c r="F349" s="160">
        <v>0</v>
      </c>
      <c r="G349" s="161">
        <v>0</v>
      </c>
      <c r="H349" s="159">
        <v>595</v>
      </c>
      <c r="I349" s="160">
        <v>398927</v>
      </c>
      <c r="J349" s="160">
        <v>0</v>
      </c>
      <c r="K349" s="161">
        <v>0</v>
      </c>
      <c r="L349" s="159">
        <v>535</v>
      </c>
      <c r="M349" s="160">
        <v>402588.2</v>
      </c>
      <c r="N349" s="160">
        <v>0</v>
      </c>
      <c r="O349" s="161">
        <v>0</v>
      </c>
      <c r="P349" s="240"/>
    </row>
    <row r="350" spans="1:16" x14ac:dyDescent="0.2">
      <c r="A350" s="156" t="s">
        <v>176</v>
      </c>
      <c r="B350" s="157" t="s">
        <v>923</v>
      </c>
      <c r="C350" s="158" t="s">
        <v>924</v>
      </c>
      <c r="D350" s="159">
        <v>3904</v>
      </c>
      <c r="E350" s="160">
        <v>4075227</v>
      </c>
      <c r="F350" s="160">
        <v>405148.44000000006</v>
      </c>
      <c r="G350" s="161">
        <v>0</v>
      </c>
      <c r="H350" s="159">
        <v>3885</v>
      </c>
      <c r="I350" s="160">
        <v>4687930</v>
      </c>
      <c r="J350" s="160">
        <v>347310.56000000006</v>
      </c>
      <c r="K350" s="161">
        <v>0</v>
      </c>
      <c r="L350" s="159">
        <v>2533</v>
      </c>
      <c r="M350" s="160">
        <v>3671100</v>
      </c>
      <c r="N350" s="160">
        <v>216042.99999999997</v>
      </c>
      <c r="O350" s="161">
        <v>0</v>
      </c>
      <c r="P350" s="240"/>
    </row>
    <row r="351" spans="1:16" x14ac:dyDescent="0.2">
      <c r="A351" s="156" t="s">
        <v>176</v>
      </c>
      <c r="B351" s="157" t="s">
        <v>925</v>
      </c>
      <c r="C351" s="158" t="s">
        <v>926</v>
      </c>
      <c r="D351" s="159">
        <v>1615</v>
      </c>
      <c r="E351" s="160">
        <v>1385246.4</v>
      </c>
      <c r="F351" s="160">
        <v>101465.29999999999</v>
      </c>
      <c r="G351" s="161">
        <v>0</v>
      </c>
      <c r="H351" s="159">
        <v>1610</v>
      </c>
      <c r="I351" s="160">
        <v>1546496.4</v>
      </c>
      <c r="J351" s="160">
        <v>91725.2</v>
      </c>
      <c r="K351" s="161">
        <v>0</v>
      </c>
      <c r="L351" s="159">
        <v>973</v>
      </c>
      <c r="M351" s="160">
        <v>1515734.8</v>
      </c>
      <c r="N351" s="160">
        <v>55638.8</v>
      </c>
      <c r="O351" s="161">
        <v>0</v>
      </c>
      <c r="P351" s="240"/>
    </row>
    <row r="352" spans="1:16" x14ac:dyDescent="0.2">
      <c r="A352" s="156" t="s">
        <v>176</v>
      </c>
      <c r="B352" s="157" t="s">
        <v>927</v>
      </c>
      <c r="C352" s="158" t="s">
        <v>206</v>
      </c>
      <c r="D352" s="159">
        <v>222</v>
      </c>
      <c r="E352" s="160">
        <v>135597</v>
      </c>
      <c r="F352" s="160">
        <v>0</v>
      </c>
      <c r="G352" s="161">
        <v>0</v>
      </c>
      <c r="H352" s="159">
        <v>226</v>
      </c>
      <c r="I352" s="160">
        <v>154685</v>
      </c>
      <c r="J352" s="160">
        <v>0</v>
      </c>
      <c r="K352" s="161">
        <v>0</v>
      </c>
      <c r="L352" s="159">
        <v>129</v>
      </c>
      <c r="M352" s="160">
        <v>124410</v>
      </c>
      <c r="N352" s="160">
        <v>0</v>
      </c>
      <c r="O352" s="161">
        <v>0</v>
      </c>
      <c r="P352" s="240"/>
    </row>
    <row r="353" spans="1:16" x14ac:dyDescent="0.2">
      <c r="A353" s="156" t="s">
        <v>176</v>
      </c>
      <c r="B353" s="157" t="s">
        <v>928</v>
      </c>
      <c r="C353" s="158" t="s">
        <v>225</v>
      </c>
      <c r="D353" s="159">
        <v>1571</v>
      </c>
      <c r="E353" s="160">
        <v>1983397</v>
      </c>
      <c r="F353" s="160">
        <v>0</v>
      </c>
      <c r="G353" s="161">
        <v>4473533.4300000006</v>
      </c>
      <c r="H353" s="159">
        <v>1545</v>
      </c>
      <c r="I353" s="160">
        <v>2275468</v>
      </c>
      <c r="J353" s="160">
        <v>0</v>
      </c>
      <c r="K353" s="161">
        <v>4811118.5600000005</v>
      </c>
      <c r="L353" s="159">
        <v>1297</v>
      </c>
      <c r="M353" s="160">
        <v>1787786</v>
      </c>
      <c r="N353" s="160">
        <v>0</v>
      </c>
      <c r="O353" s="161">
        <v>5195040.3999999994</v>
      </c>
      <c r="P353" s="240"/>
    </row>
    <row r="354" spans="1:16" x14ac:dyDescent="0.2">
      <c r="A354" s="156" t="s">
        <v>176</v>
      </c>
      <c r="B354" s="157" t="s">
        <v>929</v>
      </c>
      <c r="C354" s="158" t="s">
        <v>930</v>
      </c>
      <c r="D354" s="159">
        <v>0</v>
      </c>
      <c r="E354" s="160">
        <v>367176</v>
      </c>
      <c r="F354" s="160">
        <v>0</v>
      </c>
      <c r="G354" s="161">
        <v>0</v>
      </c>
      <c r="H354" s="159">
        <v>0</v>
      </c>
      <c r="I354" s="160">
        <v>377676</v>
      </c>
      <c r="J354" s="160">
        <v>0</v>
      </c>
      <c r="K354" s="161">
        <v>0</v>
      </c>
      <c r="L354" s="159">
        <v>0</v>
      </c>
      <c r="M354" s="160">
        <v>369636</v>
      </c>
      <c r="N354" s="160">
        <v>0</v>
      </c>
      <c r="O354" s="161">
        <v>0</v>
      </c>
      <c r="P354" s="240"/>
    </row>
    <row r="355" spans="1:16" x14ac:dyDescent="0.2">
      <c r="A355" s="156" t="s">
        <v>176</v>
      </c>
      <c r="B355" s="157" t="s">
        <v>931</v>
      </c>
      <c r="C355" s="158" t="s">
        <v>177</v>
      </c>
      <c r="D355" s="159">
        <v>960</v>
      </c>
      <c r="E355" s="160">
        <v>593528</v>
      </c>
      <c r="F355" s="160">
        <v>0</v>
      </c>
      <c r="G355" s="161">
        <v>0</v>
      </c>
      <c r="H355" s="159">
        <v>942</v>
      </c>
      <c r="I355" s="160">
        <v>699326</v>
      </c>
      <c r="J355" s="160">
        <v>0</v>
      </c>
      <c r="K355" s="161">
        <v>0</v>
      </c>
      <c r="L355" s="159">
        <v>697</v>
      </c>
      <c r="M355" s="160">
        <v>599862</v>
      </c>
      <c r="N355" s="160">
        <v>0</v>
      </c>
      <c r="O355" s="161">
        <v>0</v>
      </c>
      <c r="P355" s="240"/>
    </row>
    <row r="356" spans="1:16" x14ac:dyDescent="0.2">
      <c r="A356" s="156" t="s">
        <v>181</v>
      </c>
      <c r="B356" s="157" t="s">
        <v>932</v>
      </c>
      <c r="C356" s="158" t="s">
        <v>933</v>
      </c>
      <c r="D356" s="159">
        <v>1110</v>
      </c>
      <c r="E356" s="160">
        <v>658140</v>
      </c>
      <c r="F356" s="160">
        <v>0</v>
      </c>
      <c r="G356" s="161">
        <v>0</v>
      </c>
      <c r="H356" s="159">
        <v>1005</v>
      </c>
      <c r="I356" s="160">
        <v>815816</v>
      </c>
      <c r="J356" s="160">
        <v>0</v>
      </c>
      <c r="K356" s="161">
        <v>0</v>
      </c>
      <c r="L356" s="159">
        <v>760</v>
      </c>
      <c r="M356" s="160">
        <v>594999</v>
      </c>
      <c r="N356" s="160">
        <v>0</v>
      </c>
      <c r="O356" s="161">
        <v>0</v>
      </c>
      <c r="P356" s="240"/>
    </row>
    <row r="357" spans="1:16" x14ac:dyDescent="0.2">
      <c r="A357" s="156" t="s">
        <v>181</v>
      </c>
      <c r="B357" s="157" t="s">
        <v>934</v>
      </c>
      <c r="C357" s="158" t="s">
        <v>935</v>
      </c>
      <c r="D357" s="159">
        <v>919</v>
      </c>
      <c r="E357" s="160">
        <v>683888</v>
      </c>
      <c r="F357" s="160">
        <v>4750</v>
      </c>
      <c r="G357" s="161">
        <v>0</v>
      </c>
      <c r="H357" s="159">
        <v>936</v>
      </c>
      <c r="I357" s="160">
        <v>702648</v>
      </c>
      <c r="J357" s="160">
        <v>18065.599999999999</v>
      </c>
      <c r="K357" s="161">
        <v>0</v>
      </c>
      <c r="L357" s="159">
        <v>736</v>
      </c>
      <c r="M357" s="160">
        <v>611951</v>
      </c>
      <c r="N357" s="160">
        <v>14844.800000000001</v>
      </c>
      <c r="O357" s="161">
        <v>0</v>
      </c>
      <c r="P357" s="240"/>
    </row>
    <row r="358" spans="1:16" x14ac:dyDescent="0.2">
      <c r="A358" s="156" t="s">
        <v>181</v>
      </c>
      <c r="B358" s="157" t="s">
        <v>936</v>
      </c>
      <c r="C358" s="158" t="s">
        <v>937</v>
      </c>
      <c r="D358" s="159">
        <v>3530</v>
      </c>
      <c r="E358" s="160">
        <v>3179491.2</v>
      </c>
      <c r="F358" s="160">
        <v>54110.8</v>
      </c>
      <c r="G358" s="161">
        <v>0</v>
      </c>
      <c r="H358" s="159">
        <v>3564</v>
      </c>
      <c r="I358" s="160">
        <v>3454043.2</v>
      </c>
      <c r="J358" s="160">
        <v>64169.599999999999</v>
      </c>
      <c r="K358" s="161">
        <v>0</v>
      </c>
      <c r="L358" s="159">
        <v>2132</v>
      </c>
      <c r="M358" s="160">
        <v>2777262.5999999996</v>
      </c>
      <c r="N358" s="160">
        <v>28761.599999999999</v>
      </c>
      <c r="O358" s="161">
        <v>0</v>
      </c>
      <c r="P358" s="240"/>
    </row>
    <row r="359" spans="1:16" x14ac:dyDescent="0.2">
      <c r="A359" s="156" t="s">
        <v>181</v>
      </c>
      <c r="B359" s="157" t="s">
        <v>938</v>
      </c>
      <c r="C359" s="158" t="s">
        <v>939</v>
      </c>
      <c r="D359" s="159">
        <v>305</v>
      </c>
      <c r="E359" s="160">
        <v>252392</v>
      </c>
      <c r="F359" s="160">
        <v>0</v>
      </c>
      <c r="G359" s="161">
        <v>0</v>
      </c>
      <c r="H359" s="159">
        <v>245</v>
      </c>
      <c r="I359" s="160">
        <v>286059</v>
      </c>
      <c r="J359" s="160">
        <v>0</v>
      </c>
      <c r="K359" s="161">
        <v>0</v>
      </c>
      <c r="L359" s="159">
        <v>130</v>
      </c>
      <c r="M359" s="160">
        <v>240936</v>
      </c>
      <c r="N359" s="160">
        <v>0</v>
      </c>
      <c r="O359" s="161">
        <v>0</v>
      </c>
      <c r="P359" s="240"/>
    </row>
    <row r="360" spans="1:16" x14ac:dyDescent="0.2">
      <c r="A360" s="156" t="s">
        <v>184</v>
      </c>
      <c r="B360" s="157" t="s">
        <v>940</v>
      </c>
      <c r="C360" s="158" t="s">
        <v>941</v>
      </c>
      <c r="D360" s="159">
        <v>1076</v>
      </c>
      <c r="E360" s="160">
        <v>631390.4</v>
      </c>
      <c r="F360" s="160">
        <v>0</v>
      </c>
      <c r="G360" s="161">
        <v>0</v>
      </c>
      <c r="H360" s="159">
        <v>1143</v>
      </c>
      <c r="I360" s="160">
        <v>799094.6</v>
      </c>
      <c r="J360" s="160">
        <v>0</v>
      </c>
      <c r="K360" s="161">
        <v>0</v>
      </c>
      <c r="L360" s="159">
        <v>710</v>
      </c>
      <c r="M360" s="160">
        <v>624039.19999999995</v>
      </c>
      <c r="N360" s="160">
        <v>0</v>
      </c>
      <c r="O360" s="161">
        <v>0</v>
      </c>
      <c r="P360" s="240"/>
    </row>
    <row r="361" spans="1:16" x14ac:dyDescent="0.2">
      <c r="A361" s="156" t="s">
        <v>184</v>
      </c>
      <c r="B361" s="157" t="s">
        <v>942</v>
      </c>
      <c r="C361" s="158" t="s">
        <v>219</v>
      </c>
      <c r="D361" s="159">
        <v>528</v>
      </c>
      <c r="E361" s="160">
        <v>116234</v>
      </c>
      <c r="F361" s="160">
        <v>0</v>
      </c>
      <c r="G361" s="161">
        <v>0</v>
      </c>
      <c r="H361" s="159">
        <v>642</v>
      </c>
      <c r="I361" s="160">
        <v>144646</v>
      </c>
      <c r="J361" s="160">
        <v>0</v>
      </c>
      <c r="K361" s="161">
        <v>0</v>
      </c>
      <c r="L361" s="159">
        <v>248</v>
      </c>
      <c r="M361" s="160">
        <v>103422</v>
      </c>
      <c r="N361" s="160">
        <v>0</v>
      </c>
      <c r="O361" s="161">
        <v>0</v>
      </c>
      <c r="P361" s="240"/>
    </row>
    <row r="362" spans="1:16" x14ac:dyDescent="0.2">
      <c r="A362" s="156" t="s">
        <v>184</v>
      </c>
      <c r="B362" s="157" t="s">
        <v>943</v>
      </c>
      <c r="C362" s="158" t="s">
        <v>944</v>
      </c>
      <c r="D362" s="159"/>
      <c r="E362" s="160"/>
      <c r="F362" s="160"/>
      <c r="G362" s="161"/>
      <c r="H362" s="159"/>
      <c r="I362" s="160"/>
      <c r="J362" s="160"/>
      <c r="K362" s="161"/>
      <c r="L362" s="159">
        <v>27</v>
      </c>
      <c r="M362" s="160">
        <v>20160</v>
      </c>
      <c r="N362" s="160">
        <v>0</v>
      </c>
      <c r="O362" s="161">
        <v>0</v>
      </c>
      <c r="P362" s="240"/>
    </row>
    <row r="363" spans="1:16" x14ac:dyDescent="0.2">
      <c r="A363" s="156" t="s">
        <v>184</v>
      </c>
      <c r="B363" s="157" t="s">
        <v>945</v>
      </c>
      <c r="C363" s="158" t="s">
        <v>946</v>
      </c>
      <c r="D363" s="159">
        <v>2485</v>
      </c>
      <c r="E363" s="160">
        <v>1663159</v>
      </c>
      <c r="F363" s="160">
        <v>0</v>
      </c>
      <c r="G363" s="161">
        <v>0</v>
      </c>
      <c r="H363" s="159">
        <v>2499</v>
      </c>
      <c r="I363" s="160">
        <v>1895780.4</v>
      </c>
      <c r="J363" s="160">
        <v>0</v>
      </c>
      <c r="K363" s="161">
        <v>0</v>
      </c>
      <c r="L363" s="159">
        <v>2247</v>
      </c>
      <c r="M363" s="160">
        <v>1789803</v>
      </c>
      <c r="N363" s="160">
        <v>0</v>
      </c>
      <c r="O363" s="161">
        <v>0</v>
      </c>
      <c r="P363" s="240"/>
    </row>
    <row r="364" spans="1:16" x14ac:dyDescent="0.2">
      <c r="A364" s="156" t="s">
        <v>184</v>
      </c>
      <c r="B364" s="157" t="s">
        <v>947</v>
      </c>
      <c r="C364" s="158" t="s">
        <v>209</v>
      </c>
      <c r="D364" s="159">
        <v>55</v>
      </c>
      <c r="E364" s="160">
        <v>34800</v>
      </c>
      <c r="F364" s="160">
        <v>0</v>
      </c>
      <c r="G364" s="161">
        <v>0</v>
      </c>
      <c r="H364" s="159">
        <v>56</v>
      </c>
      <c r="I364" s="160">
        <v>35786</v>
      </c>
      <c r="J364" s="160">
        <v>0</v>
      </c>
      <c r="K364" s="161">
        <v>0</v>
      </c>
      <c r="L364" s="159">
        <v>52</v>
      </c>
      <c r="M364" s="160">
        <v>35204</v>
      </c>
      <c r="N364" s="160">
        <v>0</v>
      </c>
      <c r="O364" s="161">
        <v>0</v>
      </c>
      <c r="P364" s="240"/>
    </row>
    <row r="365" spans="1:16" x14ac:dyDescent="0.2">
      <c r="A365" s="156" t="s">
        <v>184</v>
      </c>
      <c r="B365" s="157" t="s">
        <v>948</v>
      </c>
      <c r="C365" s="158" t="s">
        <v>949</v>
      </c>
      <c r="D365" s="159">
        <v>1282</v>
      </c>
      <c r="E365" s="160">
        <v>756116</v>
      </c>
      <c r="F365" s="160">
        <v>0</v>
      </c>
      <c r="G365" s="161">
        <v>0</v>
      </c>
      <c r="H365" s="159">
        <v>1370</v>
      </c>
      <c r="I365" s="160">
        <v>916322</v>
      </c>
      <c r="J365" s="160">
        <v>0</v>
      </c>
      <c r="K365" s="161">
        <v>0</v>
      </c>
      <c r="L365" s="159">
        <v>758</v>
      </c>
      <c r="M365" s="160">
        <v>701808</v>
      </c>
      <c r="N365" s="160">
        <v>0</v>
      </c>
      <c r="O365" s="161">
        <v>0</v>
      </c>
      <c r="P365" s="240"/>
    </row>
    <row r="366" spans="1:16" x14ac:dyDescent="0.2">
      <c r="A366" s="156" t="s">
        <v>184</v>
      </c>
      <c r="B366" s="157" t="s">
        <v>950</v>
      </c>
      <c r="C366" s="158" t="s">
        <v>951</v>
      </c>
      <c r="D366" s="159">
        <v>0</v>
      </c>
      <c r="E366" s="160">
        <v>82790</v>
      </c>
      <c r="F366" s="160">
        <v>0</v>
      </c>
      <c r="G366" s="161">
        <v>0</v>
      </c>
      <c r="H366" s="159">
        <v>0</v>
      </c>
      <c r="I366" s="160">
        <v>88793</v>
      </c>
      <c r="J366" s="160">
        <v>0</v>
      </c>
      <c r="K366" s="161">
        <v>0</v>
      </c>
      <c r="L366" s="159">
        <v>0</v>
      </c>
      <c r="M366" s="160">
        <v>72189</v>
      </c>
      <c r="N366" s="160">
        <v>0</v>
      </c>
      <c r="O366" s="161">
        <v>0</v>
      </c>
      <c r="P366" s="240"/>
    </row>
    <row r="367" spans="1:16" x14ac:dyDescent="0.2">
      <c r="A367" s="156" t="s">
        <v>184</v>
      </c>
      <c r="B367" s="157" t="s">
        <v>952</v>
      </c>
      <c r="C367" s="158" t="s">
        <v>953</v>
      </c>
      <c r="D367" s="159">
        <v>5462</v>
      </c>
      <c r="E367" s="160">
        <v>5245051.2</v>
      </c>
      <c r="F367" s="160">
        <v>136313.06999999986</v>
      </c>
      <c r="G367" s="161">
        <v>0</v>
      </c>
      <c r="H367" s="159">
        <v>5335</v>
      </c>
      <c r="I367" s="160">
        <v>5959561.4000000004</v>
      </c>
      <c r="J367" s="160">
        <v>38248.399999999994</v>
      </c>
      <c r="K367" s="161">
        <v>0</v>
      </c>
      <c r="L367" s="159">
        <v>3837</v>
      </c>
      <c r="M367" s="160">
        <v>4635640.8</v>
      </c>
      <c r="N367" s="160">
        <v>10718.850000000002</v>
      </c>
      <c r="O367" s="161">
        <v>0</v>
      </c>
      <c r="P367" s="240"/>
    </row>
    <row r="368" spans="1:16" x14ac:dyDescent="0.2">
      <c r="A368" s="156" t="s">
        <v>184</v>
      </c>
      <c r="B368" s="157" t="s">
        <v>954</v>
      </c>
      <c r="C368" s="158" t="s">
        <v>955</v>
      </c>
      <c r="D368" s="159">
        <v>494</v>
      </c>
      <c r="E368" s="160">
        <v>385015</v>
      </c>
      <c r="F368" s="160">
        <v>0</v>
      </c>
      <c r="G368" s="161">
        <v>0</v>
      </c>
      <c r="H368" s="159">
        <v>547</v>
      </c>
      <c r="I368" s="160">
        <v>422294</v>
      </c>
      <c r="J368" s="160">
        <v>0</v>
      </c>
      <c r="K368" s="161">
        <v>0</v>
      </c>
      <c r="L368" s="159">
        <v>485</v>
      </c>
      <c r="M368" s="160">
        <v>396388</v>
      </c>
      <c r="N368" s="160">
        <v>0</v>
      </c>
      <c r="O368" s="161">
        <v>0</v>
      </c>
      <c r="P368" s="240"/>
    </row>
    <row r="369" spans="1:16" x14ac:dyDescent="0.2">
      <c r="A369" s="156" t="s">
        <v>184</v>
      </c>
      <c r="B369" s="157" t="s">
        <v>956</v>
      </c>
      <c r="C369" s="158" t="s">
        <v>207</v>
      </c>
      <c r="D369" s="159">
        <v>423</v>
      </c>
      <c r="E369" s="160">
        <v>242121</v>
      </c>
      <c r="F369" s="160">
        <v>0</v>
      </c>
      <c r="G369" s="161">
        <v>0</v>
      </c>
      <c r="H369" s="159">
        <v>460</v>
      </c>
      <c r="I369" s="160">
        <v>299322</v>
      </c>
      <c r="J369" s="160">
        <v>0</v>
      </c>
      <c r="K369" s="161">
        <v>0</v>
      </c>
      <c r="L369" s="159">
        <v>335</v>
      </c>
      <c r="M369" s="160">
        <v>240215.4</v>
      </c>
      <c r="N369" s="160">
        <v>0</v>
      </c>
      <c r="O369" s="161">
        <v>0</v>
      </c>
      <c r="P369" s="240"/>
    </row>
    <row r="370" spans="1:16" x14ac:dyDescent="0.2">
      <c r="A370" s="156" t="s">
        <v>184</v>
      </c>
      <c r="B370" s="157" t="s">
        <v>957</v>
      </c>
      <c r="C370" s="158" t="s">
        <v>208</v>
      </c>
      <c r="D370" s="159">
        <v>551</v>
      </c>
      <c r="E370" s="160">
        <v>467392</v>
      </c>
      <c r="F370" s="160">
        <v>0</v>
      </c>
      <c r="G370" s="161">
        <v>1707014.92</v>
      </c>
      <c r="H370" s="159">
        <v>541</v>
      </c>
      <c r="I370" s="160">
        <v>522897</v>
      </c>
      <c r="J370" s="160">
        <v>0</v>
      </c>
      <c r="K370" s="161">
        <v>1743599.46</v>
      </c>
      <c r="L370" s="159">
        <v>438</v>
      </c>
      <c r="M370" s="160">
        <v>413081.59999999998</v>
      </c>
      <c r="N370" s="160">
        <v>0</v>
      </c>
      <c r="O370" s="161">
        <v>1751893.1000000008</v>
      </c>
      <c r="P370" s="240"/>
    </row>
    <row r="371" spans="1:16" x14ac:dyDescent="0.2">
      <c r="A371" s="156" t="s">
        <v>188</v>
      </c>
      <c r="B371" s="157" t="s">
        <v>958</v>
      </c>
      <c r="C371" s="158" t="s">
        <v>959</v>
      </c>
      <c r="D371" s="159">
        <v>435</v>
      </c>
      <c r="E371" s="160">
        <v>222448</v>
      </c>
      <c r="F371" s="160">
        <v>0</v>
      </c>
      <c r="G371" s="161">
        <v>0</v>
      </c>
      <c r="H371" s="159">
        <v>475</v>
      </c>
      <c r="I371" s="160">
        <v>267187</v>
      </c>
      <c r="J371" s="160">
        <v>0</v>
      </c>
      <c r="K371" s="161">
        <v>0</v>
      </c>
      <c r="L371" s="159">
        <v>196</v>
      </c>
      <c r="M371" s="160">
        <v>210996</v>
      </c>
      <c r="N371" s="160">
        <v>0</v>
      </c>
      <c r="O371" s="161">
        <v>0</v>
      </c>
      <c r="P371" s="240"/>
    </row>
    <row r="372" spans="1:16" x14ac:dyDescent="0.2">
      <c r="A372" s="156" t="s">
        <v>188</v>
      </c>
      <c r="B372" s="157" t="s">
        <v>960</v>
      </c>
      <c r="C372" s="158" t="s">
        <v>961</v>
      </c>
      <c r="D372" s="159">
        <v>0</v>
      </c>
      <c r="E372" s="160">
        <v>35113</v>
      </c>
      <c r="F372" s="160">
        <v>0</v>
      </c>
      <c r="G372" s="161">
        <v>0</v>
      </c>
      <c r="H372" s="159">
        <v>0</v>
      </c>
      <c r="I372" s="160">
        <v>17666</v>
      </c>
      <c r="J372" s="160">
        <v>0</v>
      </c>
      <c r="K372" s="161">
        <v>0</v>
      </c>
      <c r="L372" s="159">
        <v>0</v>
      </c>
      <c r="M372" s="160">
        <v>0</v>
      </c>
      <c r="N372" s="160">
        <v>0</v>
      </c>
      <c r="O372" s="161">
        <v>0</v>
      </c>
      <c r="P372" s="240"/>
    </row>
    <row r="373" spans="1:16" x14ac:dyDescent="0.2">
      <c r="A373" s="156" t="s">
        <v>188</v>
      </c>
      <c r="B373" s="157" t="s">
        <v>962</v>
      </c>
      <c r="C373" s="158" t="s">
        <v>963</v>
      </c>
      <c r="D373" s="159">
        <v>4955</v>
      </c>
      <c r="E373" s="160">
        <v>3865169.2</v>
      </c>
      <c r="F373" s="160">
        <v>23655.800000000003</v>
      </c>
      <c r="G373" s="161">
        <v>0</v>
      </c>
      <c r="H373" s="159">
        <v>5061</v>
      </c>
      <c r="I373" s="160">
        <v>4442730.2</v>
      </c>
      <c r="J373" s="160">
        <v>58447.19999999999</v>
      </c>
      <c r="K373" s="161">
        <v>0</v>
      </c>
      <c r="L373" s="159">
        <v>3423</v>
      </c>
      <c r="M373" s="160">
        <v>3993195.1999999997</v>
      </c>
      <c r="N373" s="160">
        <v>17414.800000000003</v>
      </c>
      <c r="O373" s="161">
        <v>0</v>
      </c>
      <c r="P373" s="240"/>
    </row>
    <row r="374" spans="1:16" x14ac:dyDescent="0.2">
      <c r="A374" s="156" t="s">
        <v>188</v>
      </c>
      <c r="B374" s="157" t="s">
        <v>964</v>
      </c>
      <c r="C374" s="158" t="s">
        <v>965</v>
      </c>
      <c r="D374" s="159">
        <v>369</v>
      </c>
      <c r="E374" s="160">
        <v>853138</v>
      </c>
      <c r="F374" s="160">
        <v>68704.479999999938</v>
      </c>
      <c r="G374" s="161">
        <v>0</v>
      </c>
      <c r="H374" s="159">
        <v>401</v>
      </c>
      <c r="I374" s="160">
        <v>1042280</v>
      </c>
      <c r="J374" s="160">
        <v>240</v>
      </c>
      <c r="K374" s="161">
        <v>0</v>
      </c>
      <c r="L374" s="159">
        <v>292</v>
      </c>
      <c r="M374" s="160">
        <v>832012</v>
      </c>
      <c r="N374" s="160">
        <v>360</v>
      </c>
      <c r="O374" s="161">
        <v>0</v>
      </c>
      <c r="P374" s="240"/>
    </row>
    <row r="375" spans="1:16" x14ac:dyDescent="0.2">
      <c r="A375" s="156" t="s">
        <v>188</v>
      </c>
      <c r="B375" s="157" t="s">
        <v>966</v>
      </c>
      <c r="C375" s="158" t="s">
        <v>967</v>
      </c>
      <c r="D375" s="159">
        <v>2008</v>
      </c>
      <c r="E375" s="160">
        <v>2468070</v>
      </c>
      <c r="F375" s="160">
        <v>3552</v>
      </c>
      <c r="G375" s="161">
        <v>2616069.4400000004</v>
      </c>
      <c r="H375" s="159">
        <v>2237</v>
      </c>
      <c r="I375" s="160">
        <v>3032930</v>
      </c>
      <c r="J375" s="160">
        <v>0</v>
      </c>
      <c r="K375" s="161">
        <v>2568003.21</v>
      </c>
      <c r="L375" s="159">
        <v>1837</v>
      </c>
      <c r="M375" s="160">
        <v>2500429</v>
      </c>
      <c r="N375" s="160">
        <v>0</v>
      </c>
      <c r="O375" s="161">
        <v>2545061.5499999998</v>
      </c>
      <c r="P375" s="240"/>
    </row>
    <row r="376" spans="1:16" x14ac:dyDescent="0.2">
      <c r="A376" s="156" t="s">
        <v>188</v>
      </c>
      <c r="B376" s="157" t="s">
        <v>968</v>
      </c>
      <c r="C376" s="158" t="s">
        <v>969</v>
      </c>
      <c r="D376" s="159">
        <v>0</v>
      </c>
      <c r="E376" s="160">
        <v>179772</v>
      </c>
      <c r="F376" s="160">
        <v>0</v>
      </c>
      <c r="G376" s="161">
        <v>0</v>
      </c>
      <c r="H376" s="159">
        <v>0</v>
      </c>
      <c r="I376" s="160">
        <v>210167</v>
      </c>
      <c r="J376" s="160">
        <v>0</v>
      </c>
      <c r="K376" s="161">
        <v>0</v>
      </c>
      <c r="L376" s="159">
        <v>0</v>
      </c>
      <c r="M376" s="160">
        <v>249560</v>
      </c>
      <c r="N376" s="160">
        <v>0</v>
      </c>
      <c r="O376" s="161">
        <v>0</v>
      </c>
      <c r="P376" s="240"/>
    </row>
    <row r="377" spans="1:16" x14ac:dyDescent="0.2">
      <c r="A377" s="156" t="s">
        <v>190</v>
      </c>
      <c r="B377" s="157" t="s">
        <v>970</v>
      </c>
      <c r="C377" s="158" t="s">
        <v>476</v>
      </c>
      <c r="D377" s="159">
        <v>455</v>
      </c>
      <c r="E377" s="160">
        <v>327216</v>
      </c>
      <c r="F377" s="160">
        <v>0</v>
      </c>
      <c r="G377" s="161">
        <v>0</v>
      </c>
      <c r="H377" s="159">
        <v>420</v>
      </c>
      <c r="I377" s="160">
        <v>362872</v>
      </c>
      <c r="J377" s="160">
        <v>0</v>
      </c>
      <c r="K377" s="161">
        <v>0</v>
      </c>
      <c r="L377" s="159">
        <v>283</v>
      </c>
      <c r="M377" s="160">
        <v>312141</v>
      </c>
      <c r="N377" s="160">
        <v>0</v>
      </c>
      <c r="O377" s="161">
        <v>0</v>
      </c>
      <c r="P377" s="240"/>
    </row>
    <row r="378" spans="1:16" x14ac:dyDescent="0.2">
      <c r="A378" s="156" t="s">
        <v>190</v>
      </c>
      <c r="B378" s="157" t="s">
        <v>971</v>
      </c>
      <c r="C378" s="158" t="s">
        <v>972</v>
      </c>
      <c r="D378" s="159">
        <v>2628</v>
      </c>
      <c r="E378" s="160">
        <v>2396071.5999999996</v>
      </c>
      <c r="F378" s="160">
        <v>25199.599999999999</v>
      </c>
      <c r="G378" s="161">
        <v>0</v>
      </c>
      <c r="H378" s="159">
        <v>2571</v>
      </c>
      <c r="I378" s="160">
        <v>2666502.7999999998</v>
      </c>
      <c r="J378" s="160">
        <v>34014.800000000003</v>
      </c>
      <c r="K378" s="161">
        <v>0</v>
      </c>
      <c r="L378" s="159">
        <v>1763.5</v>
      </c>
      <c r="M378" s="160">
        <v>2467486</v>
      </c>
      <c r="N378" s="160">
        <v>26203.199999999997</v>
      </c>
      <c r="O378" s="161">
        <v>0</v>
      </c>
      <c r="P378" s="240"/>
    </row>
    <row r="379" spans="1:16" x14ac:dyDescent="0.2">
      <c r="A379" s="156" t="s">
        <v>190</v>
      </c>
      <c r="B379" s="157" t="s">
        <v>973</v>
      </c>
      <c r="C379" s="158" t="s">
        <v>974</v>
      </c>
      <c r="D379" s="159">
        <v>567</v>
      </c>
      <c r="E379" s="160">
        <v>360419</v>
      </c>
      <c r="F379" s="160">
        <v>0</v>
      </c>
      <c r="G379" s="161">
        <v>0</v>
      </c>
      <c r="H379" s="159">
        <v>614</v>
      </c>
      <c r="I379" s="160">
        <v>437944</v>
      </c>
      <c r="J379" s="160">
        <v>0</v>
      </c>
      <c r="K379" s="161">
        <v>0</v>
      </c>
      <c r="L379" s="159">
        <v>621</v>
      </c>
      <c r="M379" s="160">
        <v>406899</v>
      </c>
      <c r="N379" s="160">
        <v>0</v>
      </c>
      <c r="O379" s="161">
        <v>0</v>
      </c>
      <c r="P379" s="240"/>
    </row>
    <row r="380" spans="1:16" ht="13.5" thickBot="1" x14ac:dyDescent="0.25">
      <c r="A380" s="248" t="s">
        <v>190</v>
      </c>
      <c r="B380" s="249" t="s">
        <v>975</v>
      </c>
      <c r="C380" s="250" t="s">
        <v>976</v>
      </c>
      <c r="D380" s="251">
        <v>662</v>
      </c>
      <c r="E380" s="252">
        <v>1233384</v>
      </c>
      <c r="F380" s="252">
        <v>128267.32999999993</v>
      </c>
      <c r="G380" s="253">
        <v>0</v>
      </c>
      <c r="H380" s="251">
        <v>731</v>
      </c>
      <c r="I380" s="252">
        <v>1542471</v>
      </c>
      <c r="J380" s="252">
        <v>0</v>
      </c>
      <c r="K380" s="253">
        <v>0</v>
      </c>
      <c r="L380" s="251">
        <v>547</v>
      </c>
      <c r="M380" s="252">
        <v>1175163</v>
      </c>
      <c r="N380" s="252">
        <v>0</v>
      </c>
      <c r="O380" s="253">
        <v>0</v>
      </c>
      <c r="P380" s="240"/>
    </row>
  </sheetData>
  <sheetProtection algorithmName="SHA-512" hashValue="DeA606O4dDE63xI4redn7iEGa7tCNbbQfp7U7uD2kARtjkmHfgkhtrH3xnYoqoPWeJRBimNJnv79GT3DM383Tw==" saltValue="NntrPy8MjGRj9S/fcSdFxw==" spinCount="100000" sheet="1" objects="1" scenarios="1"/>
  <mergeCells count="20">
    <mergeCell ref="N4:N5"/>
    <mergeCell ref="O4:O5"/>
    <mergeCell ref="A1:O1"/>
    <mergeCell ref="A2:O2"/>
    <mergeCell ref="A3:A5"/>
    <mergeCell ref="B3:B5"/>
    <mergeCell ref="C3:C5"/>
    <mergeCell ref="D3:G3"/>
    <mergeCell ref="H3:K3"/>
    <mergeCell ref="L3:O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48" fitToHeight="6" orientation="landscape" horizontalDpi="300" verticalDpi="300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държавни ЛЗПБ Q4</vt:lpstr>
      <vt:lpstr>общински ЛЗПБ Q4</vt:lpstr>
      <vt:lpstr>НЗОК Q4</vt:lpstr>
      <vt:lpstr>'общински ЛЗПБ Q4'!_FilterDatabase</vt:lpstr>
      <vt:lpstr>'държавни ЛЗПБ Q4'!Print_Area</vt:lpstr>
      <vt:lpstr>'НЗОК Q4'!Print_Area</vt:lpstr>
      <vt:lpstr>'общински ЛЗПБ Q4'!Print_Area</vt:lpstr>
      <vt:lpstr>'НЗОК Q4'!Print_Titles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Vasileva</dc:creator>
  <cp:lastModifiedBy>Cvetelina Todorova</cp:lastModifiedBy>
  <cp:lastPrinted>2020-08-28T10:00:03Z</cp:lastPrinted>
  <dcterms:created xsi:type="dcterms:W3CDTF">2020-02-13T09:19:22Z</dcterms:created>
  <dcterms:modified xsi:type="dcterms:W3CDTF">2020-08-28T12:19:05Z</dcterms:modified>
</cp:coreProperties>
</file>