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workbookProtection workbookAlgorithmName="SHA-512" workbookHashValue="pFxb+SUx/WbCIm1GCbKdww758y4tN6phboZL80dgd1Y7P3fBq7mit/E8XvlWy4GLgFktKC6u9rc6CnkvvqIE4Q==" workbookSaltValue="YLu3OSvpo94fjdGq1CRoCw==" workbookSpinCount="100000" lockStructure="1"/>
  <bookViews>
    <workbookView xWindow="0" yWindow="0" windowWidth="28800" windowHeight="12000"/>
  </bookViews>
  <sheets>
    <sheet name="държавни ЛЗПБ Q4" sheetId="1" r:id="rId1"/>
    <sheet name="общински ЛЗПБ Q4" sheetId="4" r:id="rId2"/>
    <sheet name="НЗОК Q4" sheetId="5" r:id="rId3"/>
  </sheets>
  <definedNames>
    <definedName name="_xlnm._FilterDatabase" localSheetId="0" hidden="1">'държавни ЛЗПБ Q4'!$A$2:$CD$68</definedName>
    <definedName name="_xlnm._FilterDatabase" localSheetId="2" hidden="1">'НЗОК Q4'!$A$6:$AJ$385</definedName>
    <definedName name="_xlnm._FilterDatabase" localSheetId="1">'общински ЛЗПБ Q4'!$A$1:$CC$127</definedName>
    <definedName name="_xlnm.Print_Area" localSheetId="0">'държавни ЛЗПБ Q4'!$A$1:$CB$68</definedName>
    <definedName name="_xlnm.Print_Area" localSheetId="2">'НЗОК Q4'!$A$1:$X$358</definedName>
    <definedName name="_xlnm.Print_Area" localSheetId="1">'общински ЛЗПБ Q4'!$A$1:$CC$127</definedName>
    <definedName name="_xlnm.Print_Titles" localSheetId="0">'държавни ЛЗПБ Q4'!$A:$A</definedName>
    <definedName name="_xlnm.Print_Titles" localSheetId="2">'НЗОК Q4'!$3:$6</definedName>
    <definedName name="_xlnm.Print_Titles" localSheetId="1">'общински ЛЗПБ Q4'!$1:$2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5" i="5" l="1"/>
  <c r="X385" i="5"/>
  <c r="W385" i="5"/>
  <c r="V385" i="5"/>
  <c r="U385" i="5"/>
  <c r="T385" i="5"/>
  <c r="S385" i="5"/>
  <c r="R385" i="5"/>
  <c r="Q385" i="5"/>
  <c r="X384" i="5"/>
  <c r="W384" i="5"/>
  <c r="V384" i="5"/>
  <c r="U384" i="5"/>
  <c r="T384" i="5"/>
  <c r="S384" i="5"/>
  <c r="R384" i="5"/>
  <c r="Q384" i="5"/>
  <c r="X383" i="5"/>
  <c r="W383" i="5"/>
  <c r="V383" i="5"/>
  <c r="U383" i="5"/>
  <c r="T383" i="5"/>
  <c r="S383" i="5"/>
  <c r="R383" i="5"/>
  <c r="Q383" i="5"/>
  <c r="X382" i="5"/>
  <c r="W382" i="5"/>
  <c r="V382" i="5"/>
  <c r="U382" i="5"/>
  <c r="T382" i="5"/>
  <c r="S382" i="5"/>
  <c r="R382" i="5"/>
  <c r="Q382" i="5"/>
  <c r="X381" i="5"/>
  <c r="W381" i="5"/>
  <c r="V381" i="5"/>
  <c r="U381" i="5"/>
  <c r="T381" i="5"/>
  <c r="S381" i="5"/>
  <c r="R381" i="5"/>
  <c r="Q381" i="5"/>
  <c r="X380" i="5"/>
  <c r="W380" i="5"/>
  <c r="V380" i="5"/>
  <c r="U380" i="5"/>
  <c r="T380" i="5"/>
  <c r="S380" i="5"/>
  <c r="R380" i="5"/>
  <c r="Q380" i="5"/>
  <c r="X379" i="5"/>
  <c r="W379" i="5"/>
  <c r="V379" i="5"/>
  <c r="U379" i="5"/>
  <c r="T379" i="5"/>
  <c r="S379" i="5"/>
  <c r="R379" i="5"/>
  <c r="Q379" i="5"/>
  <c r="X378" i="5"/>
  <c r="W378" i="5"/>
  <c r="V378" i="5"/>
  <c r="U378" i="5"/>
  <c r="T378" i="5"/>
  <c r="S378" i="5"/>
  <c r="R378" i="5"/>
  <c r="Q378" i="5"/>
  <c r="X377" i="5"/>
  <c r="W377" i="5"/>
  <c r="V377" i="5"/>
  <c r="U377" i="5"/>
  <c r="T377" i="5"/>
  <c r="S377" i="5"/>
  <c r="R377" i="5"/>
  <c r="Q377" i="5"/>
  <c r="X376" i="5"/>
  <c r="W376" i="5"/>
  <c r="V376" i="5"/>
  <c r="U376" i="5"/>
  <c r="T376" i="5"/>
  <c r="S376" i="5"/>
  <c r="R376" i="5"/>
  <c r="Q376" i="5"/>
  <c r="X375" i="5"/>
  <c r="W375" i="5"/>
  <c r="V375" i="5"/>
  <c r="U375" i="5"/>
  <c r="T375" i="5"/>
  <c r="S375" i="5"/>
  <c r="R375" i="5"/>
  <c r="Q375" i="5"/>
  <c r="X374" i="5"/>
  <c r="W374" i="5"/>
  <c r="V374" i="5"/>
  <c r="U374" i="5"/>
  <c r="T374" i="5"/>
  <c r="S374" i="5"/>
  <c r="R374" i="5"/>
  <c r="Q374" i="5"/>
  <c r="X373" i="5"/>
  <c r="W373" i="5"/>
  <c r="V373" i="5"/>
  <c r="U373" i="5"/>
  <c r="T373" i="5"/>
  <c r="S373" i="5"/>
  <c r="R373" i="5"/>
  <c r="Q373" i="5"/>
  <c r="X372" i="5"/>
  <c r="W372" i="5"/>
  <c r="V372" i="5"/>
  <c r="U372" i="5"/>
  <c r="T372" i="5"/>
  <c r="S372" i="5"/>
  <c r="R372" i="5"/>
  <c r="Q372" i="5"/>
  <c r="X371" i="5"/>
  <c r="W371" i="5"/>
  <c r="V371" i="5"/>
  <c r="U371" i="5"/>
  <c r="T371" i="5"/>
  <c r="S371" i="5"/>
  <c r="R371" i="5"/>
  <c r="Q371" i="5"/>
  <c r="X370" i="5"/>
  <c r="W370" i="5"/>
  <c r="V370" i="5"/>
  <c r="U370" i="5"/>
  <c r="T370" i="5"/>
  <c r="S370" i="5"/>
  <c r="R370" i="5"/>
  <c r="Q370" i="5"/>
  <c r="X369" i="5"/>
  <c r="W369" i="5"/>
  <c r="V369" i="5"/>
  <c r="U369" i="5"/>
  <c r="T369" i="5"/>
  <c r="S369" i="5"/>
  <c r="R369" i="5"/>
  <c r="Q369" i="5"/>
  <c r="X368" i="5"/>
  <c r="W368" i="5"/>
  <c r="V368" i="5"/>
  <c r="U368" i="5"/>
  <c r="T368" i="5"/>
  <c r="S368" i="5"/>
  <c r="R368" i="5"/>
  <c r="Q368" i="5"/>
  <c r="X367" i="5"/>
  <c r="W367" i="5"/>
  <c r="V367" i="5"/>
  <c r="U367" i="5"/>
  <c r="T367" i="5"/>
  <c r="S367" i="5"/>
  <c r="R367" i="5"/>
  <c r="Q367" i="5"/>
  <c r="X366" i="5"/>
  <c r="W366" i="5"/>
  <c r="V366" i="5"/>
  <c r="U366" i="5"/>
  <c r="T366" i="5"/>
  <c r="S366" i="5"/>
  <c r="R366" i="5"/>
  <c r="Q366" i="5"/>
  <c r="X365" i="5"/>
  <c r="W365" i="5"/>
  <c r="V365" i="5"/>
  <c r="U365" i="5"/>
  <c r="T365" i="5"/>
  <c r="S365" i="5"/>
  <c r="R365" i="5"/>
  <c r="Q365" i="5"/>
  <c r="X364" i="5"/>
  <c r="W364" i="5"/>
  <c r="V364" i="5"/>
  <c r="U364" i="5"/>
  <c r="T364" i="5"/>
  <c r="S364" i="5"/>
  <c r="R364" i="5"/>
  <c r="Q364" i="5"/>
  <c r="X363" i="5"/>
  <c r="W363" i="5"/>
  <c r="V363" i="5"/>
  <c r="U363" i="5"/>
  <c r="T363" i="5"/>
  <c r="S363" i="5"/>
  <c r="R363" i="5"/>
  <c r="Q363" i="5"/>
  <c r="X362" i="5"/>
  <c r="W362" i="5"/>
  <c r="V362" i="5"/>
  <c r="U362" i="5"/>
  <c r="T362" i="5"/>
  <c r="S362" i="5"/>
  <c r="R362" i="5"/>
  <c r="Q362" i="5"/>
  <c r="X361" i="5"/>
  <c r="W361" i="5"/>
  <c r="V361" i="5"/>
  <c r="U361" i="5"/>
  <c r="T361" i="5"/>
  <c r="S361" i="5"/>
  <c r="R361" i="5"/>
  <c r="Q361" i="5"/>
  <c r="X360" i="5"/>
  <c r="W360" i="5"/>
  <c r="V360" i="5"/>
  <c r="U360" i="5"/>
  <c r="T360" i="5"/>
  <c r="S360" i="5"/>
  <c r="R360" i="5"/>
  <c r="Q360" i="5"/>
  <c r="X359" i="5"/>
  <c r="W359" i="5"/>
  <c r="V359" i="5"/>
  <c r="U359" i="5"/>
  <c r="T359" i="5"/>
  <c r="S359" i="5"/>
  <c r="R359" i="5"/>
  <c r="Q359" i="5"/>
  <c r="X358" i="5"/>
  <c r="W358" i="5"/>
  <c r="V358" i="5"/>
  <c r="U358" i="5"/>
  <c r="T358" i="5"/>
  <c r="S358" i="5"/>
  <c r="R358" i="5"/>
  <c r="Q358" i="5"/>
  <c r="X357" i="5"/>
  <c r="W357" i="5"/>
  <c r="V357" i="5"/>
  <c r="U357" i="5"/>
  <c r="T357" i="5"/>
  <c r="S357" i="5"/>
  <c r="R357" i="5"/>
  <c r="Q357" i="5"/>
  <c r="X356" i="5"/>
  <c r="W356" i="5"/>
  <c r="V356" i="5"/>
  <c r="U356" i="5"/>
  <c r="T356" i="5"/>
  <c r="S356" i="5"/>
  <c r="R356" i="5"/>
  <c r="Q356" i="5"/>
  <c r="X355" i="5"/>
  <c r="W355" i="5"/>
  <c r="V355" i="5"/>
  <c r="U355" i="5"/>
  <c r="T355" i="5"/>
  <c r="S355" i="5"/>
  <c r="R355" i="5"/>
  <c r="Q355" i="5"/>
  <c r="X354" i="5"/>
  <c r="W354" i="5"/>
  <c r="V354" i="5"/>
  <c r="U354" i="5"/>
  <c r="T354" i="5"/>
  <c r="S354" i="5"/>
  <c r="R354" i="5"/>
  <c r="Q354" i="5"/>
  <c r="X353" i="5"/>
  <c r="W353" i="5"/>
  <c r="V353" i="5"/>
  <c r="U353" i="5"/>
  <c r="T353" i="5"/>
  <c r="S353" i="5"/>
  <c r="R353" i="5"/>
  <c r="Q353" i="5"/>
  <c r="X352" i="5"/>
  <c r="W352" i="5"/>
  <c r="V352" i="5"/>
  <c r="U352" i="5"/>
  <c r="T352" i="5"/>
  <c r="S352" i="5"/>
  <c r="R352" i="5"/>
  <c r="Q352" i="5"/>
  <c r="X351" i="5"/>
  <c r="W351" i="5"/>
  <c r="V351" i="5"/>
  <c r="U351" i="5"/>
  <c r="T351" i="5"/>
  <c r="S351" i="5"/>
  <c r="R351" i="5"/>
  <c r="Q351" i="5"/>
  <c r="X350" i="5"/>
  <c r="W350" i="5"/>
  <c r="V350" i="5"/>
  <c r="U350" i="5"/>
  <c r="T350" i="5"/>
  <c r="S350" i="5"/>
  <c r="R350" i="5"/>
  <c r="Q350" i="5"/>
  <c r="X349" i="5"/>
  <c r="W349" i="5"/>
  <c r="V349" i="5"/>
  <c r="U349" i="5"/>
  <c r="T349" i="5"/>
  <c r="S349" i="5"/>
  <c r="R349" i="5"/>
  <c r="Q349" i="5"/>
  <c r="X348" i="5"/>
  <c r="W348" i="5"/>
  <c r="V348" i="5"/>
  <c r="U348" i="5"/>
  <c r="T348" i="5"/>
  <c r="S348" i="5"/>
  <c r="R348" i="5"/>
  <c r="Q348" i="5"/>
  <c r="X347" i="5"/>
  <c r="W347" i="5"/>
  <c r="V347" i="5"/>
  <c r="U347" i="5"/>
  <c r="T347" i="5"/>
  <c r="S347" i="5"/>
  <c r="R347" i="5"/>
  <c r="Q347" i="5"/>
  <c r="X346" i="5"/>
  <c r="W346" i="5"/>
  <c r="V346" i="5"/>
  <c r="U346" i="5"/>
  <c r="T346" i="5"/>
  <c r="S346" i="5"/>
  <c r="R346" i="5"/>
  <c r="Q346" i="5"/>
  <c r="X345" i="5"/>
  <c r="W345" i="5"/>
  <c r="V345" i="5"/>
  <c r="U345" i="5"/>
  <c r="T345" i="5"/>
  <c r="S345" i="5"/>
  <c r="R345" i="5"/>
  <c r="Q345" i="5"/>
  <c r="X344" i="5"/>
  <c r="W344" i="5"/>
  <c r="V344" i="5"/>
  <c r="U344" i="5"/>
  <c r="T344" i="5"/>
  <c r="S344" i="5"/>
  <c r="R344" i="5"/>
  <c r="Q344" i="5"/>
  <c r="X343" i="5"/>
  <c r="W343" i="5"/>
  <c r="V343" i="5"/>
  <c r="U343" i="5"/>
  <c r="T343" i="5"/>
  <c r="S343" i="5"/>
  <c r="R343" i="5"/>
  <c r="Q343" i="5"/>
  <c r="X342" i="5"/>
  <c r="W342" i="5"/>
  <c r="V342" i="5"/>
  <c r="U342" i="5"/>
  <c r="T342" i="5"/>
  <c r="S342" i="5"/>
  <c r="R342" i="5"/>
  <c r="Q342" i="5"/>
  <c r="X341" i="5"/>
  <c r="W341" i="5"/>
  <c r="V341" i="5"/>
  <c r="U341" i="5"/>
  <c r="T341" i="5"/>
  <c r="S341" i="5"/>
  <c r="R341" i="5"/>
  <c r="Q341" i="5"/>
  <c r="X340" i="5"/>
  <c r="W340" i="5"/>
  <c r="V340" i="5"/>
  <c r="U340" i="5"/>
  <c r="T340" i="5"/>
  <c r="S340" i="5"/>
  <c r="R340" i="5"/>
  <c r="Q340" i="5"/>
  <c r="X339" i="5"/>
  <c r="W339" i="5"/>
  <c r="V339" i="5"/>
  <c r="U339" i="5"/>
  <c r="T339" i="5"/>
  <c r="S339" i="5"/>
  <c r="R339" i="5"/>
  <c r="Q339" i="5"/>
  <c r="X338" i="5"/>
  <c r="W338" i="5"/>
  <c r="V338" i="5"/>
  <c r="U338" i="5"/>
  <c r="T338" i="5"/>
  <c r="S338" i="5"/>
  <c r="R338" i="5"/>
  <c r="Q338" i="5"/>
  <c r="X337" i="5"/>
  <c r="W337" i="5"/>
  <c r="V337" i="5"/>
  <c r="U337" i="5"/>
  <c r="T337" i="5"/>
  <c r="S337" i="5"/>
  <c r="R337" i="5"/>
  <c r="Q337" i="5"/>
  <c r="X336" i="5"/>
  <c r="W336" i="5"/>
  <c r="V336" i="5"/>
  <c r="U336" i="5"/>
  <c r="T336" i="5"/>
  <c r="S336" i="5"/>
  <c r="R336" i="5"/>
  <c r="Q336" i="5"/>
  <c r="X335" i="5"/>
  <c r="W335" i="5"/>
  <c r="V335" i="5"/>
  <c r="U335" i="5"/>
  <c r="T335" i="5"/>
  <c r="S335" i="5"/>
  <c r="R335" i="5"/>
  <c r="Q335" i="5"/>
  <c r="X334" i="5"/>
  <c r="W334" i="5"/>
  <c r="V334" i="5"/>
  <c r="U334" i="5"/>
  <c r="T334" i="5"/>
  <c r="S334" i="5"/>
  <c r="R334" i="5"/>
  <c r="Q334" i="5"/>
  <c r="X333" i="5"/>
  <c r="W333" i="5"/>
  <c r="V333" i="5"/>
  <c r="U333" i="5"/>
  <c r="T333" i="5"/>
  <c r="S333" i="5"/>
  <c r="R333" i="5"/>
  <c r="Q333" i="5"/>
  <c r="X332" i="5"/>
  <c r="W332" i="5"/>
  <c r="V332" i="5"/>
  <c r="U332" i="5"/>
  <c r="T332" i="5"/>
  <c r="S332" i="5"/>
  <c r="R332" i="5"/>
  <c r="Q332" i="5"/>
  <c r="X331" i="5"/>
  <c r="W331" i="5"/>
  <c r="V331" i="5"/>
  <c r="U331" i="5"/>
  <c r="T331" i="5"/>
  <c r="S331" i="5"/>
  <c r="R331" i="5"/>
  <c r="Q331" i="5"/>
  <c r="X330" i="5"/>
  <c r="W330" i="5"/>
  <c r="V330" i="5"/>
  <c r="U330" i="5"/>
  <c r="T330" i="5"/>
  <c r="S330" i="5"/>
  <c r="R330" i="5"/>
  <c r="Q330" i="5"/>
  <c r="X329" i="5"/>
  <c r="W329" i="5"/>
  <c r="V329" i="5"/>
  <c r="U329" i="5"/>
  <c r="T329" i="5"/>
  <c r="S329" i="5"/>
  <c r="R329" i="5"/>
  <c r="Q329" i="5"/>
  <c r="X328" i="5"/>
  <c r="W328" i="5"/>
  <c r="V328" i="5"/>
  <c r="U328" i="5"/>
  <c r="T328" i="5"/>
  <c r="S328" i="5"/>
  <c r="R328" i="5"/>
  <c r="Q328" i="5"/>
  <c r="X327" i="5"/>
  <c r="W327" i="5"/>
  <c r="V327" i="5"/>
  <c r="U327" i="5"/>
  <c r="T327" i="5"/>
  <c r="S327" i="5"/>
  <c r="R327" i="5"/>
  <c r="Q327" i="5"/>
  <c r="X326" i="5"/>
  <c r="W326" i="5"/>
  <c r="V326" i="5"/>
  <c r="U326" i="5"/>
  <c r="T326" i="5"/>
  <c r="S326" i="5"/>
  <c r="R326" i="5"/>
  <c r="Q326" i="5"/>
  <c r="X325" i="5"/>
  <c r="W325" i="5"/>
  <c r="V325" i="5"/>
  <c r="U325" i="5"/>
  <c r="T325" i="5"/>
  <c r="S325" i="5"/>
  <c r="R325" i="5"/>
  <c r="Q325" i="5"/>
  <c r="X324" i="5"/>
  <c r="W324" i="5"/>
  <c r="V324" i="5"/>
  <c r="U324" i="5"/>
  <c r="T324" i="5"/>
  <c r="S324" i="5"/>
  <c r="R324" i="5"/>
  <c r="Q324" i="5"/>
  <c r="X323" i="5"/>
  <c r="W323" i="5"/>
  <c r="V323" i="5"/>
  <c r="U323" i="5"/>
  <c r="T323" i="5"/>
  <c r="S323" i="5"/>
  <c r="R323" i="5"/>
  <c r="Q323" i="5"/>
  <c r="X322" i="5"/>
  <c r="W322" i="5"/>
  <c r="V322" i="5"/>
  <c r="U322" i="5"/>
  <c r="T322" i="5"/>
  <c r="S322" i="5"/>
  <c r="R322" i="5"/>
  <c r="Q322" i="5"/>
  <c r="X321" i="5"/>
  <c r="W321" i="5"/>
  <c r="V321" i="5"/>
  <c r="U321" i="5"/>
  <c r="T321" i="5"/>
  <c r="S321" i="5"/>
  <c r="R321" i="5"/>
  <c r="Q321" i="5"/>
  <c r="X320" i="5"/>
  <c r="W320" i="5"/>
  <c r="V320" i="5"/>
  <c r="U320" i="5"/>
  <c r="T320" i="5"/>
  <c r="S320" i="5"/>
  <c r="R320" i="5"/>
  <c r="Q320" i="5"/>
  <c r="X319" i="5"/>
  <c r="W319" i="5"/>
  <c r="V319" i="5"/>
  <c r="U319" i="5"/>
  <c r="T319" i="5"/>
  <c r="S319" i="5"/>
  <c r="R319" i="5"/>
  <c r="Q319" i="5"/>
  <c r="X318" i="5"/>
  <c r="W318" i="5"/>
  <c r="V318" i="5"/>
  <c r="U318" i="5"/>
  <c r="T318" i="5"/>
  <c r="S318" i="5"/>
  <c r="R318" i="5"/>
  <c r="Q318" i="5"/>
  <c r="X317" i="5"/>
  <c r="W317" i="5"/>
  <c r="V317" i="5"/>
  <c r="U317" i="5"/>
  <c r="T317" i="5"/>
  <c r="S317" i="5"/>
  <c r="R317" i="5"/>
  <c r="Q317" i="5"/>
  <c r="X316" i="5"/>
  <c r="W316" i="5"/>
  <c r="V316" i="5"/>
  <c r="U316" i="5"/>
  <c r="T316" i="5"/>
  <c r="S316" i="5"/>
  <c r="R316" i="5"/>
  <c r="Q316" i="5"/>
  <c r="X315" i="5"/>
  <c r="W315" i="5"/>
  <c r="V315" i="5"/>
  <c r="U315" i="5"/>
  <c r="T315" i="5"/>
  <c r="S315" i="5"/>
  <c r="R315" i="5"/>
  <c r="Q315" i="5"/>
  <c r="X314" i="5"/>
  <c r="W314" i="5"/>
  <c r="V314" i="5"/>
  <c r="U314" i="5"/>
  <c r="T314" i="5"/>
  <c r="S314" i="5"/>
  <c r="R314" i="5"/>
  <c r="Q314" i="5"/>
  <c r="X313" i="5"/>
  <c r="W313" i="5"/>
  <c r="V313" i="5"/>
  <c r="U313" i="5"/>
  <c r="T313" i="5"/>
  <c r="S313" i="5"/>
  <c r="R313" i="5"/>
  <c r="Q313" i="5"/>
  <c r="X312" i="5"/>
  <c r="W312" i="5"/>
  <c r="V312" i="5"/>
  <c r="U312" i="5"/>
  <c r="T312" i="5"/>
  <c r="S312" i="5"/>
  <c r="R312" i="5"/>
  <c r="Q312" i="5"/>
  <c r="X311" i="5"/>
  <c r="W311" i="5"/>
  <c r="V311" i="5"/>
  <c r="U311" i="5"/>
  <c r="T311" i="5"/>
  <c r="S311" i="5"/>
  <c r="R311" i="5"/>
  <c r="Q311" i="5"/>
  <c r="X310" i="5"/>
  <c r="W310" i="5"/>
  <c r="V310" i="5"/>
  <c r="U310" i="5"/>
  <c r="T310" i="5"/>
  <c r="S310" i="5"/>
  <c r="R310" i="5"/>
  <c r="Q310" i="5"/>
  <c r="X309" i="5"/>
  <c r="W309" i="5"/>
  <c r="V309" i="5"/>
  <c r="U309" i="5"/>
  <c r="T309" i="5"/>
  <c r="S309" i="5"/>
  <c r="R309" i="5"/>
  <c r="Q309" i="5"/>
  <c r="X308" i="5"/>
  <c r="W308" i="5"/>
  <c r="V308" i="5"/>
  <c r="U308" i="5"/>
  <c r="T308" i="5"/>
  <c r="S308" i="5"/>
  <c r="R308" i="5"/>
  <c r="Q308" i="5"/>
  <c r="X307" i="5"/>
  <c r="W307" i="5"/>
  <c r="V307" i="5"/>
  <c r="U307" i="5"/>
  <c r="T307" i="5"/>
  <c r="S307" i="5"/>
  <c r="R307" i="5"/>
  <c r="Q307" i="5"/>
  <c r="X306" i="5"/>
  <c r="W306" i="5"/>
  <c r="V306" i="5"/>
  <c r="U306" i="5"/>
  <c r="T306" i="5"/>
  <c r="S306" i="5"/>
  <c r="R306" i="5"/>
  <c r="Q306" i="5"/>
  <c r="X305" i="5"/>
  <c r="W305" i="5"/>
  <c r="V305" i="5"/>
  <c r="U305" i="5"/>
  <c r="T305" i="5"/>
  <c r="S305" i="5"/>
  <c r="R305" i="5"/>
  <c r="Q305" i="5"/>
  <c r="X304" i="5"/>
  <c r="W304" i="5"/>
  <c r="V304" i="5"/>
  <c r="U304" i="5"/>
  <c r="T304" i="5"/>
  <c r="S304" i="5"/>
  <c r="R304" i="5"/>
  <c r="Q304" i="5"/>
  <c r="X303" i="5"/>
  <c r="W303" i="5"/>
  <c r="V303" i="5"/>
  <c r="U303" i="5"/>
  <c r="T303" i="5"/>
  <c r="S303" i="5"/>
  <c r="R303" i="5"/>
  <c r="Q303" i="5"/>
  <c r="X302" i="5"/>
  <c r="W302" i="5"/>
  <c r="V302" i="5"/>
  <c r="U302" i="5"/>
  <c r="T302" i="5"/>
  <c r="S302" i="5"/>
  <c r="R302" i="5"/>
  <c r="Q302" i="5"/>
  <c r="X301" i="5"/>
  <c r="W301" i="5"/>
  <c r="V301" i="5"/>
  <c r="U301" i="5"/>
  <c r="T301" i="5"/>
  <c r="S301" i="5"/>
  <c r="R301" i="5"/>
  <c r="Q301" i="5"/>
  <c r="X300" i="5"/>
  <c r="W300" i="5"/>
  <c r="V300" i="5"/>
  <c r="U300" i="5"/>
  <c r="T300" i="5"/>
  <c r="S300" i="5"/>
  <c r="R300" i="5"/>
  <c r="Q300" i="5"/>
  <c r="X299" i="5"/>
  <c r="W299" i="5"/>
  <c r="V299" i="5"/>
  <c r="U299" i="5"/>
  <c r="T299" i="5"/>
  <c r="S299" i="5"/>
  <c r="R299" i="5"/>
  <c r="Q299" i="5"/>
  <c r="X298" i="5"/>
  <c r="W298" i="5"/>
  <c r="V298" i="5"/>
  <c r="U298" i="5"/>
  <c r="T298" i="5"/>
  <c r="S298" i="5"/>
  <c r="R298" i="5"/>
  <c r="Q298" i="5"/>
  <c r="X297" i="5"/>
  <c r="W297" i="5"/>
  <c r="V297" i="5"/>
  <c r="U297" i="5"/>
  <c r="T297" i="5"/>
  <c r="S297" i="5"/>
  <c r="R297" i="5"/>
  <c r="Q297" i="5"/>
  <c r="X296" i="5"/>
  <c r="W296" i="5"/>
  <c r="V296" i="5"/>
  <c r="U296" i="5"/>
  <c r="T296" i="5"/>
  <c r="S296" i="5"/>
  <c r="R296" i="5"/>
  <c r="Q296" i="5"/>
  <c r="X295" i="5"/>
  <c r="W295" i="5"/>
  <c r="V295" i="5"/>
  <c r="U295" i="5"/>
  <c r="T295" i="5"/>
  <c r="S295" i="5"/>
  <c r="R295" i="5"/>
  <c r="Q295" i="5"/>
  <c r="X294" i="5"/>
  <c r="W294" i="5"/>
  <c r="V294" i="5"/>
  <c r="U294" i="5"/>
  <c r="T294" i="5"/>
  <c r="S294" i="5"/>
  <c r="R294" i="5"/>
  <c r="Q294" i="5"/>
  <c r="X293" i="5"/>
  <c r="W293" i="5"/>
  <c r="V293" i="5"/>
  <c r="U293" i="5"/>
  <c r="T293" i="5"/>
  <c r="S293" i="5"/>
  <c r="R293" i="5"/>
  <c r="Q293" i="5"/>
  <c r="X292" i="5"/>
  <c r="W292" i="5"/>
  <c r="V292" i="5"/>
  <c r="U292" i="5"/>
  <c r="T292" i="5"/>
  <c r="S292" i="5"/>
  <c r="R292" i="5"/>
  <c r="Q292" i="5"/>
  <c r="X291" i="5"/>
  <c r="W291" i="5"/>
  <c r="V291" i="5"/>
  <c r="U291" i="5"/>
  <c r="T291" i="5"/>
  <c r="S291" i="5"/>
  <c r="R291" i="5"/>
  <c r="Q291" i="5"/>
  <c r="X290" i="5"/>
  <c r="W290" i="5"/>
  <c r="V290" i="5"/>
  <c r="U290" i="5"/>
  <c r="T290" i="5"/>
  <c r="S290" i="5"/>
  <c r="R290" i="5"/>
  <c r="Q290" i="5"/>
  <c r="X289" i="5"/>
  <c r="W289" i="5"/>
  <c r="V289" i="5"/>
  <c r="U289" i="5"/>
  <c r="T289" i="5"/>
  <c r="S289" i="5"/>
  <c r="R289" i="5"/>
  <c r="Q289" i="5"/>
  <c r="X288" i="5"/>
  <c r="W288" i="5"/>
  <c r="V288" i="5"/>
  <c r="U288" i="5"/>
  <c r="T288" i="5"/>
  <c r="S288" i="5"/>
  <c r="R288" i="5"/>
  <c r="Q288" i="5"/>
  <c r="X287" i="5"/>
  <c r="W287" i="5"/>
  <c r="V287" i="5"/>
  <c r="U287" i="5"/>
  <c r="T287" i="5"/>
  <c r="S287" i="5"/>
  <c r="R287" i="5"/>
  <c r="Q287" i="5"/>
  <c r="X286" i="5"/>
  <c r="W286" i="5"/>
  <c r="V286" i="5"/>
  <c r="U286" i="5"/>
  <c r="T286" i="5"/>
  <c r="S286" i="5"/>
  <c r="R286" i="5"/>
  <c r="Q286" i="5"/>
  <c r="X285" i="5"/>
  <c r="W285" i="5"/>
  <c r="V285" i="5"/>
  <c r="U285" i="5"/>
  <c r="T285" i="5"/>
  <c r="S285" i="5"/>
  <c r="R285" i="5"/>
  <c r="Q285" i="5"/>
  <c r="X284" i="5"/>
  <c r="W284" i="5"/>
  <c r="V284" i="5"/>
  <c r="U284" i="5"/>
  <c r="T284" i="5"/>
  <c r="S284" i="5"/>
  <c r="R284" i="5"/>
  <c r="Q284" i="5"/>
  <c r="X283" i="5"/>
  <c r="W283" i="5"/>
  <c r="V283" i="5"/>
  <c r="U283" i="5"/>
  <c r="T283" i="5"/>
  <c r="S283" i="5"/>
  <c r="R283" i="5"/>
  <c r="Q283" i="5"/>
  <c r="X282" i="5"/>
  <c r="W282" i="5"/>
  <c r="V282" i="5"/>
  <c r="U282" i="5"/>
  <c r="T282" i="5"/>
  <c r="S282" i="5"/>
  <c r="R282" i="5"/>
  <c r="Q282" i="5"/>
  <c r="X281" i="5"/>
  <c r="W281" i="5"/>
  <c r="V281" i="5"/>
  <c r="U281" i="5"/>
  <c r="T281" i="5"/>
  <c r="S281" i="5"/>
  <c r="R281" i="5"/>
  <c r="Q281" i="5"/>
  <c r="X280" i="5"/>
  <c r="W280" i="5"/>
  <c r="V280" i="5"/>
  <c r="U280" i="5"/>
  <c r="T280" i="5"/>
  <c r="S280" i="5"/>
  <c r="R280" i="5"/>
  <c r="Q280" i="5"/>
  <c r="X279" i="5"/>
  <c r="W279" i="5"/>
  <c r="V279" i="5"/>
  <c r="U279" i="5"/>
  <c r="T279" i="5"/>
  <c r="S279" i="5"/>
  <c r="R279" i="5"/>
  <c r="Q279" i="5"/>
  <c r="X278" i="5"/>
  <c r="W278" i="5"/>
  <c r="V278" i="5"/>
  <c r="U278" i="5"/>
  <c r="T278" i="5"/>
  <c r="S278" i="5"/>
  <c r="R278" i="5"/>
  <c r="Q278" i="5"/>
  <c r="X277" i="5"/>
  <c r="W277" i="5"/>
  <c r="V277" i="5"/>
  <c r="U277" i="5"/>
  <c r="T277" i="5"/>
  <c r="S277" i="5"/>
  <c r="R277" i="5"/>
  <c r="Q277" i="5"/>
  <c r="X276" i="5"/>
  <c r="W276" i="5"/>
  <c r="V276" i="5"/>
  <c r="U276" i="5"/>
  <c r="T276" i="5"/>
  <c r="S276" i="5"/>
  <c r="R276" i="5"/>
  <c r="Q276" i="5"/>
  <c r="X275" i="5"/>
  <c r="W275" i="5"/>
  <c r="V275" i="5"/>
  <c r="U275" i="5"/>
  <c r="T275" i="5"/>
  <c r="S275" i="5"/>
  <c r="R275" i="5"/>
  <c r="Q275" i="5"/>
  <c r="X274" i="5"/>
  <c r="W274" i="5"/>
  <c r="V274" i="5"/>
  <c r="U274" i="5"/>
  <c r="T274" i="5"/>
  <c r="S274" i="5"/>
  <c r="R274" i="5"/>
  <c r="Q274" i="5"/>
  <c r="X273" i="5"/>
  <c r="W273" i="5"/>
  <c r="V273" i="5"/>
  <c r="U273" i="5"/>
  <c r="T273" i="5"/>
  <c r="S273" i="5"/>
  <c r="R273" i="5"/>
  <c r="Q273" i="5"/>
  <c r="X272" i="5"/>
  <c r="W272" i="5"/>
  <c r="V272" i="5"/>
  <c r="U272" i="5"/>
  <c r="T272" i="5"/>
  <c r="S272" i="5"/>
  <c r="R272" i="5"/>
  <c r="Q272" i="5"/>
  <c r="X271" i="5"/>
  <c r="W271" i="5"/>
  <c r="V271" i="5"/>
  <c r="U271" i="5"/>
  <c r="T271" i="5"/>
  <c r="S271" i="5"/>
  <c r="R271" i="5"/>
  <c r="Q271" i="5"/>
  <c r="X270" i="5"/>
  <c r="W270" i="5"/>
  <c r="V270" i="5"/>
  <c r="U270" i="5"/>
  <c r="T270" i="5"/>
  <c r="S270" i="5"/>
  <c r="R270" i="5"/>
  <c r="Q270" i="5"/>
  <c r="X269" i="5"/>
  <c r="W269" i="5"/>
  <c r="V269" i="5"/>
  <c r="U269" i="5"/>
  <c r="T269" i="5"/>
  <c r="S269" i="5"/>
  <c r="R269" i="5"/>
  <c r="Q269" i="5"/>
  <c r="X268" i="5"/>
  <c r="W268" i="5"/>
  <c r="V268" i="5"/>
  <c r="U268" i="5"/>
  <c r="T268" i="5"/>
  <c r="S268" i="5"/>
  <c r="R268" i="5"/>
  <c r="Q268" i="5"/>
  <c r="X267" i="5"/>
  <c r="W267" i="5"/>
  <c r="V267" i="5"/>
  <c r="U267" i="5"/>
  <c r="T267" i="5"/>
  <c r="S267" i="5"/>
  <c r="R267" i="5"/>
  <c r="Q267" i="5"/>
  <c r="X266" i="5"/>
  <c r="W266" i="5"/>
  <c r="V266" i="5"/>
  <c r="U266" i="5"/>
  <c r="T266" i="5"/>
  <c r="S266" i="5"/>
  <c r="R266" i="5"/>
  <c r="Q266" i="5"/>
  <c r="X265" i="5"/>
  <c r="W265" i="5"/>
  <c r="V265" i="5"/>
  <c r="U265" i="5"/>
  <c r="T265" i="5"/>
  <c r="S265" i="5"/>
  <c r="R265" i="5"/>
  <c r="Q265" i="5"/>
  <c r="X264" i="5"/>
  <c r="W264" i="5"/>
  <c r="V264" i="5"/>
  <c r="U264" i="5"/>
  <c r="T264" i="5"/>
  <c r="S264" i="5"/>
  <c r="R264" i="5"/>
  <c r="Q264" i="5"/>
  <c r="X263" i="5"/>
  <c r="W263" i="5"/>
  <c r="V263" i="5"/>
  <c r="U263" i="5"/>
  <c r="T263" i="5"/>
  <c r="S263" i="5"/>
  <c r="R263" i="5"/>
  <c r="Q263" i="5"/>
  <c r="X262" i="5"/>
  <c r="W262" i="5"/>
  <c r="V262" i="5"/>
  <c r="U262" i="5"/>
  <c r="T262" i="5"/>
  <c r="S262" i="5"/>
  <c r="R262" i="5"/>
  <c r="Q262" i="5"/>
  <c r="X261" i="5"/>
  <c r="W261" i="5"/>
  <c r="V261" i="5"/>
  <c r="U261" i="5"/>
  <c r="T261" i="5"/>
  <c r="S261" i="5"/>
  <c r="R261" i="5"/>
  <c r="Q261" i="5"/>
  <c r="X260" i="5"/>
  <c r="W260" i="5"/>
  <c r="V260" i="5"/>
  <c r="U260" i="5"/>
  <c r="T260" i="5"/>
  <c r="S260" i="5"/>
  <c r="R260" i="5"/>
  <c r="Q260" i="5"/>
  <c r="X259" i="5"/>
  <c r="W259" i="5"/>
  <c r="V259" i="5"/>
  <c r="U259" i="5"/>
  <c r="T259" i="5"/>
  <c r="S259" i="5"/>
  <c r="R259" i="5"/>
  <c r="Q259" i="5"/>
  <c r="X258" i="5"/>
  <c r="W258" i="5"/>
  <c r="V258" i="5"/>
  <c r="U258" i="5"/>
  <c r="T258" i="5"/>
  <c r="S258" i="5"/>
  <c r="R258" i="5"/>
  <c r="Q258" i="5"/>
  <c r="X257" i="5"/>
  <c r="W257" i="5"/>
  <c r="V257" i="5"/>
  <c r="U257" i="5"/>
  <c r="T257" i="5"/>
  <c r="S257" i="5"/>
  <c r="R257" i="5"/>
  <c r="Q257" i="5"/>
  <c r="X256" i="5"/>
  <c r="W256" i="5"/>
  <c r="V256" i="5"/>
  <c r="U256" i="5"/>
  <c r="T256" i="5"/>
  <c r="S256" i="5"/>
  <c r="R256" i="5"/>
  <c r="Q256" i="5"/>
  <c r="X255" i="5"/>
  <c r="W255" i="5"/>
  <c r="V255" i="5"/>
  <c r="U255" i="5"/>
  <c r="T255" i="5"/>
  <c r="S255" i="5"/>
  <c r="R255" i="5"/>
  <c r="Q255" i="5"/>
  <c r="X254" i="5"/>
  <c r="W254" i="5"/>
  <c r="V254" i="5"/>
  <c r="U254" i="5"/>
  <c r="T254" i="5"/>
  <c r="S254" i="5"/>
  <c r="R254" i="5"/>
  <c r="Q254" i="5"/>
  <c r="X253" i="5"/>
  <c r="W253" i="5"/>
  <c r="V253" i="5"/>
  <c r="U253" i="5"/>
  <c r="T253" i="5"/>
  <c r="S253" i="5"/>
  <c r="R253" i="5"/>
  <c r="Q253" i="5"/>
  <c r="X252" i="5"/>
  <c r="W252" i="5"/>
  <c r="V252" i="5"/>
  <c r="U252" i="5"/>
  <c r="T252" i="5"/>
  <c r="S252" i="5"/>
  <c r="R252" i="5"/>
  <c r="Q252" i="5"/>
  <c r="X251" i="5"/>
  <c r="W251" i="5"/>
  <c r="V251" i="5"/>
  <c r="U251" i="5"/>
  <c r="T251" i="5"/>
  <c r="S251" i="5"/>
  <c r="R251" i="5"/>
  <c r="Q251" i="5"/>
  <c r="X250" i="5"/>
  <c r="W250" i="5"/>
  <c r="V250" i="5"/>
  <c r="U250" i="5"/>
  <c r="T250" i="5"/>
  <c r="S250" i="5"/>
  <c r="R250" i="5"/>
  <c r="Q250" i="5"/>
  <c r="X249" i="5"/>
  <c r="W249" i="5"/>
  <c r="V249" i="5"/>
  <c r="U249" i="5"/>
  <c r="T249" i="5"/>
  <c r="S249" i="5"/>
  <c r="R249" i="5"/>
  <c r="Q249" i="5"/>
  <c r="X248" i="5"/>
  <c r="W248" i="5"/>
  <c r="V248" i="5"/>
  <c r="U248" i="5"/>
  <c r="T248" i="5"/>
  <c r="S248" i="5"/>
  <c r="R248" i="5"/>
  <c r="Q248" i="5"/>
  <c r="X247" i="5"/>
  <c r="W247" i="5"/>
  <c r="V247" i="5"/>
  <c r="U247" i="5"/>
  <c r="T247" i="5"/>
  <c r="S247" i="5"/>
  <c r="R247" i="5"/>
  <c r="Q247" i="5"/>
  <c r="X246" i="5"/>
  <c r="W246" i="5"/>
  <c r="V246" i="5"/>
  <c r="U246" i="5"/>
  <c r="T246" i="5"/>
  <c r="S246" i="5"/>
  <c r="R246" i="5"/>
  <c r="Q246" i="5"/>
  <c r="X245" i="5"/>
  <c r="W245" i="5"/>
  <c r="V245" i="5"/>
  <c r="U245" i="5"/>
  <c r="T245" i="5"/>
  <c r="S245" i="5"/>
  <c r="R245" i="5"/>
  <c r="Q245" i="5"/>
  <c r="X244" i="5"/>
  <c r="W244" i="5"/>
  <c r="V244" i="5"/>
  <c r="U244" i="5"/>
  <c r="T244" i="5"/>
  <c r="S244" i="5"/>
  <c r="R244" i="5"/>
  <c r="Q244" i="5"/>
  <c r="X243" i="5"/>
  <c r="W243" i="5"/>
  <c r="V243" i="5"/>
  <c r="U243" i="5"/>
  <c r="T243" i="5"/>
  <c r="S243" i="5"/>
  <c r="R243" i="5"/>
  <c r="Q243" i="5"/>
  <c r="X242" i="5"/>
  <c r="W242" i="5"/>
  <c r="V242" i="5"/>
  <c r="U242" i="5"/>
  <c r="T242" i="5"/>
  <c r="S242" i="5"/>
  <c r="R242" i="5"/>
  <c r="Q242" i="5"/>
  <c r="X241" i="5"/>
  <c r="W241" i="5"/>
  <c r="V241" i="5"/>
  <c r="U241" i="5"/>
  <c r="T241" i="5"/>
  <c r="S241" i="5"/>
  <c r="R241" i="5"/>
  <c r="Q241" i="5"/>
  <c r="X240" i="5"/>
  <c r="W240" i="5"/>
  <c r="V240" i="5"/>
  <c r="U240" i="5"/>
  <c r="T240" i="5"/>
  <c r="S240" i="5"/>
  <c r="R240" i="5"/>
  <c r="Q240" i="5"/>
  <c r="X239" i="5"/>
  <c r="W239" i="5"/>
  <c r="V239" i="5"/>
  <c r="U239" i="5"/>
  <c r="T239" i="5"/>
  <c r="S239" i="5"/>
  <c r="R239" i="5"/>
  <c r="Q239" i="5"/>
  <c r="X238" i="5"/>
  <c r="W238" i="5"/>
  <c r="V238" i="5"/>
  <c r="U238" i="5"/>
  <c r="T238" i="5"/>
  <c r="S238" i="5"/>
  <c r="R238" i="5"/>
  <c r="Q238" i="5"/>
  <c r="X237" i="5"/>
  <c r="W237" i="5"/>
  <c r="V237" i="5"/>
  <c r="U237" i="5"/>
  <c r="T237" i="5"/>
  <c r="S237" i="5"/>
  <c r="R237" i="5"/>
  <c r="Q237" i="5"/>
  <c r="X236" i="5"/>
  <c r="W236" i="5"/>
  <c r="V236" i="5"/>
  <c r="U236" i="5"/>
  <c r="T236" i="5"/>
  <c r="S236" i="5"/>
  <c r="R236" i="5"/>
  <c r="Q236" i="5"/>
  <c r="X235" i="5"/>
  <c r="W235" i="5"/>
  <c r="V235" i="5"/>
  <c r="U235" i="5"/>
  <c r="T235" i="5"/>
  <c r="S235" i="5"/>
  <c r="R235" i="5"/>
  <c r="Q235" i="5"/>
  <c r="X234" i="5"/>
  <c r="W234" i="5"/>
  <c r="V234" i="5"/>
  <c r="U234" i="5"/>
  <c r="T234" i="5"/>
  <c r="S234" i="5"/>
  <c r="R234" i="5"/>
  <c r="Q234" i="5"/>
  <c r="X233" i="5"/>
  <c r="W233" i="5"/>
  <c r="V233" i="5"/>
  <c r="U233" i="5"/>
  <c r="T233" i="5"/>
  <c r="S233" i="5"/>
  <c r="R233" i="5"/>
  <c r="Q233" i="5"/>
  <c r="X232" i="5"/>
  <c r="W232" i="5"/>
  <c r="V232" i="5"/>
  <c r="U232" i="5"/>
  <c r="T232" i="5"/>
  <c r="S232" i="5"/>
  <c r="R232" i="5"/>
  <c r="Q232" i="5"/>
  <c r="X231" i="5"/>
  <c r="W231" i="5"/>
  <c r="V231" i="5"/>
  <c r="U231" i="5"/>
  <c r="T231" i="5"/>
  <c r="S231" i="5"/>
  <c r="R231" i="5"/>
  <c r="Q231" i="5"/>
  <c r="X230" i="5"/>
  <c r="W230" i="5"/>
  <c r="V230" i="5"/>
  <c r="U230" i="5"/>
  <c r="T230" i="5"/>
  <c r="S230" i="5"/>
  <c r="R230" i="5"/>
  <c r="Q230" i="5"/>
  <c r="X229" i="5"/>
  <c r="W229" i="5"/>
  <c r="V229" i="5"/>
  <c r="U229" i="5"/>
  <c r="T229" i="5"/>
  <c r="S229" i="5"/>
  <c r="R229" i="5"/>
  <c r="Q229" i="5"/>
  <c r="X228" i="5"/>
  <c r="W228" i="5"/>
  <c r="V228" i="5"/>
  <c r="U228" i="5"/>
  <c r="T228" i="5"/>
  <c r="S228" i="5"/>
  <c r="R228" i="5"/>
  <c r="Q228" i="5"/>
  <c r="X227" i="5"/>
  <c r="W227" i="5"/>
  <c r="V227" i="5"/>
  <c r="U227" i="5"/>
  <c r="T227" i="5"/>
  <c r="S227" i="5"/>
  <c r="R227" i="5"/>
  <c r="Q227" i="5"/>
  <c r="X226" i="5"/>
  <c r="W226" i="5"/>
  <c r="V226" i="5"/>
  <c r="U226" i="5"/>
  <c r="T226" i="5"/>
  <c r="S226" i="5"/>
  <c r="R226" i="5"/>
  <c r="Q226" i="5"/>
  <c r="X225" i="5"/>
  <c r="W225" i="5"/>
  <c r="V225" i="5"/>
  <c r="U225" i="5"/>
  <c r="T225" i="5"/>
  <c r="S225" i="5"/>
  <c r="R225" i="5"/>
  <c r="Q225" i="5"/>
  <c r="X224" i="5"/>
  <c r="W224" i="5"/>
  <c r="V224" i="5"/>
  <c r="U224" i="5"/>
  <c r="T224" i="5"/>
  <c r="S224" i="5"/>
  <c r="R224" i="5"/>
  <c r="Q224" i="5"/>
  <c r="X223" i="5"/>
  <c r="W223" i="5"/>
  <c r="V223" i="5"/>
  <c r="U223" i="5"/>
  <c r="T223" i="5"/>
  <c r="S223" i="5"/>
  <c r="R223" i="5"/>
  <c r="Q223" i="5"/>
  <c r="X222" i="5"/>
  <c r="W222" i="5"/>
  <c r="V222" i="5"/>
  <c r="U222" i="5"/>
  <c r="T222" i="5"/>
  <c r="S222" i="5"/>
  <c r="R222" i="5"/>
  <c r="Q222" i="5"/>
  <c r="X221" i="5"/>
  <c r="W221" i="5"/>
  <c r="V221" i="5"/>
  <c r="U221" i="5"/>
  <c r="T221" i="5"/>
  <c r="S221" i="5"/>
  <c r="R221" i="5"/>
  <c r="Q221" i="5"/>
  <c r="X220" i="5"/>
  <c r="W220" i="5"/>
  <c r="V220" i="5"/>
  <c r="U220" i="5"/>
  <c r="T220" i="5"/>
  <c r="S220" i="5"/>
  <c r="R220" i="5"/>
  <c r="Q220" i="5"/>
  <c r="X219" i="5"/>
  <c r="W219" i="5"/>
  <c r="V219" i="5"/>
  <c r="U219" i="5"/>
  <c r="T219" i="5"/>
  <c r="S219" i="5"/>
  <c r="R219" i="5"/>
  <c r="Q219" i="5"/>
  <c r="X218" i="5"/>
  <c r="W218" i="5"/>
  <c r="V218" i="5"/>
  <c r="U218" i="5"/>
  <c r="T218" i="5"/>
  <c r="S218" i="5"/>
  <c r="R218" i="5"/>
  <c r="Q218" i="5"/>
  <c r="X217" i="5"/>
  <c r="W217" i="5"/>
  <c r="V217" i="5"/>
  <c r="U217" i="5"/>
  <c r="T217" i="5"/>
  <c r="S217" i="5"/>
  <c r="R217" i="5"/>
  <c r="Q217" i="5"/>
  <c r="X216" i="5"/>
  <c r="W216" i="5"/>
  <c r="V216" i="5"/>
  <c r="U216" i="5"/>
  <c r="T216" i="5"/>
  <c r="S216" i="5"/>
  <c r="R216" i="5"/>
  <c r="Q216" i="5"/>
  <c r="X215" i="5"/>
  <c r="W215" i="5"/>
  <c r="V215" i="5"/>
  <c r="U215" i="5"/>
  <c r="T215" i="5"/>
  <c r="S215" i="5"/>
  <c r="R215" i="5"/>
  <c r="Q215" i="5"/>
  <c r="X214" i="5"/>
  <c r="W214" i="5"/>
  <c r="V214" i="5"/>
  <c r="U214" i="5"/>
  <c r="T214" i="5"/>
  <c r="S214" i="5"/>
  <c r="R214" i="5"/>
  <c r="Q214" i="5"/>
  <c r="X213" i="5"/>
  <c r="W213" i="5"/>
  <c r="V213" i="5"/>
  <c r="U213" i="5"/>
  <c r="T213" i="5"/>
  <c r="S213" i="5"/>
  <c r="R213" i="5"/>
  <c r="Q213" i="5"/>
  <c r="X212" i="5"/>
  <c r="W212" i="5"/>
  <c r="V212" i="5"/>
  <c r="U212" i="5"/>
  <c r="T212" i="5"/>
  <c r="S212" i="5"/>
  <c r="R212" i="5"/>
  <c r="Q212" i="5"/>
  <c r="X211" i="5"/>
  <c r="W211" i="5"/>
  <c r="V211" i="5"/>
  <c r="U211" i="5"/>
  <c r="T211" i="5"/>
  <c r="S211" i="5"/>
  <c r="R211" i="5"/>
  <c r="Q211" i="5"/>
  <c r="X210" i="5"/>
  <c r="W210" i="5"/>
  <c r="V210" i="5"/>
  <c r="U210" i="5"/>
  <c r="T210" i="5"/>
  <c r="S210" i="5"/>
  <c r="R210" i="5"/>
  <c r="Q210" i="5"/>
  <c r="X209" i="5"/>
  <c r="W209" i="5"/>
  <c r="V209" i="5"/>
  <c r="U209" i="5"/>
  <c r="T209" i="5"/>
  <c r="S209" i="5"/>
  <c r="R209" i="5"/>
  <c r="Q209" i="5"/>
  <c r="X208" i="5"/>
  <c r="W208" i="5"/>
  <c r="V208" i="5"/>
  <c r="U208" i="5"/>
  <c r="T208" i="5"/>
  <c r="S208" i="5"/>
  <c r="R208" i="5"/>
  <c r="Q208" i="5"/>
  <c r="X207" i="5"/>
  <c r="W207" i="5"/>
  <c r="V207" i="5"/>
  <c r="U207" i="5"/>
  <c r="T207" i="5"/>
  <c r="S207" i="5"/>
  <c r="R207" i="5"/>
  <c r="Q207" i="5"/>
  <c r="X206" i="5"/>
  <c r="W206" i="5"/>
  <c r="V206" i="5"/>
  <c r="U206" i="5"/>
  <c r="T206" i="5"/>
  <c r="S206" i="5"/>
  <c r="R206" i="5"/>
  <c r="Q206" i="5"/>
  <c r="X205" i="5"/>
  <c r="W205" i="5"/>
  <c r="V205" i="5"/>
  <c r="U205" i="5"/>
  <c r="T205" i="5"/>
  <c r="S205" i="5"/>
  <c r="R205" i="5"/>
  <c r="Q205" i="5"/>
  <c r="X204" i="5"/>
  <c r="W204" i="5"/>
  <c r="V204" i="5"/>
  <c r="U204" i="5"/>
  <c r="T204" i="5"/>
  <c r="S204" i="5"/>
  <c r="R204" i="5"/>
  <c r="Q204" i="5"/>
  <c r="X203" i="5"/>
  <c r="W203" i="5"/>
  <c r="V203" i="5"/>
  <c r="U203" i="5"/>
  <c r="T203" i="5"/>
  <c r="S203" i="5"/>
  <c r="R203" i="5"/>
  <c r="Q203" i="5"/>
  <c r="X202" i="5"/>
  <c r="W202" i="5"/>
  <c r="V202" i="5"/>
  <c r="U202" i="5"/>
  <c r="T202" i="5"/>
  <c r="S202" i="5"/>
  <c r="R202" i="5"/>
  <c r="Q202" i="5"/>
  <c r="X201" i="5"/>
  <c r="W201" i="5"/>
  <c r="V201" i="5"/>
  <c r="U201" i="5"/>
  <c r="T201" i="5"/>
  <c r="S201" i="5"/>
  <c r="R201" i="5"/>
  <c r="Q201" i="5"/>
  <c r="X200" i="5"/>
  <c r="W200" i="5"/>
  <c r="V200" i="5"/>
  <c r="U200" i="5"/>
  <c r="T200" i="5"/>
  <c r="S200" i="5"/>
  <c r="R200" i="5"/>
  <c r="Q200" i="5"/>
  <c r="X199" i="5"/>
  <c r="W199" i="5"/>
  <c r="V199" i="5"/>
  <c r="U199" i="5"/>
  <c r="T199" i="5"/>
  <c r="S199" i="5"/>
  <c r="R199" i="5"/>
  <c r="Q199" i="5"/>
  <c r="X198" i="5"/>
  <c r="W198" i="5"/>
  <c r="V198" i="5"/>
  <c r="U198" i="5"/>
  <c r="T198" i="5"/>
  <c r="S198" i="5"/>
  <c r="R198" i="5"/>
  <c r="Q198" i="5"/>
  <c r="X197" i="5"/>
  <c r="W197" i="5"/>
  <c r="V197" i="5"/>
  <c r="U197" i="5"/>
  <c r="T197" i="5"/>
  <c r="S197" i="5"/>
  <c r="R197" i="5"/>
  <c r="Q197" i="5"/>
  <c r="X196" i="5"/>
  <c r="W196" i="5"/>
  <c r="V196" i="5"/>
  <c r="U196" i="5"/>
  <c r="T196" i="5"/>
  <c r="S196" i="5"/>
  <c r="R196" i="5"/>
  <c r="Q196" i="5"/>
  <c r="X195" i="5"/>
  <c r="W195" i="5"/>
  <c r="V195" i="5"/>
  <c r="U195" i="5"/>
  <c r="T195" i="5"/>
  <c r="S195" i="5"/>
  <c r="R195" i="5"/>
  <c r="Q195" i="5"/>
  <c r="X194" i="5"/>
  <c r="W194" i="5"/>
  <c r="V194" i="5"/>
  <c r="U194" i="5"/>
  <c r="T194" i="5"/>
  <c r="S194" i="5"/>
  <c r="R194" i="5"/>
  <c r="Q194" i="5"/>
  <c r="X193" i="5"/>
  <c r="W193" i="5"/>
  <c r="V193" i="5"/>
  <c r="U193" i="5"/>
  <c r="T193" i="5"/>
  <c r="S193" i="5"/>
  <c r="R193" i="5"/>
  <c r="Q193" i="5"/>
  <c r="X192" i="5"/>
  <c r="W192" i="5"/>
  <c r="V192" i="5"/>
  <c r="U192" i="5"/>
  <c r="T192" i="5"/>
  <c r="S192" i="5"/>
  <c r="R192" i="5"/>
  <c r="Q192" i="5"/>
  <c r="X191" i="5"/>
  <c r="W191" i="5"/>
  <c r="V191" i="5"/>
  <c r="U191" i="5"/>
  <c r="T191" i="5"/>
  <c r="S191" i="5"/>
  <c r="R191" i="5"/>
  <c r="Q191" i="5"/>
  <c r="X190" i="5"/>
  <c r="W190" i="5"/>
  <c r="V190" i="5"/>
  <c r="U190" i="5"/>
  <c r="T190" i="5"/>
  <c r="S190" i="5"/>
  <c r="R190" i="5"/>
  <c r="Q190" i="5"/>
  <c r="X189" i="5"/>
  <c r="W189" i="5"/>
  <c r="V189" i="5"/>
  <c r="U189" i="5"/>
  <c r="T189" i="5"/>
  <c r="S189" i="5"/>
  <c r="R189" i="5"/>
  <c r="Q189" i="5"/>
  <c r="X188" i="5"/>
  <c r="W188" i="5"/>
  <c r="V188" i="5"/>
  <c r="U188" i="5"/>
  <c r="T188" i="5"/>
  <c r="S188" i="5"/>
  <c r="R188" i="5"/>
  <c r="Q188" i="5"/>
  <c r="X187" i="5"/>
  <c r="W187" i="5"/>
  <c r="V187" i="5"/>
  <c r="U187" i="5"/>
  <c r="T187" i="5"/>
  <c r="S187" i="5"/>
  <c r="R187" i="5"/>
  <c r="Q187" i="5"/>
  <c r="X186" i="5"/>
  <c r="W186" i="5"/>
  <c r="V186" i="5"/>
  <c r="U186" i="5"/>
  <c r="T186" i="5"/>
  <c r="S186" i="5"/>
  <c r="R186" i="5"/>
  <c r="Q186" i="5"/>
  <c r="X185" i="5"/>
  <c r="W185" i="5"/>
  <c r="V185" i="5"/>
  <c r="U185" i="5"/>
  <c r="T185" i="5"/>
  <c r="S185" i="5"/>
  <c r="R185" i="5"/>
  <c r="Q185" i="5"/>
  <c r="X184" i="5"/>
  <c r="W184" i="5"/>
  <c r="V184" i="5"/>
  <c r="U184" i="5"/>
  <c r="T184" i="5"/>
  <c r="S184" i="5"/>
  <c r="R184" i="5"/>
  <c r="Q184" i="5"/>
  <c r="X183" i="5"/>
  <c r="W183" i="5"/>
  <c r="V183" i="5"/>
  <c r="U183" i="5"/>
  <c r="T183" i="5"/>
  <c r="S183" i="5"/>
  <c r="R183" i="5"/>
  <c r="Q183" i="5"/>
  <c r="X182" i="5"/>
  <c r="W182" i="5"/>
  <c r="V182" i="5"/>
  <c r="U182" i="5"/>
  <c r="T182" i="5"/>
  <c r="S182" i="5"/>
  <c r="R182" i="5"/>
  <c r="Q182" i="5"/>
  <c r="X181" i="5"/>
  <c r="W181" i="5"/>
  <c r="V181" i="5"/>
  <c r="U181" i="5"/>
  <c r="T181" i="5"/>
  <c r="S181" i="5"/>
  <c r="R181" i="5"/>
  <c r="Q181" i="5"/>
  <c r="X180" i="5"/>
  <c r="W180" i="5"/>
  <c r="V180" i="5"/>
  <c r="U180" i="5"/>
  <c r="T180" i="5"/>
  <c r="S180" i="5"/>
  <c r="R180" i="5"/>
  <c r="Q180" i="5"/>
  <c r="X179" i="5"/>
  <c r="W179" i="5"/>
  <c r="V179" i="5"/>
  <c r="U179" i="5"/>
  <c r="T179" i="5"/>
  <c r="S179" i="5"/>
  <c r="R179" i="5"/>
  <c r="Q179" i="5"/>
  <c r="X178" i="5"/>
  <c r="W178" i="5"/>
  <c r="V178" i="5"/>
  <c r="U178" i="5"/>
  <c r="T178" i="5"/>
  <c r="S178" i="5"/>
  <c r="R178" i="5"/>
  <c r="Q178" i="5"/>
  <c r="X177" i="5"/>
  <c r="W177" i="5"/>
  <c r="V177" i="5"/>
  <c r="U177" i="5"/>
  <c r="T177" i="5"/>
  <c r="S177" i="5"/>
  <c r="R177" i="5"/>
  <c r="Q177" i="5"/>
  <c r="X176" i="5"/>
  <c r="W176" i="5"/>
  <c r="V176" i="5"/>
  <c r="U176" i="5"/>
  <c r="T176" i="5"/>
  <c r="S176" i="5"/>
  <c r="R176" i="5"/>
  <c r="Q176" i="5"/>
  <c r="X175" i="5"/>
  <c r="W175" i="5"/>
  <c r="V175" i="5"/>
  <c r="U175" i="5"/>
  <c r="T175" i="5"/>
  <c r="S175" i="5"/>
  <c r="R175" i="5"/>
  <c r="Q175" i="5"/>
  <c r="X174" i="5"/>
  <c r="W174" i="5"/>
  <c r="V174" i="5"/>
  <c r="U174" i="5"/>
  <c r="T174" i="5"/>
  <c r="S174" i="5"/>
  <c r="R174" i="5"/>
  <c r="Q174" i="5"/>
  <c r="X173" i="5"/>
  <c r="W173" i="5"/>
  <c r="V173" i="5"/>
  <c r="U173" i="5"/>
  <c r="T173" i="5"/>
  <c r="S173" i="5"/>
  <c r="R173" i="5"/>
  <c r="Q173" i="5"/>
  <c r="X172" i="5"/>
  <c r="W172" i="5"/>
  <c r="V172" i="5"/>
  <c r="U172" i="5"/>
  <c r="T172" i="5"/>
  <c r="S172" i="5"/>
  <c r="R172" i="5"/>
  <c r="Q172" i="5"/>
  <c r="X171" i="5"/>
  <c r="W171" i="5"/>
  <c r="V171" i="5"/>
  <c r="U171" i="5"/>
  <c r="T171" i="5"/>
  <c r="S171" i="5"/>
  <c r="R171" i="5"/>
  <c r="Q171" i="5"/>
  <c r="X170" i="5"/>
  <c r="W170" i="5"/>
  <c r="V170" i="5"/>
  <c r="U170" i="5"/>
  <c r="T170" i="5"/>
  <c r="S170" i="5"/>
  <c r="R170" i="5"/>
  <c r="Q170" i="5"/>
  <c r="X169" i="5"/>
  <c r="W169" i="5"/>
  <c r="V169" i="5"/>
  <c r="U169" i="5"/>
  <c r="T169" i="5"/>
  <c r="S169" i="5"/>
  <c r="R169" i="5"/>
  <c r="Q169" i="5"/>
  <c r="X168" i="5"/>
  <c r="W168" i="5"/>
  <c r="V168" i="5"/>
  <c r="U168" i="5"/>
  <c r="T168" i="5"/>
  <c r="S168" i="5"/>
  <c r="R168" i="5"/>
  <c r="Q168" i="5"/>
  <c r="X167" i="5"/>
  <c r="W167" i="5"/>
  <c r="V167" i="5"/>
  <c r="U167" i="5"/>
  <c r="T167" i="5"/>
  <c r="S167" i="5"/>
  <c r="R167" i="5"/>
  <c r="Q167" i="5"/>
  <c r="X166" i="5"/>
  <c r="W166" i="5"/>
  <c r="V166" i="5"/>
  <c r="U166" i="5"/>
  <c r="T166" i="5"/>
  <c r="S166" i="5"/>
  <c r="R166" i="5"/>
  <c r="Q166" i="5"/>
  <c r="X165" i="5"/>
  <c r="W165" i="5"/>
  <c r="U165" i="5"/>
  <c r="T165" i="5"/>
  <c r="S165" i="5"/>
  <c r="R165" i="5"/>
  <c r="Q165" i="5"/>
  <c r="X164" i="5"/>
  <c r="W164" i="5"/>
  <c r="V164" i="5"/>
  <c r="U164" i="5"/>
  <c r="T164" i="5"/>
  <c r="S164" i="5"/>
  <c r="R164" i="5"/>
  <c r="Q164" i="5"/>
  <c r="X163" i="5"/>
  <c r="W163" i="5"/>
  <c r="V163" i="5"/>
  <c r="U163" i="5"/>
  <c r="T163" i="5"/>
  <c r="S163" i="5"/>
  <c r="R163" i="5"/>
  <c r="Q163" i="5"/>
  <c r="X162" i="5"/>
  <c r="W162" i="5"/>
  <c r="V162" i="5"/>
  <c r="U162" i="5"/>
  <c r="T162" i="5"/>
  <c r="S162" i="5"/>
  <c r="R162" i="5"/>
  <c r="Q162" i="5"/>
  <c r="X161" i="5"/>
  <c r="W161" i="5"/>
  <c r="V161" i="5"/>
  <c r="U161" i="5"/>
  <c r="T161" i="5"/>
  <c r="S161" i="5"/>
  <c r="R161" i="5"/>
  <c r="Q161" i="5"/>
  <c r="X160" i="5"/>
  <c r="W160" i="5"/>
  <c r="V160" i="5"/>
  <c r="U160" i="5"/>
  <c r="T160" i="5"/>
  <c r="S160" i="5"/>
  <c r="R160" i="5"/>
  <c r="Q160" i="5"/>
  <c r="X159" i="5"/>
  <c r="W159" i="5"/>
  <c r="V159" i="5"/>
  <c r="U159" i="5"/>
  <c r="T159" i="5"/>
  <c r="S159" i="5"/>
  <c r="R159" i="5"/>
  <c r="Q159" i="5"/>
  <c r="X158" i="5"/>
  <c r="W158" i="5"/>
  <c r="V158" i="5"/>
  <c r="U158" i="5"/>
  <c r="T158" i="5"/>
  <c r="S158" i="5"/>
  <c r="R158" i="5"/>
  <c r="Q158" i="5"/>
  <c r="X157" i="5"/>
  <c r="W157" i="5"/>
  <c r="V157" i="5"/>
  <c r="U157" i="5"/>
  <c r="T157" i="5"/>
  <c r="S157" i="5"/>
  <c r="R157" i="5"/>
  <c r="Q157" i="5"/>
  <c r="X156" i="5"/>
  <c r="W156" i="5"/>
  <c r="V156" i="5"/>
  <c r="U156" i="5"/>
  <c r="T156" i="5"/>
  <c r="S156" i="5"/>
  <c r="R156" i="5"/>
  <c r="Q156" i="5"/>
  <c r="X155" i="5"/>
  <c r="W155" i="5"/>
  <c r="V155" i="5"/>
  <c r="U155" i="5"/>
  <c r="T155" i="5"/>
  <c r="S155" i="5"/>
  <c r="R155" i="5"/>
  <c r="Q155" i="5"/>
  <c r="X154" i="5"/>
  <c r="W154" i="5"/>
  <c r="V154" i="5"/>
  <c r="U154" i="5"/>
  <c r="T154" i="5"/>
  <c r="S154" i="5"/>
  <c r="R154" i="5"/>
  <c r="Q154" i="5"/>
  <c r="X153" i="5"/>
  <c r="W153" i="5"/>
  <c r="V153" i="5"/>
  <c r="U153" i="5"/>
  <c r="T153" i="5"/>
  <c r="S153" i="5"/>
  <c r="R153" i="5"/>
  <c r="Q153" i="5"/>
  <c r="X152" i="5"/>
  <c r="W152" i="5"/>
  <c r="V152" i="5"/>
  <c r="U152" i="5"/>
  <c r="T152" i="5"/>
  <c r="S152" i="5"/>
  <c r="R152" i="5"/>
  <c r="Q152" i="5"/>
  <c r="X151" i="5"/>
  <c r="W151" i="5"/>
  <c r="V151" i="5"/>
  <c r="U151" i="5"/>
  <c r="T151" i="5"/>
  <c r="S151" i="5"/>
  <c r="R151" i="5"/>
  <c r="Q151" i="5"/>
  <c r="X150" i="5"/>
  <c r="W150" i="5"/>
  <c r="V150" i="5"/>
  <c r="U150" i="5"/>
  <c r="T150" i="5"/>
  <c r="S150" i="5"/>
  <c r="R150" i="5"/>
  <c r="Q150" i="5"/>
  <c r="X149" i="5"/>
  <c r="W149" i="5"/>
  <c r="V149" i="5"/>
  <c r="U149" i="5"/>
  <c r="T149" i="5"/>
  <c r="S149" i="5"/>
  <c r="R149" i="5"/>
  <c r="Q149" i="5"/>
  <c r="X148" i="5"/>
  <c r="W148" i="5"/>
  <c r="V148" i="5"/>
  <c r="U148" i="5"/>
  <c r="T148" i="5"/>
  <c r="S148" i="5"/>
  <c r="R148" i="5"/>
  <c r="Q148" i="5"/>
  <c r="X147" i="5"/>
  <c r="W147" i="5"/>
  <c r="V147" i="5"/>
  <c r="U147" i="5"/>
  <c r="T147" i="5"/>
  <c r="S147" i="5"/>
  <c r="R147" i="5"/>
  <c r="Q147" i="5"/>
  <c r="X146" i="5"/>
  <c r="W146" i="5"/>
  <c r="V146" i="5"/>
  <c r="U146" i="5"/>
  <c r="T146" i="5"/>
  <c r="S146" i="5"/>
  <c r="R146" i="5"/>
  <c r="Q146" i="5"/>
  <c r="X145" i="5"/>
  <c r="W145" i="5"/>
  <c r="V145" i="5"/>
  <c r="U145" i="5"/>
  <c r="T145" i="5"/>
  <c r="S145" i="5"/>
  <c r="R145" i="5"/>
  <c r="Q145" i="5"/>
  <c r="X144" i="5"/>
  <c r="W144" i="5"/>
  <c r="V144" i="5"/>
  <c r="U144" i="5"/>
  <c r="T144" i="5"/>
  <c r="S144" i="5"/>
  <c r="R144" i="5"/>
  <c r="Q144" i="5"/>
  <c r="X143" i="5"/>
  <c r="W143" i="5"/>
  <c r="V143" i="5"/>
  <c r="U143" i="5"/>
  <c r="T143" i="5"/>
  <c r="S143" i="5"/>
  <c r="R143" i="5"/>
  <c r="Q143" i="5"/>
  <c r="X142" i="5"/>
  <c r="W142" i="5"/>
  <c r="V142" i="5"/>
  <c r="U142" i="5"/>
  <c r="T142" i="5"/>
  <c r="S142" i="5"/>
  <c r="R142" i="5"/>
  <c r="Q142" i="5"/>
  <c r="X141" i="5"/>
  <c r="W141" i="5"/>
  <c r="V141" i="5"/>
  <c r="U141" i="5"/>
  <c r="T141" i="5"/>
  <c r="S141" i="5"/>
  <c r="R141" i="5"/>
  <c r="Q141" i="5"/>
  <c r="X140" i="5"/>
  <c r="W140" i="5"/>
  <c r="V140" i="5"/>
  <c r="U140" i="5"/>
  <c r="T140" i="5"/>
  <c r="S140" i="5"/>
  <c r="R140" i="5"/>
  <c r="Q140" i="5"/>
  <c r="X139" i="5"/>
  <c r="W139" i="5"/>
  <c r="V139" i="5"/>
  <c r="U139" i="5"/>
  <c r="T139" i="5"/>
  <c r="S139" i="5"/>
  <c r="R139" i="5"/>
  <c r="Q139" i="5"/>
  <c r="X138" i="5"/>
  <c r="W138" i="5"/>
  <c r="V138" i="5"/>
  <c r="U138" i="5"/>
  <c r="T138" i="5"/>
  <c r="S138" i="5"/>
  <c r="R138" i="5"/>
  <c r="Q138" i="5"/>
  <c r="X137" i="5"/>
  <c r="W137" i="5"/>
  <c r="V137" i="5"/>
  <c r="U137" i="5"/>
  <c r="T137" i="5"/>
  <c r="S137" i="5"/>
  <c r="R137" i="5"/>
  <c r="Q137" i="5"/>
  <c r="X136" i="5"/>
  <c r="W136" i="5"/>
  <c r="V136" i="5"/>
  <c r="U136" i="5"/>
  <c r="T136" i="5"/>
  <c r="S136" i="5"/>
  <c r="R136" i="5"/>
  <c r="Q136" i="5"/>
  <c r="X135" i="5"/>
  <c r="W135" i="5"/>
  <c r="V135" i="5"/>
  <c r="U135" i="5"/>
  <c r="T135" i="5"/>
  <c r="S135" i="5"/>
  <c r="R135" i="5"/>
  <c r="Q135" i="5"/>
  <c r="X134" i="5"/>
  <c r="W134" i="5"/>
  <c r="V134" i="5"/>
  <c r="U134" i="5"/>
  <c r="T134" i="5"/>
  <c r="S134" i="5"/>
  <c r="R134" i="5"/>
  <c r="Q134" i="5"/>
  <c r="X133" i="5"/>
  <c r="W133" i="5"/>
  <c r="V133" i="5"/>
  <c r="U133" i="5"/>
  <c r="T133" i="5"/>
  <c r="S133" i="5"/>
  <c r="R133" i="5"/>
  <c r="Q133" i="5"/>
  <c r="X132" i="5"/>
  <c r="W132" i="5"/>
  <c r="V132" i="5"/>
  <c r="U132" i="5"/>
  <c r="T132" i="5"/>
  <c r="S132" i="5"/>
  <c r="R132" i="5"/>
  <c r="Q132" i="5"/>
  <c r="X131" i="5"/>
  <c r="W131" i="5"/>
  <c r="V131" i="5"/>
  <c r="U131" i="5"/>
  <c r="T131" i="5"/>
  <c r="S131" i="5"/>
  <c r="R131" i="5"/>
  <c r="Q131" i="5"/>
  <c r="X130" i="5"/>
  <c r="W130" i="5"/>
  <c r="V130" i="5"/>
  <c r="U130" i="5"/>
  <c r="T130" i="5"/>
  <c r="S130" i="5"/>
  <c r="R130" i="5"/>
  <c r="Q130" i="5"/>
  <c r="X129" i="5"/>
  <c r="W129" i="5"/>
  <c r="V129" i="5"/>
  <c r="U129" i="5"/>
  <c r="T129" i="5"/>
  <c r="S129" i="5"/>
  <c r="R129" i="5"/>
  <c r="Q129" i="5"/>
  <c r="X128" i="5"/>
  <c r="W128" i="5"/>
  <c r="V128" i="5"/>
  <c r="U128" i="5"/>
  <c r="T128" i="5"/>
  <c r="S128" i="5"/>
  <c r="R128" i="5"/>
  <c r="Q128" i="5"/>
  <c r="X127" i="5"/>
  <c r="W127" i="5"/>
  <c r="V127" i="5"/>
  <c r="U127" i="5"/>
  <c r="T127" i="5"/>
  <c r="S127" i="5"/>
  <c r="R127" i="5"/>
  <c r="Q127" i="5"/>
  <c r="X126" i="5"/>
  <c r="W126" i="5"/>
  <c r="V126" i="5"/>
  <c r="U126" i="5"/>
  <c r="T126" i="5"/>
  <c r="S126" i="5"/>
  <c r="R126" i="5"/>
  <c r="Q126" i="5"/>
  <c r="X125" i="5"/>
  <c r="W125" i="5"/>
  <c r="V125" i="5"/>
  <c r="U125" i="5"/>
  <c r="T125" i="5"/>
  <c r="S125" i="5"/>
  <c r="R125" i="5"/>
  <c r="Q125" i="5"/>
  <c r="X124" i="5"/>
  <c r="W124" i="5"/>
  <c r="V124" i="5"/>
  <c r="U124" i="5"/>
  <c r="T124" i="5"/>
  <c r="S124" i="5"/>
  <c r="R124" i="5"/>
  <c r="Q124" i="5"/>
  <c r="X123" i="5"/>
  <c r="W123" i="5"/>
  <c r="V123" i="5"/>
  <c r="U123" i="5"/>
  <c r="T123" i="5"/>
  <c r="S123" i="5"/>
  <c r="R123" i="5"/>
  <c r="Q123" i="5"/>
  <c r="X122" i="5"/>
  <c r="W122" i="5"/>
  <c r="V122" i="5"/>
  <c r="U122" i="5"/>
  <c r="T122" i="5"/>
  <c r="S122" i="5"/>
  <c r="R122" i="5"/>
  <c r="Q122" i="5"/>
  <c r="X121" i="5"/>
  <c r="W121" i="5"/>
  <c r="V121" i="5"/>
  <c r="U121" i="5"/>
  <c r="T121" i="5"/>
  <c r="S121" i="5"/>
  <c r="R121" i="5"/>
  <c r="Q121" i="5"/>
  <c r="X120" i="5"/>
  <c r="W120" i="5"/>
  <c r="V120" i="5"/>
  <c r="U120" i="5"/>
  <c r="T120" i="5"/>
  <c r="S120" i="5"/>
  <c r="R120" i="5"/>
  <c r="Q120" i="5"/>
  <c r="X119" i="5"/>
  <c r="W119" i="5"/>
  <c r="V119" i="5"/>
  <c r="U119" i="5"/>
  <c r="T119" i="5"/>
  <c r="S119" i="5"/>
  <c r="R119" i="5"/>
  <c r="Q119" i="5"/>
  <c r="X118" i="5"/>
  <c r="W118" i="5"/>
  <c r="V118" i="5"/>
  <c r="U118" i="5"/>
  <c r="T118" i="5"/>
  <c r="S118" i="5"/>
  <c r="R118" i="5"/>
  <c r="Q118" i="5"/>
  <c r="X117" i="5"/>
  <c r="W117" i="5"/>
  <c r="V117" i="5"/>
  <c r="U117" i="5"/>
  <c r="T117" i="5"/>
  <c r="S117" i="5"/>
  <c r="R117" i="5"/>
  <c r="Q117" i="5"/>
  <c r="X116" i="5"/>
  <c r="W116" i="5"/>
  <c r="V116" i="5"/>
  <c r="U116" i="5"/>
  <c r="T116" i="5"/>
  <c r="S116" i="5"/>
  <c r="R116" i="5"/>
  <c r="Q116" i="5"/>
  <c r="X115" i="5"/>
  <c r="W115" i="5"/>
  <c r="V115" i="5"/>
  <c r="U115" i="5"/>
  <c r="T115" i="5"/>
  <c r="S115" i="5"/>
  <c r="R115" i="5"/>
  <c r="Q115" i="5"/>
  <c r="X114" i="5"/>
  <c r="W114" i="5"/>
  <c r="V114" i="5"/>
  <c r="U114" i="5"/>
  <c r="T114" i="5"/>
  <c r="S114" i="5"/>
  <c r="R114" i="5"/>
  <c r="Q114" i="5"/>
  <c r="X113" i="5"/>
  <c r="W113" i="5"/>
  <c r="V113" i="5"/>
  <c r="U113" i="5"/>
  <c r="T113" i="5"/>
  <c r="S113" i="5"/>
  <c r="R113" i="5"/>
  <c r="Q113" i="5"/>
  <c r="X112" i="5"/>
  <c r="W112" i="5"/>
  <c r="V112" i="5"/>
  <c r="U112" i="5"/>
  <c r="T112" i="5"/>
  <c r="S112" i="5"/>
  <c r="R112" i="5"/>
  <c r="Q112" i="5"/>
  <c r="X111" i="5"/>
  <c r="W111" i="5"/>
  <c r="V111" i="5"/>
  <c r="U111" i="5"/>
  <c r="T111" i="5"/>
  <c r="S111" i="5"/>
  <c r="R111" i="5"/>
  <c r="Q111" i="5"/>
  <c r="X110" i="5"/>
  <c r="W110" i="5"/>
  <c r="V110" i="5"/>
  <c r="U110" i="5"/>
  <c r="T110" i="5"/>
  <c r="S110" i="5"/>
  <c r="R110" i="5"/>
  <c r="Q110" i="5"/>
  <c r="X109" i="5"/>
  <c r="W109" i="5"/>
  <c r="V109" i="5"/>
  <c r="U109" i="5"/>
  <c r="T109" i="5"/>
  <c r="S109" i="5"/>
  <c r="R109" i="5"/>
  <c r="Q109" i="5"/>
  <c r="X108" i="5"/>
  <c r="W108" i="5"/>
  <c r="V108" i="5"/>
  <c r="U108" i="5"/>
  <c r="T108" i="5"/>
  <c r="S108" i="5"/>
  <c r="R108" i="5"/>
  <c r="Q108" i="5"/>
  <c r="X107" i="5"/>
  <c r="W107" i="5"/>
  <c r="V107" i="5"/>
  <c r="U107" i="5"/>
  <c r="T107" i="5"/>
  <c r="S107" i="5"/>
  <c r="R107" i="5"/>
  <c r="Q107" i="5"/>
  <c r="X106" i="5"/>
  <c r="W106" i="5"/>
  <c r="V106" i="5"/>
  <c r="U106" i="5"/>
  <c r="T106" i="5"/>
  <c r="S106" i="5"/>
  <c r="R106" i="5"/>
  <c r="Q106" i="5"/>
  <c r="X105" i="5"/>
  <c r="W105" i="5"/>
  <c r="V105" i="5"/>
  <c r="U105" i="5"/>
  <c r="T105" i="5"/>
  <c r="S105" i="5"/>
  <c r="R105" i="5"/>
  <c r="Q105" i="5"/>
  <c r="X104" i="5"/>
  <c r="W104" i="5"/>
  <c r="V104" i="5"/>
  <c r="U104" i="5"/>
  <c r="T104" i="5"/>
  <c r="S104" i="5"/>
  <c r="R104" i="5"/>
  <c r="Q104" i="5"/>
  <c r="X103" i="5"/>
  <c r="W103" i="5"/>
  <c r="V103" i="5"/>
  <c r="U103" i="5"/>
  <c r="T103" i="5"/>
  <c r="S103" i="5"/>
  <c r="R103" i="5"/>
  <c r="Q103" i="5"/>
  <c r="X102" i="5"/>
  <c r="W102" i="5"/>
  <c r="V102" i="5"/>
  <c r="U102" i="5"/>
  <c r="T102" i="5"/>
  <c r="S102" i="5"/>
  <c r="R102" i="5"/>
  <c r="Q102" i="5"/>
  <c r="X101" i="5"/>
  <c r="W101" i="5"/>
  <c r="V101" i="5"/>
  <c r="U101" i="5"/>
  <c r="T101" i="5"/>
  <c r="S101" i="5"/>
  <c r="R101" i="5"/>
  <c r="Q101" i="5"/>
  <c r="X100" i="5"/>
  <c r="W100" i="5"/>
  <c r="V100" i="5"/>
  <c r="U100" i="5"/>
  <c r="T100" i="5"/>
  <c r="S100" i="5"/>
  <c r="R100" i="5"/>
  <c r="Q100" i="5"/>
  <c r="X99" i="5"/>
  <c r="W99" i="5"/>
  <c r="V99" i="5"/>
  <c r="U99" i="5"/>
  <c r="T99" i="5"/>
  <c r="S99" i="5"/>
  <c r="R99" i="5"/>
  <c r="Q99" i="5"/>
  <c r="X98" i="5"/>
  <c r="W98" i="5"/>
  <c r="V98" i="5"/>
  <c r="U98" i="5"/>
  <c r="T98" i="5"/>
  <c r="S98" i="5"/>
  <c r="R98" i="5"/>
  <c r="Q98" i="5"/>
  <c r="X97" i="5"/>
  <c r="W97" i="5"/>
  <c r="V97" i="5"/>
  <c r="U97" i="5"/>
  <c r="T97" i="5"/>
  <c r="S97" i="5"/>
  <c r="R97" i="5"/>
  <c r="Q97" i="5"/>
  <c r="X96" i="5"/>
  <c r="W96" i="5"/>
  <c r="V96" i="5"/>
  <c r="U96" i="5"/>
  <c r="T96" i="5"/>
  <c r="S96" i="5"/>
  <c r="R96" i="5"/>
  <c r="Q96" i="5"/>
  <c r="X95" i="5"/>
  <c r="W95" i="5"/>
  <c r="V95" i="5"/>
  <c r="U95" i="5"/>
  <c r="T95" i="5"/>
  <c r="S95" i="5"/>
  <c r="R95" i="5"/>
  <c r="Q95" i="5"/>
  <c r="X94" i="5"/>
  <c r="W94" i="5"/>
  <c r="V94" i="5"/>
  <c r="U94" i="5"/>
  <c r="T94" i="5"/>
  <c r="S94" i="5"/>
  <c r="R94" i="5"/>
  <c r="Q94" i="5"/>
  <c r="X93" i="5"/>
  <c r="W93" i="5"/>
  <c r="V93" i="5"/>
  <c r="U93" i="5"/>
  <c r="T93" i="5"/>
  <c r="S93" i="5"/>
  <c r="R93" i="5"/>
  <c r="Q93" i="5"/>
  <c r="X92" i="5"/>
  <c r="W92" i="5"/>
  <c r="V92" i="5"/>
  <c r="U92" i="5"/>
  <c r="T92" i="5"/>
  <c r="S92" i="5"/>
  <c r="R92" i="5"/>
  <c r="Q92" i="5"/>
  <c r="X91" i="5"/>
  <c r="W91" i="5"/>
  <c r="V91" i="5"/>
  <c r="U91" i="5"/>
  <c r="T91" i="5"/>
  <c r="S91" i="5"/>
  <c r="R91" i="5"/>
  <c r="Q91" i="5"/>
  <c r="X90" i="5"/>
  <c r="W90" i="5"/>
  <c r="V90" i="5"/>
  <c r="U90" i="5"/>
  <c r="T90" i="5"/>
  <c r="S90" i="5"/>
  <c r="R90" i="5"/>
  <c r="Q90" i="5"/>
  <c r="X89" i="5"/>
  <c r="W89" i="5"/>
  <c r="V89" i="5"/>
  <c r="U89" i="5"/>
  <c r="T89" i="5"/>
  <c r="S89" i="5"/>
  <c r="R89" i="5"/>
  <c r="Q89" i="5"/>
  <c r="X88" i="5"/>
  <c r="W88" i="5"/>
  <c r="V88" i="5"/>
  <c r="U88" i="5"/>
  <c r="T88" i="5"/>
  <c r="S88" i="5"/>
  <c r="R88" i="5"/>
  <c r="Q88" i="5"/>
  <c r="X87" i="5"/>
  <c r="W87" i="5"/>
  <c r="V87" i="5"/>
  <c r="U87" i="5"/>
  <c r="T87" i="5"/>
  <c r="S87" i="5"/>
  <c r="R87" i="5"/>
  <c r="Q87" i="5"/>
  <c r="X86" i="5"/>
  <c r="W86" i="5"/>
  <c r="V86" i="5"/>
  <c r="U86" i="5"/>
  <c r="T86" i="5"/>
  <c r="S86" i="5"/>
  <c r="R86" i="5"/>
  <c r="Q86" i="5"/>
  <c r="X85" i="5"/>
  <c r="W85" i="5"/>
  <c r="V85" i="5"/>
  <c r="U85" i="5"/>
  <c r="T85" i="5"/>
  <c r="S85" i="5"/>
  <c r="R85" i="5"/>
  <c r="Q85" i="5"/>
  <c r="X84" i="5"/>
  <c r="W84" i="5"/>
  <c r="V84" i="5"/>
  <c r="U84" i="5"/>
  <c r="T84" i="5"/>
  <c r="S84" i="5"/>
  <c r="R84" i="5"/>
  <c r="Q84" i="5"/>
  <c r="X83" i="5"/>
  <c r="W83" i="5"/>
  <c r="V83" i="5"/>
  <c r="U83" i="5"/>
  <c r="T83" i="5"/>
  <c r="S83" i="5"/>
  <c r="R83" i="5"/>
  <c r="Q83" i="5"/>
  <c r="X82" i="5"/>
  <c r="W82" i="5"/>
  <c r="V82" i="5"/>
  <c r="U82" i="5"/>
  <c r="T82" i="5"/>
  <c r="S82" i="5"/>
  <c r="R82" i="5"/>
  <c r="Q82" i="5"/>
  <c r="X81" i="5"/>
  <c r="W81" i="5"/>
  <c r="V81" i="5"/>
  <c r="U81" i="5"/>
  <c r="T81" i="5"/>
  <c r="S81" i="5"/>
  <c r="R81" i="5"/>
  <c r="Q81" i="5"/>
  <c r="X80" i="5"/>
  <c r="W80" i="5"/>
  <c r="V80" i="5"/>
  <c r="U80" i="5"/>
  <c r="T80" i="5"/>
  <c r="S80" i="5"/>
  <c r="R80" i="5"/>
  <c r="Q80" i="5"/>
  <c r="X79" i="5"/>
  <c r="W79" i="5"/>
  <c r="V79" i="5"/>
  <c r="U79" i="5"/>
  <c r="T79" i="5"/>
  <c r="S79" i="5"/>
  <c r="R79" i="5"/>
  <c r="Q79" i="5"/>
  <c r="X78" i="5"/>
  <c r="W78" i="5"/>
  <c r="V78" i="5"/>
  <c r="U78" i="5"/>
  <c r="T78" i="5"/>
  <c r="S78" i="5"/>
  <c r="R78" i="5"/>
  <c r="Q78" i="5"/>
  <c r="X77" i="5"/>
  <c r="W77" i="5"/>
  <c r="V77" i="5"/>
  <c r="U77" i="5"/>
  <c r="T77" i="5"/>
  <c r="S77" i="5"/>
  <c r="R77" i="5"/>
  <c r="Q77" i="5"/>
  <c r="X76" i="5"/>
  <c r="W76" i="5"/>
  <c r="V76" i="5"/>
  <c r="U76" i="5"/>
  <c r="T76" i="5"/>
  <c r="S76" i="5"/>
  <c r="R76" i="5"/>
  <c r="Q76" i="5"/>
  <c r="X75" i="5"/>
  <c r="W75" i="5"/>
  <c r="V75" i="5"/>
  <c r="U75" i="5"/>
  <c r="T75" i="5"/>
  <c r="S75" i="5"/>
  <c r="R75" i="5"/>
  <c r="Q75" i="5"/>
  <c r="X74" i="5"/>
  <c r="W74" i="5"/>
  <c r="V74" i="5"/>
  <c r="U74" i="5"/>
  <c r="T74" i="5"/>
  <c r="S74" i="5"/>
  <c r="R74" i="5"/>
  <c r="Q74" i="5"/>
  <c r="X73" i="5"/>
  <c r="W73" i="5"/>
  <c r="V73" i="5"/>
  <c r="U73" i="5"/>
  <c r="T73" i="5"/>
  <c r="S73" i="5"/>
  <c r="R73" i="5"/>
  <c r="Q73" i="5"/>
  <c r="X72" i="5"/>
  <c r="W72" i="5"/>
  <c r="V72" i="5"/>
  <c r="U72" i="5"/>
  <c r="T72" i="5"/>
  <c r="S72" i="5"/>
  <c r="R72" i="5"/>
  <c r="Q72" i="5"/>
  <c r="X71" i="5"/>
  <c r="W71" i="5"/>
  <c r="V71" i="5"/>
  <c r="U71" i="5"/>
  <c r="T71" i="5"/>
  <c r="S71" i="5"/>
  <c r="R71" i="5"/>
  <c r="Q71" i="5"/>
  <c r="X70" i="5"/>
  <c r="W70" i="5"/>
  <c r="V70" i="5"/>
  <c r="U70" i="5"/>
  <c r="T70" i="5"/>
  <c r="S70" i="5"/>
  <c r="R70" i="5"/>
  <c r="Q70" i="5"/>
  <c r="X69" i="5"/>
  <c r="W69" i="5"/>
  <c r="V69" i="5"/>
  <c r="U69" i="5"/>
  <c r="T69" i="5"/>
  <c r="S69" i="5"/>
  <c r="R69" i="5"/>
  <c r="Q69" i="5"/>
  <c r="X68" i="5"/>
  <c r="W68" i="5"/>
  <c r="V68" i="5"/>
  <c r="U68" i="5"/>
  <c r="T68" i="5"/>
  <c r="S68" i="5"/>
  <c r="R68" i="5"/>
  <c r="Q68" i="5"/>
  <c r="X67" i="5"/>
  <c r="W67" i="5"/>
  <c r="V67" i="5"/>
  <c r="U67" i="5"/>
  <c r="T67" i="5"/>
  <c r="S67" i="5"/>
  <c r="R67" i="5"/>
  <c r="Q67" i="5"/>
  <c r="X66" i="5"/>
  <c r="W66" i="5"/>
  <c r="V66" i="5"/>
  <c r="U66" i="5"/>
  <c r="T66" i="5"/>
  <c r="S66" i="5"/>
  <c r="R66" i="5"/>
  <c r="Q66" i="5"/>
  <c r="X65" i="5"/>
  <c r="W65" i="5"/>
  <c r="V65" i="5"/>
  <c r="U65" i="5"/>
  <c r="T65" i="5"/>
  <c r="S65" i="5"/>
  <c r="R65" i="5"/>
  <c r="Q65" i="5"/>
  <c r="X64" i="5"/>
  <c r="W64" i="5"/>
  <c r="V64" i="5"/>
  <c r="U64" i="5"/>
  <c r="T64" i="5"/>
  <c r="S64" i="5"/>
  <c r="R64" i="5"/>
  <c r="Q64" i="5"/>
  <c r="X63" i="5"/>
  <c r="W63" i="5"/>
  <c r="V63" i="5"/>
  <c r="U63" i="5"/>
  <c r="T63" i="5"/>
  <c r="S63" i="5"/>
  <c r="R63" i="5"/>
  <c r="Q63" i="5"/>
  <c r="X62" i="5"/>
  <c r="W62" i="5"/>
  <c r="V62" i="5"/>
  <c r="U62" i="5"/>
  <c r="T62" i="5"/>
  <c r="S62" i="5"/>
  <c r="R62" i="5"/>
  <c r="Q62" i="5"/>
  <c r="X61" i="5"/>
  <c r="W61" i="5"/>
  <c r="V61" i="5"/>
  <c r="U61" i="5"/>
  <c r="T61" i="5"/>
  <c r="S61" i="5"/>
  <c r="R61" i="5"/>
  <c r="Q61" i="5"/>
  <c r="X60" i="5"/>
  <c r="W60" i="5"/>
  <c r="V60" i="5"/>
  <c r="U60" i="5"/>
  <c r="T60" i="5"/>
  <c r="S60" i="5"/>
  <c r="R60" i="5"/>
  <c r="Q60" i="5"/>
  <c r="X59" i="5"/>
  <c r="W59" i="5"/>
  <c r="V59" i="5"/>
  <c r="U59" i="5"/>
  <c r="T59" i="5"/>
  <c r="S59" i="5"/>
  <c r="R59" i="5"/>
  <c r="Q59" i="5"/>
  <c r="X58" i="5"/>
  <c r="W58" i="5"/>
  <c r="V58" i="5"/>
  <c r="U58" i="5"/>
  <c r="T58" i="5"/>
  <c r="S58" i="5"/>
  <c r="R58" i="5"/>
  <c r="Q58" i="5"/>
  <c r="X57" i="5"/>
  <c r="W57" i="5"/>
  <c r="V57" i="5"/>
  <c r="U57" i="5"/>
  <c r="T57" i="5"/>
  <c r="S57" i="5"/>
  <c r="R57" i="5"/>
  <c r="Q57" i="5"/>
  <c r="X56" i="5"/>
  <c r="W56" i="5"/>
  <c r="V56" i="5"/>
  <c r="U56" i="5"/>
  <c r="T56" i="5"/>
  <c r="S56" i="5"/>
  <c r="R56" i="5"/>
  <c r="Q56" i="5"/>
  <c r="X55" i="5"/>
  <c r="W55" i="5"/>
  <c r="V55" i="5"/>
  <c r="U55" i="5"/>
  <c r="T55" i="5"/>
  <c r="S55" i="5"/>
  <c r="R55" i="5"/>
  <c r="Q55" i="5"/>
  <c r="X54" i="5"/>
  <c r="W54" i="5"/>
  <c r="V54" i="5"/>
  <c r="U54" i="5"/>
  <c r="T54" i="5"/>
  <c r="S54" i="5"/>
  <c r="R54" i="5"/>
  <c r="Q54" i="5"/>
  <c r="X53" i="5"/>
  <c r="W53" i="5"/>
  <c r="V53" i="5"/>
  <c r="U53" i="5"/>
  <c r="T53" i="5"/>
  <c r="S53" i="5"/>
  <c r="R53" i="5"/>
  <c r="Q53" i="5"/>
  <c r="X52" i="5"/>
  <c r="W52" i="5"/>
  <c r="V52" i="5"/>
  <c r="U52" i="5"/>
  <c r="T52" i="5"/>
  <c r="S52" i="5"/>
  <c r="R52" i="5"/>
  <c r="Q52" i="5"/>
  <c r="X51" i="5"/>
  <c r="W51" i="5"/>
  <c r="V51" i="5"/>
  <c r="U51" i="5"/>
  <c r="T51" i="5"/>
  <c r="S51" i="5"/>
  <c r="R51" i="5"/>
  <c r="Q51" i="5"/>
  <c r="X50" i="5"/>
  <c r="W50" i="5"/>
  <c r="V50" i="5"/>
  <c r="U50" i="5"/>
  <c r="T50" i="5"/>
  <c r="S50" i="5"/>
  <c r="R50" i="5"/>
  <c r="Q50" i="5"/>
  <c r="X49" i="5"/>
  <c r="W49" i="5"/>
  <c r="V49" i="5"/>
  <c r="U49" i="5"/>
  <c r="T49" i="5"/>
  <c r="S49" i="5"/>
  <c r="R49" i="5"/>
  <c r="Q49" i="5"/>
  <c r="X48" i="5"/>
  <c r="W48" i="5"/>
  <c r="V48" i="5"/>
  <c r="U48" i="5"/>
  <c r="T48" i="5"/>
  <c r="S48" i="5"/>
  <c r="R48" i="5"/>
  <c r="Q48" i="5"/>
  <c r="X47" i="5"/>
  <c r="W47" i="5"/>
  <c r="V47" i="5"/>
  <c r="U47" i="5"/>
  <c r="T47" i="5"/>
  <c r="S47" i="5"/>
  <c r="R47" i="5"/>
  <c r="Q47" i="5"/>
  <c r="X46" i="5"/>
  <c r="W46" i="5"/>
  <c r="V46" i="5"/>
  <c r="U46" i="5"/>
  <c r="T46" i="5"/>
  <c r="S46" i="5"/>
  <c r="R46" i="5"/>
  <c r="Q46" i="5"/>
  <c r="X45" i="5"/>
  <c r="W45" i="5"/>
  <c r="V45" i="5"/>
  <c r="U45" i="5"/>
  <c r="T45" i="5"/>
  <c r="S45" i="5"/>
  <c r="R45" i="5"/>
  <c r="Q45" i="5"/>
  <c r="X44" i="5"/>
  <c r="W44" i="5"/>
  <c r="V44" i="5"/>
  <c r="U44" i="5"/>
  <c r="T44" i="5"/>
  <c r="S44" i="5"/>
  <c r="R44" i="5"/>
  <c r="Q44" i="5"/>
  <c r="X43" i="5"/>
  <c r="W43" i="5"/>
  <c r="V43" i="5"/>
  <c r="U43" i="5"/>
  <c r="T43" i="5"/>
  <c r="S43" i="5"/>
  <c r="R43" i="5"/>
  <c r="Q43" i="5"/>
  <c r="X42" i="5"/>
  <c r="W42" i="5"/>
  <c r="V42" i="5"/>
  <c r="U42" i="5"/>
  <c r="T42" i="5"/>
  <c r="S42" i="5"/>
  <c r="R42" i="5"/>
  <c r="Q42" i="5"/>
  <c r="X41" i="5"/>
  <c r="W41" i="5"/>
  <c r="V41" i="5"/>
  <c r="U41" i="5"/>
  <c r="T41" i="5"/>
  <c r="S41" i="5"/>
  <c r="R41" i="5"/>
  <c r="Q41" i="5"/>
  <c r="X40" i="5"/>
  <c r="W40" i="5"/>
  <c r="V40" i="5"/>
  <c r="U40" i="5"/>
  <c r="T40" i="5"/>
  <c r="S40" i="5"/>
  <c r="R40" i="5"/>
  <c r="Q40" i="5"/>
  <c r="X39" i="5"/>
  <c r="W39" i="5"/>
  <c r="V39" i="5"/>
  <c r="U39" i="5"/>
  <c r="T39" i="5"/>
  <c r="S39" i="5"/>
  <c r="R39" i="5"/>
  <c r="Q39" i="5"/>
  <c r="X38" i="5"/>
  <c r="W38" i="5"/>
  <c r="V38" i="5"/>
  <c r="U38" i="5"/>
  <c r="T38" i="5"/>
  <c r="S38" i="5"/>
  <c r="R38" i="5"/>
  <c r="Q38" i="5"/>
  <c r="X37" i="5"/>
  <c r="W37" i="5"/>
  <c r="V37" i="5"/>
  <c r="U37" i="5"/>
  <c r="T37" i="5"/>
  <c r="S37" i="5"/>
  <c r="R37" i="5"/>
  <c r="Q37" i="5"/>
  <c r="X36" i="5"/>
  <c r="W36" i="5"/>
  <c r="V36" i="5"/>
  <c r="U36" i="5"/>
  <c r="T36" i="5"/>
  <c r="S36" i="5"/>
  <c r="R36" i="5"/>
  <c r="Q36" i="5"/>
  <c r="X35" i="5"/>
  <c r="W35" i="5"/>
  <c r="V35" i="5"/>
  <c r="U35" i="5"/>
  <c r="T35" i="5"/>
  <c r="S35" i="5"/>
  <c r="R35" i="5"/>
  <c r="Q35" i="5"/>
  <c r="X34" i="5"/>
  <c r="W34" i="5"/>
  <c r="V34" i="5"/>
  <c r="U34" i="5"/>
  <c r="T34" i="5"/>
  <c r="S34" i="5"/>
  <c r="R34" i="5"/>
  <c r="Q34" i="5"/>
  <c r="X33" i="5"/>
  <c r="W33" i="5"/>
  <c r="V33" i="5"/>
  <c r="U33" i="5"/>
  <c r="T33" i="5"/>
  <c r="S33" i="5"/>
  <c r="R33" i="5"/>
  <c r="Q33" i="5"/>
  <c r="X32" i="5"/>
  <c r="W32" i="5"/>
  <c r="V32" i="5"/>
  <c r="U32" i="5"/>
  <c r="T32" i="5"/>
  <c r="S32" i="5"/>
  <c r="R32" i="5"/>
  <c r="Q32" i="5"/>
  <c r="X31" i="5"/>
  <c r="W31" i="5"/>
  <c r="V31" i="5"/>
  <c r="U31" i="5"/>
  <c r="T31" i="5"/>
  <c r="S31" i="5"/>
  <c r="R31" i="5"/>
  <c r="Q31" i="5"/>
  <c r="X30" i="5"/>
  <c r="W30" i="5"/>
  <c r="V30" i="5"/>
  <c r="U30" i="5"/>
  <c r="T30" i="5"/>
  <c r="S30" i="5"/>
  <c r="R30" i="5"/>
  <c r="Q30" i="5"/>
  <c r="X29" i="5"/>
  <c r="W29" i="5"/>
  <c r="V29" i="5"/>
  <c r="U29" i="5"/>
  <c r="T29" i="5"/>
  <c r="S29" i="5"/>
  <c r="R29" i="5"/>
  <c r="Q29" i="5"/>
  <c r="X28" i="5"/>
  <c r="W28" i="5"/>
  <c r="V28" i="5"/>
  <c r="U28" i="5"/>
  <c r="T28" i="5"/>
  <c r="S28" i="5"/>
  <c r="R28" i="5"/>
  <c r="Q28" i="5"/>
  <c r="X27" i="5"/>
  <c r="W27" i="5"/>
  <c r="V27" i="5"/>
  <c r="U27" i="5"/>
  <c r="T27" i="5"/>
  <c r="S27" i="5"/>
  <c r="R27" i="5"/>
  <c r="Q27" i="5"/>
  <c r="X26" i="5"/>
  <c r="W26" i="5"/>
  <c r="V26" i="5"/>
  <c r="U26" i="5"/>
  <c r="T26" i="5"/>
  <c r="S26" i="5"/>
  <c r="R26" i="5"/>
  <c r="Q26" i="5"/>
  <c r="X25" i="5"/>
  <c r="W25" i="5"/>
  <c r="V25" i="5"/>
  <c r="U25" i="5"/>
  <c r="T25" i="5"/>
  <c r="S25" i="5"/>
  <c r="R25" i="5"/>
  <c r="Q25" i="5"/>
  <c r="X24" i="5"/>
  <c r="W24" i="5"/>
  <c r="V24" i="5"/>
  <c r="U24" i="5"/>
  <c r="T24" i="5"/>
  <c r="S24" i="5"/>
  <c r="R24" i="5"/>
  <c r="Q24" i="5"/>
  <c r="X23" i="5"/>
  <c r="W23" i="5"/>
  <c r="V23" i="5"/>
  <c r="U23" i="5"/>
  <c r="T23" i="5"/>
  <c r="S23" i="5"/>
  <c r="R23" i="5"/>
  <c r="Q23" i="5"/>
  <c r="X22" i="5"/>
  <c r="W22" i="5"/>
  <c r="V22" i="5"/>
  <c r="U22" i="5"/>
  <c r="T22" i="5"/>
  <c r="S22" i="5"/>
  <c r="R22" i="5"/>
  <c r="Q22" i="5"/>
  <c r="X21" i="5"/>
  <c r="W21" i="5"/>
  <c r="V21" i="5"/>
  <c r="U21" i="5"/>
  <c r="T21" i="5"/>
  <c r="S21" i="5"/>
  <c r="R21" i="5"/>
  <c r="Q21" i="5"/>
  <c r="X20" i="5"/>
  <c r="W20" i="5"/>
  <c r="V20" i="5"/>
  <c r="U20" i="5"/>
  <c r="T20" i="5"/>
  <c r="S20" i="5"/>
  <c r="R20" i="5"/>
  <c r="Q20" i="5"/>
  <c r="X19" i="5"/>
  <c r="W19" i="5"/>
  <c r="V19" i="5"/>
  <c r="U19" i="5"/>
  <c r="T19" i="5"/>
  <c r="S19" i="5"/>
  <c r="R19" i="5"/>
  <c r="Q19" i="5"/>
  <c r="X18" i="5"/>
  <c r="W18" i="5"/>
  <c r="V18" i="5"/>
  <c r="U18" i="5"/>
  <c r="T18" i="5"/>
  <c r="S18" i="5"/>
  <c r="R18" i="5"/>
  <c r="Q18" i="5"/>
  <c r="X17" i="5"/>
  <c r="W17" i="5"/>
  <c r="V17" i="5"/>
  <c r="U17" i="5"/>
  <c r="T17" i="5"/>
  <c r="S17" i="5"/>
  <c r="R17" i="5"/>
  <c r="Q17" i="5"/>
  <c r="X16" i="5"/>
  <c r="W16" i="5"/>
  <c r="V16" i="5"/>
  <c r="U16" i="5"/>
  <c r="T16" i="5"/>
  <c r="S16" i="5"/>
  <c r="R16" i="5"/>
  <c r="Q16" i="5"/>
  <c r="X15" i="5"/>
  <c r="W15" i="5"/>
  <c r="V15" i="5"/>
  <c r="U15" i="5"/>
  <c r="T15" i="5"/>
  <c r="S15" i="5"/>
  <c r="R15" i="5"/>
  <c r="Q15" i="5"/>
  <c r="X14" i="5"/>
  <c r="W14" i="5"/>
  <c r="V14" i="5"/>
  <c r="U14" i="5"/>
  <c r="T14" i="5"/>
  <c r="S14" i="5"/>
  <c r="R14" i="5"/>
  <c r="Q14" i="5"/>
  <c r="X13" i="5"/>
  <c r="W13" i="5"/>
  <c r="V13" i="5"/>
  <c r="U13" i="5"/>
  <c r="T13" i="5"/>
  <c r="S13" i="5"/>
  <c r="R13" i="5"/>
  <c r="Q13" i="5"/>
  <c r="X12" i="5"/>
  <c r="W12" i="5"/>
  <c r="V12" i="5"/>
  <c r="U12" i="5"/>
  <c r="T12" i="5"/>
  <c r="S12" i="5"/>
  <c r="R12" i="5"/>
  <c r="Q12" i="5"/>
  <c r="X11" i="5"/>
  <c r="W11" i="5"/>
  <c r="V11" i="5"/>
  <c r="U11" i="5"/>
  <c r="T11" i="5"/>
  <c r="S11" i="5"/>
  <c r="R11" i="5"/>
  <c r="Q11" i="5"/>
  <c r="X10" i="5"/>
  <c r="W10" i="5"/>
  <c r="V10" i="5"/>
  <c r="U10" i="5"/>
  <c r="T10" i="5"/>
  <c r="S10" i="5"/>
  <c r="R10" i="5"/>
  <c r="Q10" i="5"/>
  <c r="X9" i="5"/>
  <c r="W9" i="5"/>
  <c r="V9" i="5"/>
  <c r="U9" i="5"/>
  <c r="T9" i="5"/>
  <c r="S9" i="5"/>
  <c r="R9" i="5"/>
  <c r="Q9" i="5"/>
  <c r="X8" i="5"/>
  <c r="W8" i="5"/>
  <c r="V8" i="5"/>
  <c r="U8" i="5"/>
  <c r="T8" i="5"/>
  <c r="S8" i="5"/>
  <c r="R8" i="5"/>
  <c r="Q8" i="5"/>
  <c r="X7" i="5"/>
  <c r="W7" i="5"/>
  <c r="V7" i="5"/>
  <c r="U7" i="5"/>
  <c r="T7" i="5"/>
  <c r="S7" i="5"/>
  <c r="R7" i="5"/>
  <c r="R6" i="5" s="1"/>
  <c r="Q7" i="5"/>
  <c r="X6" i="5"/>
  <c r="W6" i="5"/>
  <c r="V6" i="5"/>
  <c r="U6" i="5"/>
  <c r="T6" i="5"/>
  <c r="P6" i="5"/>
  <c r="O6" i="5"/>
  <c r="N6" i="5"/>
  <c r="M6" i="5"/>
  <c r="L6" i="5"/>
  <c r="K6" i="5"/>
  <c r="J6" i="5"/>
  <c r="I6" i="5"/>
  <c r="H6" i="5"/>
  <c r="G6" i="5"/>
  <c r="F6" i="5"/>
  <c r="E6" i="5"/>
  <c r="S6" i="5" l="1"/>
  <c r="Q6" i="5"/>
  <c r="CA9" i="4" l="1"/>
  <c r="CB9" i="4" s="1"/>
  <c r="CA10" i="4"/>
  <c r="CB10" i="4" s="1"/>
  <c r="CA11" i="4"/>
  <c r="CC11" i="4" s="1"/>
  <c r="CB11" i="4"/>
  <c r="CA12" i="4"/>
  <c r="CB12" i="4"/>
  <c r="CC12" i="4"/>
  <c r="CA13" i="4"/>
  <c r="CB13" i="4" s="1"/>
  <c r="CC13" i="4"/>
  <c r="CA14" i="4"/>
  <c r="CB14" i="4" s="1"/>
  <c r="CA15" i="4"/>
  <c r="CC15" i="4" s="1"/>
  <c r="CB15" i="4"/>
  <c r="CA16" i="4"/>
  <c r="CB16" i="4"/>
  <c r="CC16" i="4"/>
  <c r="CA17" i="4"/>
  <c r="CB17" i="4" s="1"/>
  <c r="CC17" i="4"/>
  <c r="CA18" i="4"/>
  <c r="CB18" i="4" s="1"/>
  <c r="CA19" i="4"/>
  <c r="CC19" i="4" s="1"/>
  <c r="CB19" i="4"/>
  <c r="CA20" i="4"/>
  <c r="CB20" i="4"/>
  <c r="CC20" i="4"/>
  <c r="CA21" i="4"/>
  <c r="CB21" i="4" s="1"/>
  <c r="CC21" i="4"/>
  <c r="CA22" i="4"/>
  <c r="CB22" i="4" s="1"/>
  <c r="CA23" i="4"/>
  <c r="CC23" i="4" s="1"/>
  <c r="CB23" i="4"/>
  <c r="CA24" i="4"/>
  <c r="CB24" i="4"/>
  <c r="CC24" i="4"/>
  <c r="CA25" i="4"/>
  <c r="CB25" i="4" s="1"/>
  <c r="CC25" i="4"/>
  <c r="CA26" i="4"/>
  <c r="CB26" i="4" s="1"/>
  <c r="CA27" i="4"/>
  <c r="CC27" i="4" s="1"/>
  <c r="CB27" i="4"/>
  <c r="CA28" i="4"/>
  <c r="CB28" i="4"/>
  <c r="CC28" i="4"/>
  <c r="CA29" i="4"/>
  <c r="CB29" i="4" s="1"/>
  <c r="CC29" i="4"/>
  <c r="CA30" i="4"/>
  <c r="CB30" i="4" s="1"/>
  <c r="CA31" i="4"/>
  <c r="CC31" i="4" s="1"/>
  <c r="CB31" i="4"/>
  <c r="CA32" i="4"/>
  <c r="CB32" i="4"/>
  <c r="CC32" i="4"/>
  <c r="CA33" i="4"/>
  <c r="CB33" i="4" s="1"/>
  <c r="CC33" i="4"/>
  <c r="CA34" i="4"/>
  <c r="CB34" i="4" s="1"/>
  <c r="CA35" i="4"/>
  <c r="CC35" i="4" s="1"/>
  <c r="CB35" i="4"/>
  <c r="CA36" i="4"/>
  <c r="CB36" i="4"/>
  <c r="CC36" i="4"/>
  <c r="CA37" i="4"/>
  <c r="CB37" i="4" s="1"/>
  <c r="CC37" i="4"/>
  <c r="CA38" i="4"/>
  <c r="CB38" i="4" s="1"/>
  <c r="CA39" i="4"/>
  <c r="CC39" i="4" s="1"/>
  <c r="CB39" i="4"/>
  <c r="CA40" i="4"/>
  <c r="CB40" i="4"/>
  <c r="CC40" i="4"/>
  <c r="CA41" i="4"/>
  <c r="CB41" i="4" s="1"/>
  <c r="CC41" i="4"/>
  <c r="CA42" i="4"/>
  <c r="CB42" i="4" s="1"/>
  <c r="CA43" i="4"/>
  <c r="CC43" i="4" s="1"/>
  <c r="CB43" i="4"/>
  <c r="CA44" i="4"/>
  <c r="CB44" i="4"/>
  <c r="CC44" i="4"/>
  <c r="CA45" i="4"/>
  <c r="CB45" i="4" s="1"/>
  <c r="CC45" i="4"/>
  <c r="CA46" i="4"/>
  <c r="CB46" i="4" s="1"/>
  <c r="CA47" i="4"/>
  <c r="CC47" i="4" s="1"/>
  <c r="CB47" i="4"/>
  <c r="CA48" i="4"/>
  <c r="CB48" i="4"/>
  <c r="CC48" i="4"/>
  <c r="CA49" i="4"/>
  <c r="CB49" i="4" s="1"/>
  <c r="CC49" i="4"/>
  <c r="CA50" i="4"/>
  <c r="CB50" i="4" s="1"/>
  <c r="CA51" i="4"/>
  <c r="CC51" i="4" s="1"/>
  <c r="CB51" i="4"/>
  <c r="CA52" i="4"/>
  <c r="CB52" i="4"/>
  <c r="CC52" i="4"/>
  <c r="CA53" i="4"/>
  <c r="CB53" i="4" s="1"/>
  <c r="CC53" i="4"/>
  <c r="CA54" i="4"/>
  <c r="CB54" i="4" s="1"/>
  <c r="CA55" i="4"/>
  <c r="CC55" i="4" s="1"/>
  <c r="CB55" i="4"/>
  <c r="CA56" i="4"/>
  <c r="CB56" i="4"/>
  <c r="CC56" i="4"/>
  <c r="CA57" i="4"/>
  <c r="CB57" i="4" s="1"/>
  <c r="CC57" i="4"/>
  <c r="CA58" i="4"/>
  <c r="CB58" i="4" s="1"/>
  <c r="CA59" i="4"/>
  <c r="CC59" i="4" s="1"/>
  <c r="CB59" i="4"/>
  <c r="CA60" i="4"/>
  <c r="CB60" i="4"/>
  <c r="CC60" i="4"/>
  <c r="CA61" i="4"/>
  <c r="CB61" i="4" s="1"/>
  <c r="CC61" i="4"/>
  <c r="CA62" i="4"/>
  <c r="CB62" i="4" s="1"/>
  <c r="CA63" i="4"/>
  <c r="CC63" i="4" s="1"/>
  <c r="CB63" i="4"/>
  <c r="CA64" i="4"/>
  <c r="CB64" i="4"/>
  <c r="CC64" i="4"/>
  <c r="CA65" i="4"/>
  <c r="CB65" i="4" s="1"/>
  <c r="CC65" i="4"/>
  <c r="CA66" i="4"/>
  <c r="CB66" i="4" s="1"/>
  <c r="CA67" i="4"/>
  <c r="CC67" i="4" s="1"/>
  <c r="CB67" i="4"/>
  <c r="CA68" i="4"/>
  <c r="CB68" i="4"/>
  <c r="CC68" i="4"/>
  <c r="CA69" i="4"/>
  <c r="CB69" i="4" s="1"/>
  <c r="CC69" i="4"/>
  <c r="CA70" i="4"/>
  <c r="CB70" i="4" s="1"/>
  <c r="CA71" i="4"/>
  <c r="CC71" i="4" s="1"/>
  <c r="CB71" i="4"/>
  <c r="CA72" i="4"/>
  <c r="CB72" i="4"/>
  <c r="CC72" i="4"/>
  <c r="CA73" i="4"/>
  <c r="CB73" i="4" s="1"/>
  <c r="CC73" i="4"/>
  <c r="CA74" i="4"/>
  <c r="CB74" i="4" s="1"/>
  <c r="CA75" i="4"/>
  <c r="CC75" i="4" s="1"/>
  <c r="CB75" i="4"/>
  <c r="CA76" i="4"/>
  <c r="CB76" i="4"/>
  <c r="CC76" i="4"/>
  <c r="CA77" i="4"/>
  <c r="CB77" i="4" s="1"/>
  <c r="CC77" i="4"/>
  <c r="CA78" i="4"/>
  <c r="CB78" i="4" s="1"/>
  <c r="CA79" i="4"/>
  <c r="CC79" i="4" s="1"/>
  <c r="CB79" i="4"/>
  <c r="CA80" i="4"/>
  <c r="CB80" i="4"/>
  <c r="CC80" i="4"/>
  <c r="CA81" i="4"/>
  <c r="CB81" i="4"/>
  <c r="CC81" i="4"/>
  <c r="CA82" i="4"/>
  <c r="CB82" i="4" s="1"/>
  <c r="CA83" i="4"/>
  <c r="CC83" i="4" s="1"/>
  <c r="CB83" i="4"/>
  <c r="CA84" i="4"/>
  <c r="CB84" i="4"/>
  <c r="CC84" i="4"/>
  <c r="CA85" i="4"/>
  <c r="CB85" i="4"/>
  <c r="CC85" i="4"/>
  <c r="CA86" i="4"/>
  <c r="CB86" i="4" s="1"/>
  <c r="CA87" i="4"/>
  <c r="CC87" i="4" s="1"/>
  <c r="CB87" i="4"/>
  <c r="CA88" i="4"/>
  <c r="CB88" i="4"/>
  <c r="CC88" i="4"/>
  <c r="CA89" i="4"/>
  <c r="CB89" i="4"/>
  <c r="CC89" i="4"/>
  <c r="CA90" i="4"/>
  <c r="CB90" i="4" s="1"/>
  <c r="CA91" i="4"/>
  <c r="CC91" i="4" s="1"/>
  <c r="CB91" i="4"/>
  <c r="CA92" i="4"/>
  <c r="CB92" i="4"/>
  <c r="CC92" i="4"/>
  <c r="CA93" i="4"/>
  <c r="CB93" i="4"/>
  <c r="CC93" i="4"/>
  <c r="CA94" i="4"/>
  <c r="CB94" i="4" s="1"/>
  <c r="CA95" i="4"/>
  <c r="CC95" i="4" s="1"/>
  <c r="CB95" i="4"/>
  <c r="CA96" i="4"/>
  <c r="CB96" i="4"/>
  <c r="CC96" i="4"/>
  <c r="CA97" i="4"/>
  <c r="CB97" i="4" s="1"/>
  <c r="CA98" i="4"/>
  <c r="CB98" i="4" s="1"/>
  <c r="CA99" i="4"/>
  <c r="CC99" i="4" s="1"/>
  <c r="CB99" i="4"/>
  <c r="CA100" i="4"/>
  <c r="CB100" i="4"/>
  <c r="CC100" i="4"/>
  <c r="CA101" i="4"/>
  <c r="CB101" i="4"/>
  <c r="CC101" i="4"/>
  <c r="CA102" i="4"/>
  <c r="CB102" i="4" s="1"/>
  <c r="CA103" i="4"/>
  <c r="CC103" i="4" s="1"/>
  <c r="CB103" i="4"/>
  <c r="CA104" i="4"/>
  <c r="CB104" i="4"/>
  <c r="CC104" i="4"/>
  <c r="CA105" i="4"/>
  <c r="CB105" i="4"/>
  <c r="CC105" i="4"/>
  <c r="CA106" i="4"/>
  <c r="CB106" i="4" s="1"/>
  <c r="CA107" i="4"/>
  <c r="CC107" i="4" s="1"/>
  <c r="CB107" i="4"/>
  <c r="CA108" i="4"/>
  <c r="CB108" i="4"/>
  <c r="CC108" i="4"/>
  <c r="CA109" i="4"/>
  <c r="CB109" i="4"/>
  <c r="CC109" i="4"/>
  <c r="CA110" i="4"/>
  <c r="CB110" i="4" s="1"/>
  <c r="CA111" i="4"/>
  <c r="CC111" i="4" s="1"/>
  <c r="CB111" i="4"/>
  <c r="CA112" i="4"/>
  <c r="CB112" i="4"/>
  <c r="CC112" i="4"/>
  <c r="CA113" i="4"/>
  <c r="CB113" i="4"/>
  <c r="CC113" i="4"/>
  <c r="CA114" i="4"/>
  <c r="CB114" i="4" s="1"/>
  <c r="CA115" i="4"/>
  <c r="CC115" i="4" s="1"/>
  <c r="CB115" i="4"/>
  <c r="CA116" i="4"/>
  <c r="CB116" i="4"/>
  <c r="CC116" i="4"/>
  <c r="CA117" i="4"/>
  <c r="CB117" i="4"/>
  <c r="CC117" i="4"/>
  <c r="CA118" i="4"/>
  <c r="CB118" i="4" s="1"/>
  <c r="CA119" i="4"/>
  <c r="CC119" i="4" s="1"/>
  <c r="CB119" i="4"/>
  <c r="CA120" i="4"/>
  <c r="CB120" i="4"/>
  <c r="CC120" i="4"/>
  <c r="CA121" i="4"/>
  <c r="CB121" i="4"/>
  <c r="CC121" i="4"/>
  <c r="CA122" i="4"/>
  <c r="CB122" i="4" s="1"/>
  <c r="CA123" i="4"/>
  <c r="CC123" i="4" s="1"/>
  <c r="CB123" i="4"/>
  <c r="CA124" i="4"/>
  <c r="CB124" i="4"/>
  <c r="CC124" i="4"/>
  <c r="CA125" i="4"/>
  <c r="CB125" i="4"/>
  <c r="CC125" i="4"/>
  <c r="CA126" i="4"/>
  <c r="CB126" i="4" s="1"/>
  <c r="CA127" i="4"/>
  <c r="CC127" i="4" s="1"/>
  <c r="CB127" i="4"/>
  <c r="CC8" i="4"/>
  <c r="CC7" i="4"/>
  <c r="CB8" i="4"/>
  <c r="CA8" i="4"/>
  <c r="CA7" i="4"/>
  <c r="CB7" i="4" s="1"/>
  <c r="BI9" i="4"/>
  <c r="BJ9" i="4" s="1"/>
  <c r="BI10" i="4"/>
  <c r="BJ10" i="4" s="1"/>
  <c r="BI11" i="4"/>
  <c r="BJ11" i="4"/>
  <c r="BK11" i="4"/>
  <c r="BI12" i="4"/>
  <c r="BJ12" i="4" s="1"/>
  <c r="BK12" i="4"/>
  <c r="BI13" i="4"/>
  <c r="BJ13" i="4" s="1"/>
  <c r="BI14" i="4"/>
  <c r="BJ14" i="4" s="1"/>
  <c r="BI15" i="4"/>
  <c r="BJ15" i="4"/>
  <c r="BK15" i="4"/>
  <c r="BI16" i="4"/>
  <c r="BJ16" i="4" s="1"/>
  <c r="BK16" i="4"/>
  <c r="BI17" i="4"/>
  <c r="BJ17" i="4" s="1"/>
  <c r="BI18" i="4"/>
  <c r="BJ18" i="4" s="1"/>
  <c r="BI19" i="4"/>
  <c r="BJ19" i="4"/>
  <c r="BK19" i="4"/>
  <c r="BI20" i="4"/>
  <c r="BJ20" i="4" s="1"/>
  <c r="BK20" i="4"/>
  <c r="BI21" i="4"/>
  <c r="BJ21" i="4" s="1"/>
  <c r="BI22" i="4"/>
  <c r="BJ22" i="4" s="1"/>
  <c r="BI23" i="4"/>
  <c r="BJ23" i="4"/>
  <c r="BK23" i="4"/>
  <c r="BI24" i="4"/>
  <c r="BJ24" i="4" s="1"/>
  <c r="BK24" i="4"/>
  <c r="BI25" i="4"/>
  <c r="BJ25" i="4" s="1"/>
  <c r="BI26" i="4"/>
  <c r="BK26" i="4" s="1"/>
  <c r="BJ26" i="4"/>
  <c r="BI27" i="4"/>
  <c r="BJ27" i="4"/>
  <c r="BK27" i="4"/>
  <c r="BI28" i="4"/>
  <c r="BJ28" i="4" s="1"/>
  <c r="BK28" i="4"/>
  <c r="BI29" i="4"/>
  <c r="BJ29" i="4" s="1"/>
  <c r="BI30" i="4"/>
  <c r="BK30" i="4" s="1"/>
  <c r="BJ30" i="4"/>
  <c r="BI31" i="4"/>
  <c r="BJ31" i="4"/>
  <c r="BK31" i="4"/>
  <c r="BI32" i="4"/>
  <c r="BJ32" i="4" s="1"/>
  <c r="BK32" i="4"/>
  <c r="BI33" i="4"/>
  <c r="BJ33" i="4" s="1"/>
  <c r="BI34" i="4"/>
  <c r="BK34" i="4" s="1"/>
  <c r="BJ34" i="4"/>
  <c r="BI35" i="4"/>
  <c r="BJ35" i="4"/>
  <c r="BK35" i="4"/>
  <c r="BI36" i="4"/>
  <c r="BJ36" i="4" s="1"/>
  <c r="BK36" i="4"/>
  <c r="BI37" i="4"/>
  <c r="BJ37" i="4" s="1"/>
  <c r="BI38" i="4"/>
  <c r="BK38" i="4" s="1"/>
  <c r="BJ38" i="4"/>
  <c r="BI39" i="4"/>
  <c r="BJ39" i="4"/>
  <c r="BK39" i="4"/>
  <c r="BI40" i="4"/>
  <c r="BJ40" i="4" s="1"/>
  <c r="BK40" i="4"/>
  <c r="BI41" i="4"/>
  <c r="BJ41" i="4" s="1"/>
  <c r="BI42" i="4"/>
  <c r="BK42" i="4" s="1"/>
  <c r="BJ42" i="4"/>
  <c r="BI43" i="4"/>
  <c r="BJ43" i="4"/>
  <c r="BK43" i="4"/>
  <c r="BI44" i="4"/>
  <c r="BJ44" i="4"/>
  <c r="BK44" i="4"/>
  <c r="BI45" i="4"/>
  <c r="BJ45" i="4" s="1"/>
  <c r="BI46" i="4"/>
  <c r="BK46" i="4" s="1"/>
  <c r="BJ46" i="4"/>
  <c r="BI47" i="4"/>
  <c r="BJ47" i="4"/>
  <c r="BK47" i="4"/>
  <c r="BI48" i="4"/>
  <c r="BJ48" i="4"/>
  <c r="BK48" i="4"/>
  <c r="BI49" i="4"/>
  <c r="BJ49" i="4" s="1"/>
  <c r="BI50" i="4"/>
  <c r="BK50" i="4" s="1"/>
  <c r="BJ50" i="4"/>
  <c r="BI51" i="4"/>
  <c r="BJ51" i="4"/>
  <c r="BK51" i="4"/>
  <c r="BI52" i="4"/>
  <c r="BJ52" i="4"/>
  <c r="BK52" i="4"/>
  <c r="BI53" i="4"/>
  <c r="BJ53" i="4" s="1"/>
  <c r="BI54" i="4"/>
  <c r="BK54" i="4" s="1"/>
  <c r="BJ54" i="4"/>
  <c r="BI55" i="4"/>
  <c r="BJ55" i="4"/>
  <c r="BK55" i="4"/>
  <c r="BI56" i="4"/>
  <c r="BJ56" i="4"/>
  <c r="BK56" i="4"/>
  <c r="BI57" i="4"/>
  <c r="BJ57" i="4" s="1"/>
  <c r="BI58" i="4"/>
  <c r="BK58" i="4" s="1"/>
  <c r="BJ58" i="4"/>
  <c r="BI59" i="4"/>
  <c r="BJ59" i="4"/>
  <c r="BK59" i="4"/>
  <c r="BI60" i="4"/>
  <c r="BJ60" i="4"/>
  <c r="BK60" i="4"/>
  <c r="BI61" i="4"/>
  <c r="BJ61" i="4" s="1"/>
  <c r="BI62" i="4"/>
  <c r="BK62" i="4" s="1"/>
  <c r="BJ62" i="4"/>
  <c r="BI63" i="4"/>
  <c r="BJ63" i="4"/>
  <c r="BK63" i="4"/>
  <c r="BI64" i="4"/>
  <c r="BJ64" i="4"/>
  <c r="BK64" i="4"/>
  <c r="BI65" i="4"/>
  <c r="BJ65" i="4" s="1"/>
  <c r="BI66" i="4"/>
  <c r="BK66" i="4" s="1"/>
  <c r="BJ66" i="4"/>
  <c r="BI67" i="4"/>
  <c r="BJ67" i="4"/>
  <c r="BK67" i="4"/>
  <c r="BI68" i="4"/>
  <c r="BJ68" i="4"/>
  <c r="BK68" i="4"/>
  <c r="BI69" i="4"/>
  <c r="BJ69" i="4" s="1"/>
  <c r="BI70" i="4"/>
  <c r="BK70" i="4" s="1"/>
  <c r="BJ70" i="4"/>
  <c r="BI71" i="4"/>
  <c r="BJ71" i="4"/>
  <c r="BK71" i="4"/>
  <c r="BI72" i="4"/>
  <c r="BJ72" i="4"/>
  <c r="BK72" i="4"/>
  <c r="BI73" i="4"/>
  <c r="BJ73" i="4" s="1"/>
  <c r="BI74" i="4"/>
  <c r="BK74" i="4" s="1"/>
  <c r="BJ74" i="4"/>
  <c r="BI75" i="4"/>
  <c r="BJ75" i="4"/>
  <c r="BK75" i="4"/>
  <c r="BI76" i="4"/>
  <c r="BJ76" i="4"/>
  <c r="BK76" i="4"/>
  <c r="BI77" i="4"/>
  <c r="BJ77" i="4" s="1"/>
  <c r="BI78" i="4"/>
  <c r="BK78" i="4" s="1"/>
  <c r="BJ78" i="4"/>
  <c r="BI79" i="4"/>
  <c r="BJ79" i="4"/>
  <c r="BK79" i="4"/>
  <c r="BI80" i="4"/>
  <c r="BJ80" i="4"/>
  <c r="BK80" i="4"/>
  <c r="BI81" i="4"/>
  <c r="BJ81" i="4" s="1"/>
  <c r="BI82" i="4"/>
  <c r="BK82" i="4" s="1"/>
  <c r="BJ82" i="4"/>
  <c r="BI83" i="4"/>
  <c r="BJ83" i="4"/>
  <c r="BK83" i="4"/>
  <c r="BI84" i="4"/>
  <c r="BJ84" i="4" s="1"/>
  <c r="BK84" i="4"/>
  <c r="BI85" i="4"/>
  <c r="BJ85" i="4" s="1"/>
  <c r="BI86" i="4"/>
  <c r="BK86" i="4" s="1"/>
  <c r="BJ86" i="4"/>
  <c r="BI87" i="4"/>
  <c r="BJ87" i="4"/>
  <c r="BK87" i="4"/>
  <c r="BI88" i="4"/>
  <c r="BJ88" i="4"/>
  <c r="BK88" i="4"/>
  <c r="BI89" i="4"/>
  <c r="BJ89" i="4" s="1"/>
  <c r="BI90" i="4"/>
  <c r="BK90" i="4" s="1"/>
  <c r="BJ90" i="4"/>
  <c r="BI91" i="4"/>
  <c r="BJ91" i="4"/>
  <c r="BK91" i="4"/>
  <c r="BI92" i="4"/>
  <c r="BJ92" i="4"/>
  <c r="BK92" i="4"/>
  <c r="BI93" i="4"/>
  <c r="BJ93" i="4" s="1"/>
  <c r="BI94" i="4"/>
  <c r="BK94" i="4" s="1"/>
  <c r="BJ94" i="4"/>
  <c r="BI95" i="4"/>
  <c r="BJ95" i="4" s="1"/>
  <c r="BK95" i="4"/>
  <c r="BI96" i="4"/>
  <c r="BJ96" i="4"/>
  <c r="BK96" i="4"/>
  <c r="BI97" i="4"/>
  <c r="BJ97" i="4" s="1"/>
  <c r="BI98" i="4"/>
  <c r="BK98" i="4" s="1"/>
  <c r="BJ98" i="4"/>
  <c r="BI99" i="4"/>
  <c r="BJ99" i="4"/>
  <c r="BK99" i="4"/>
  <c r="BI100" i="4"/>
  <c r="BJ100" i="4"/>
  <c r="BK100" i="4"/>
  <c r="BI101" i="4"/>
  <c r="BJ101" i="4" s="1"/>
  <c r="BI102" i="4"/>
  <c r="BK102" i="4" s="1"/>
  <c r="BJ102" i="4"/>
  <c r="BI103" i="4"/>
  <c r="BJ103" i="4"/>
  <c r="BK103" i="4"/>
  <c r="BI104" i="4"/>
  <c r="BJ104" i="4"/>
  <c r="BK104" i="4"/>
  <c r="BI105" i="4"/>
  <c r="BJ105" i="4" s="1"/>
  <c r="BI106" i="4"/>
  <c r="BK106" i="4" s="1"/>
  <c r="BJ106" i="4"/>
  <c r="BI107" i="4"/>
  <c r="BJ107" i="4"/>
  <c r="BK107" i="4"/>
  <c r="BI108" i="4"/>
  <c r="BJ108" i="4"/>
  <c r="BK108" i="4"/>
  <c r="BI109" i="4"/>
  <c r="BJ109" i="4" s="1"/>
  <c r="BI110" i="4"/>
  <c r="BK110" i="4" s="1"/>
  <c r="BJ110" i="4"/>
  <c r="BI111" i="4"/>
  <c r="BJ111" i="4"/>
  <c r="BK111" i="4"/>
  <c r="BI112" i="4"/>
  <c r="BJ112" i="4"/>
  <c r="BK112" i="4"/>
  <c r="BI113" i="4"/>
  <c r="BJ113" i="4" s="1"/>
  <c r="BI114" i="4"/>
  <c r="BK114" i="4" s="1"/>
  <c r="BJ114" i="4"/>
  <c r="BI115" i="4"/>
  <c r="BJ115" i="4"/>
  <c r="BK115" i="4"/>
  <c r="BI116" i="4"/>
  <c r="BJ116" i="4"/>
  <c r="BK116" i="4"/>
  <c r="BI117" i="4"/>
  <c r="BJ117" i="4" s="1"/>
  <c r="BI118" i="4"/>
  <c r="BK118" i="4" s="1"/>
  <c r="BJ118" i="4"/>
  <c r="BI119" i="4"/>
  <c r="BJ119" i="4"/>
  <c r="BK119" i="4"/>
  <c r="BI120" i="4"/>
  <c r="BJ120" i="4"/>
  <c r="BK120" i="4"/>
  <c r="BI121" i="4"/>
  <c r="BJ121" i="4" s="1"/>
  <c r="BI122" i="4"/>
  <c r="BK122" i="4" s="1"/>
  <c r="BJ122" i="4"/>
  <c r="BI123" i="4"/>
  <c r="BJ123" i="4"/>
  <c r="BK123" i="4"/>
  <c r="BI124" i="4"/>
  <c r="BJ124" i="4"/>
  <c r="BK124" i="4"/>
  <c r="BI125" i="4"/>
  <c r="BJ125" i="4" s="1"/>
  <c r="BI126" i="4"/>
  <c r="BK126" i="4" s="1"/>
  <c r="BJ126" i="4"/>
  <c r="BI127" i="4"/>
  <c r="BJ127" i="4"/>
  <c r="BK127" i="4"/>
  <c r="BJ8" i="4"/>
  <c r="BI8" i="4"/>
  <c r="BK8" i="4" s="1"/>
  <c r="BI7" i="4"/>
  <c r="BK7" i="4" s="1"/>
  <c r="BF9" i="4"/>
  <c r="BG9" i="4" s="1"/>
  <c r="BH9" i="4"/>
  <c r="BF10" i="4"/>
  <c r="BG10" i="4" s="1"/>
  <c r="BF11" i="4"/>
  <c r="BH11" i="4" s="1"/>
  <c r="BG11" i="4"/>
  <c r="BF12" i="4"/>
  <c r="BG12" i="4"/>
  <c r="BH12" i="4"/>
  <c r="BF13" i="4"/>
  <c r="BG13" i="4" s="1"/>
  <c r="BH13" i="4"/>
  <c r="BF14" i="4"/>
  <c r="BG14" i="4" s="1"/>
  <c r="BF15" i="4"/>
  <c r="BH15" i="4" s="1"/>
  <c r="BG15" i="4"/>
  <c r="BF16" i="4"/>
  <c r="BG16" i="4"/>
  <c r="BH16" i="4"/>
  <c r="BF17" i="4"/>
  <c r="BG17" i="4" s="1"/>
  <c r="BH17" i="4"/>
  <c r="BF18" i="4"/>
  <c r="BG18" i="4" s="1"/>
  <c r="BF19" i="4"/>
  <c r="BH19" i="4" s="1"/>
  <c r="BG19" i="4"/>
  <c r="BF20" i="4"/>
  <c r="BG20" i="4"/>
  <c r="BH20" i="4"/>
  <c r="BF21" i="4"/>
  <c r="BG21" i="4" s="1"/>
  <c r="BH21" i="4"/>
  <c r="BF22" i="4"/>
  <c r="BG22" i="4" s="1"/>
  <c r="BF23" i="4"/>
  <c r="BH23" i="4" s="1"/>
  <c r="BG23" i="4"/>
  <c r="BF24" i="4"/>
  <c r="BG24" i="4"/>
  <c r="BH24" i="4"/>
  <c r="BF25" i="4"/>
  <c r="BG25" i="4" s="1"/>
  <c r="BH25" i="4"/>
  <c r="BF26" i="4"/>
  <c r="BG26" i="4" s="1"/>
  <c r="BF27" i="4"/>
  <c r="BH27" i="4" s="1"/>
  <c r="BG27" i="4"/>
  <c r="BF28" i="4"/>
  <c r="BG28" i="4"/>
  <c r="BH28" i="4"/>
  <c r="BF29" i="4"/>
  <c r="BG29" i="4" s="1"/>
  <c r="BH29" i="4"/>
  <c r="BF30" i="4"/>
  <c r="BG30" i="4" s="1"/>
  <c r="BF31" i="4"/>
  <c r="BH31" i="4" s="1"/>
  <c r="BG31" i="4"/>
  <c r="BF32" i="4"/>
  <c r="BG32" i="4"/>
  <c r="BH32" i="4"/>
  <c r="BF33" i="4"/>
  <c r="BG33" i="4" s="1"/>
  <c r="BH33" i="4"/>
  <c r="BF34" i="4"/>
  <c r="BG34" i="4" s="1"/>
  <c r="BF35" i="4"/>
  <c r="BH35" i="4" s="1"/>
  <c r="BG35" i="4"/>
  <c r="BF36" i="4"/>
  <c r="BG36" i="4"/>
  <c r="BH36" i="4"/>
  <c r="BF37" i="4"/>
  <c r="BG37" i="4" s="1"/>
  <c r="BH37" i="4"/>
  <c r="BF38" i="4"/>
  <c r="BG38" i="4" s="1"/>
  <c r="BF39" i="4"/>
  <c r="BH39" i="4" s="1"/>
  <c r="BG39" i="4"/>
  <c r="BF40" i="4"/>
  <c r="BG40" i="4"/>
  <c r="BH40" i="4"/>
  <c r="BF41" i="4"/>
  <c r="BG41" i="4" s="1"/>
  <c r="BH41" i="4"/>
  <c r="BF42" i="4"/>
  <c r="BG42" i="4" s="1"/>
  <c r="BF43" i="4"/>
  <c r="BH43" i="4" s="1"/>
  <c r="BG43" i="4"/>
  <c r="BF44" i="4"/>
  <c r="BG44" i="4"/>
  <c r="BH44" i="4"/>
  <c r="BF45" i="4"/>
  <c r="BG45" i="4" s="1"/>
  <c r="BH45" i="4"/>
  <c r="BF46" i="4"/>
  <c r="BG46" i="4" s="1"/>
  <c r="BF47" i="4"/>
  <c r="BH47" i="4" s="1"/>
  <c r="BG47" i="4"/>
  <c r="BF48" i="4"/>
  <c r="BG48" i="4"/>
  <c r="BH48" i="4"/>
  <c r="BF49" i="4"/>
  <c r="BG49" i="4" s="1"/>
  <c r="BH49" i="4"/>
  <c r="BF50" i="4"/>
  <c r="BG50" i="4" s="1"/>
  <c r="BF51" i="4"/>
  <c r="BH51" i="4" s="1"/>
  <c r="BG51" i="4"/>
  <c r="BF52" i="4"/>
  <c r="BG52" i="4"/>
  <c r="BH52" i="4"/>
  <c r="BF53" i="4"/>
  <c r="BG53" i="4"/>
  <c r="BH53" i="4"/>
  <c r="BF54" i="4"/>
  <c r="BG54" i="4" s="1"/>
  <c r="BF55" i="4"/>
  <c r="BH55" i="4" s="1"/>
  <c r="BG55" i="4"/>
  <c r="BF56" i="4"/>
  <c r="BG56" i="4"/>
  <c r="BH56" i="4"/>
  <c r="BF57" i="4"/>
  <c r="BG57" i="4"/>
  <c r="BH57" i="4"/>
  <c r="BF58" i="4"/>
  <c r="BG58" i="4" s="1"/>
  <c r="BF59" i="4"/>
  <c r="BH59" i="4" s="1"/>
  <c r="BG59" i="4"/>
  <c r="BF60" i="4"/>
  <c r="BG60" i="4"/>
  <c r="BH60" i="4"/>
  <c r="BF61" i="4"/>
  <c r="BG61" i="4"/>
  <c r="BH61" i="4"/>
  <c r="BF62" i="4"/>
  <c r="BG62" i="4" s="1"/>
  <c r="BF63" i="4"/>
  <c r="BH63" i="4" s="1"/>
  <c r="BG63" i="4"/>
  <c r="BF64" i="4"/>
  <c r="BG64" i="4"/>
  <c r="BH64" i="4"/>
  <c r="BF65" i="4"/>
  <c r="BG65" i="4"/>
  <c r="BH65" i="4"/>
  <c r="BF66" i="4"/>
  <c r="BG66" i="4" s="1"/>
  <c r="BF67" i="4"/>
  <c r="BH67" i="4" s="1"/>
  <c r="BG67" i="4"/>
  <c r="BF68" i="4"/>
  <c r="BG68" i="4"/>
  <c r="BH68" i="4"/>
  <c r="BF69" i="4"/>
  <c r="BG69" i="4"/>
  <c r="BH69" i="4"/>
  <c r="BF70" i="4"/>
  <c r="BG70" i="4" s="1"/>
  <c r="BF71" i="4"/>
  <c r="BH71" i="4" s="1"/>
  <c r="BG71" i="4"/>
  <c r="BF72" i="4"/>
  <c r="BG72" i="4"/>
  <c r="BH72" i="4"/>
  <c r="BF73" i="4"/>
  <c r="BG73" i="4"/>
  <c r="BH73" i="4"/>
  <c r="BF74" i="4"/>
  <c r="BG74" i="4" s="1"/>
  <c r="BF75" i="4"/>
  <c r="BH75" i="4" s="1"/>
  <c r="BG75" i="4"/>
  <c r="BF76" i="4"/>
  <c r="BG76" i="4"/>
  <c r="BH76" i="4"/>
  <c r="BF77" i="4"/>
  <c r="BG77" i="4"/>
  <c r="BH77" i="4"/>
  <c r="BF78" i="4"/>
  <c r="BG78" i="4" s="1"/>
  <c r="BF79" i="4"/>
  <c r="BH79" i="4" s="1"/>
  <c r="BG79" i="4"/>
  <c r="BF80" i="4"/>
  <c r="BG80" i="4"/>
  <c r="BH80" i="4"/>
  <c r="BF81" i="4"/>
  <c r="BG81" i="4"/>
  <c r="BH81" i="4"/>
  <c r="BF82" i="4"/>
  <c r="BG82" i="4" s="1"/>
  <c r="BF83" i="4"/>
  <c r="BH83" i="4" s="1"/>
  <c r="BG83" i="4"/>
  <c r="BF84" i="4"/>
  <c r="BG84" i="4"/>
  <c r="BH84" i="4"/>
  <c r="BF85" i="4"/>
  <c r="BG85" i="4"/>
  <c r="BH85" i="4"/>
  <c r="BF86" i="4"/>
  <c r="BG86" i="4" s="1"/>
  <c r="BF87" i="4"/>
  <c r="BH87" i="4" s="1"/>
  <c r="BG87" i="4"/>
  <c r="BF88" i="4"/>
  <c r="BG88" i="4"/>
  <c r="BH88" i="4"/>
  <c r="BF89" i="4"/>
  <c r="BG89" i="4"/>
  <c r="BH89" i="4"/>
  <c r="BF90" i="4"/>
  <c r="BG90" i="4" s="1"/>
  <c r="BF91" i="4"/>
  <c r="BH91" i="4" s="1"/>
  <c r="BG91" i="4"/>
  <c r="BF92" i="4"/>
  <c r="BG92" i="4"/>
  <c r="BH92" i="4"/>
  <c r="BF93" i="4"/>
  <c r="BG93" i="4"/>
  <c r="BH93" i="4"/>
  <c r="BF94" i="4"/>
  <c r="BG94" i="4" s="1"/>
  <c r="BF95" i="4"/>
  <c r="BH95" i="4" s="1"/>
  <c r="BF96" i="4"/>
  <c r="BG96" i="4"/>
  <c r="BH96" i="4"/>
  <c r="BF97" i="4"/>
  <c r="BH97" i="4" s="1"/>
  <c r="BG97" i="4"/>
  <c r="BF98" i="4"/>
  <c r="BG98" i="4" s="1"/>
  <c r="BF99" i="4"/>
  <c r="BH99" i="4" s="1"/>
  <c r="BG99" i="4"/>
  <c r="BF100" i="4"/>
  <c r="BG100" i="4"/>
  <c r="BH100" i="4"/>
  <c r="BF101" i="4"/>
  <c r="BG101" i="4"/>
  <c r="BH101" i="4"/>
  <c r="BF102" i="4"/>
  <c r="BG102" i="4" s="1"/>
  <c r="BF103" i="4"/>
  <c r="BH103" i="4" s="1"/>
  <c r="BG103" i="4"/>
  <c r="BF104" i="4"/>
  <c r="BG104" i="4"/>
  <c r="BH104" i="4"/>
  <c r="BF105" i="4"/>
  <c r="BG105" i="4"/>
  <c r="BH105" i="4"/>
  <c r="BF106" i="4"/>
  <c r="BG106" i="4" s="1"/>
  <c r="BF107" i="4"/>
  <c r="BH107" i="4" s="1"/>
  <c r="BG107" i="4"/>
  <c r="BF108" i="4"/>
  <c r="BG108" i="4"/>
  <c r="BH108" i="4"/>
  <c r="BF109" i="4"/>
  <c r="BG109" i="4"/>
  <c r="BH109" i="4"/>
  <c r="BF110" i="4"/>
  <c r="BG110" i="4" s="1"/>
  <c r="BF111" i="4"/>
  <c r="BH111" i="4" s="1"/>
  <c r="BG111" i="4"/>
  <c r="BF112" i="4"/>
  <c r="BG112" i="4"/>
  <c r="BH112" i="4"/>
  <c r="BF113" i="4"/>
  <c r="BG113" i="4"/>
  <c r="BH113" i="4"/>
  <c r="BF114" i="4"/>
  <c r="BG114" i="4" s="1"/>
  <c r="BF115" i="4"/>
  <c r="BH115" i="4" s="1"/>
  <c r="BG115" i="4"/>
  <c r="BF116" i="4"/>
  <c r="BG116" i="4"/>
  <c r="BH116" i="4"/>
  <c r="BF117" i="4"/>
  <c r="BG117" i="4"/>
  <c r="BH117" i="4"/>
  <c r="BF118" i="4"/>
  <c r="BG118" i="4" s="1"/>
  <c r="BF119" i="4"/>
  <c r="BH119" i="4" s="1"/>
  <c r="BG119" i="4"/>
  <c r="BF120" i="4"/>
  <c r="BG120" i="4"/>
  <c r="BH120" i="4"/>
  <c r="BF121" i="4"/>
  <c r="BG121" i="4"/>
  <c r="BH121" i="4"/>
  <c r="BF122" i="4"/>
  <c r="BG122" i="4" s="1"/>
  <c r="BF123" i="4"/>
  <c r="BH123" i="4" s="1"/>
  <c r="BG123" i="4"/>
  <c r="BF124" i="4"/>
  <c r="BG124" i="4"/>
  <c r="BH124" i="4"/>
  <c r="BF125" i="4"/>
  <c r="BG125" i="4"/>
  <c r="BH125" i="4"/>
  <c r="BF126" i="4"/>
  <c r="BG126" i="4" s="1"/>
  <c r="BF127" i="4"/>
  <c r="BH127" i="4" s="1"/>
  <c r="BG127" i="4"/>
  <c r="BH8" i="4"/>
  <c r="BH7" i="4"/>
  <c r="BG8" i="4"/>
  <c r="BF8" i="4"/>
  <c r="BF7" i="4"/>
  <c r="BG7" i="4" s="1"/>
  <c r="CA68" i="1"/>
  <c r="BZ68" i="1"/>
  <c r="BZ9" i="1"/>
  <c r="CA9" i="1" s="1"/>
  <c r="BZ10" i="1"/>
  <c r="CA10" i="1"/>
  <c r="BZ11" i="1"/>
  <c r="CA11" i="1" s="1"/>
  <c r="BZ12" i="1"/>
  <c r="CA12" i="1"/>
  <c r="BZ13" i="1"/>
  <c r="CA13" i="1" s="1"/>
  <c r="BZ14" i="1"/>
  <c r="CA14" i="1"/>
  <c r="BZ15" i="1"/>
  <c r="CA15" i="1" s="1"/>
  <c r="BZ16" i="1"/>
  <c r="CA16" i="1"/>
  <c r="BZ17" i="1"/>
  <c r="CA17" i="1" s="1"/>
  <c r="BZ18" i="1"/>
  <c r="CA18" i="1"/>
  <c r="BZ19" i="1"/>
  <c r="CA19" i="1" s="1"/>
  <c r="BZ20" i="1"/>
  <c r="CA20" i="1"/>
  <c r="BZ21" i="1"/>
  <c r="CA21" i="1" s="1"/>
  <c r="BZ22" i="1"/>
  <c r="CA22" i="1"/>
  <c r="BZ23" i="1"/>
  <c r="CA23" i="1" s="1"/>
  <c r="BZ24" i="1"/>
  <c r="BZ25" i="1"/>
  <c r="CA25" i="1" s="1"/>
  <c r="BZ26" i="1"/>
  <c r="CA26" i="1"/>
  <c r="BZ27" i="1"/>
  <c r="CA27" i="1" s="1"/>
  <c r="BZ28" i="1"/>
  <c r="CA28" i="1"/>
  <c r="BZ29" i="1"/>
  <c r="CA29" i="1" s="1"/>
  <c r="BZ30" i="1"/>
  <c r="CA30" i="1"/>
  <c r="BZ31" i="1"/>
  <c r="CA31" i="1" s="1"/>
  <c r="BZ32" i="1"/>
  <c r="CA32" i="1"/>
  <c r="BZ33" i="1"/>
  <c r="CA33" i="1" s="1"/>
  <c r="BZ34" i="1"/>
  <c r="CA34" i="1"/>
  <c r="BZ35" i="1"/>
  <c r="CA35" i="1" s="1"/>
  <c r="BZ36" i="1"/>
  <c r="CA36" i="1"/>
  <c r="BZ37" i="1"/>
  <c r="CA37" i="1" s="1"/>
  <c r="BZ38" i="1"/>
  <c r="CA38" i="1"/>
  <c r="BZ39" i="1"/>
  <c r="CA39" i="1" s="1"/>
  <c r="BZ40" i="1"/>
  <c r="CA40" i="1"/>
  <c r="BZ41" i="1"/>
  <c r="CA41" i="1" s="1"/>
  <c r="BZ42" i="1"/>
  <c r="CA42" i="1"/>
  <c r="BZ43" i="1"/>
  <c r="CA43" i="1" s="1"/>
  <c r="BZ44" i="1"/>
  <c r="CA44" i="1"/>
  <c r="BZ45" i="1"/>
  <c r="CA45" i="1" s="1"/>
  <c r="BZ46" i="1"/>
  <c r="CA46" i="1"/>
  <c r="BZ47" i="1"/>
  <c r="CA47" i="1" s="1"/>
  <c r="BZ48" i="1"/>
  <c r="CA48" i="1"/>
  <c r="BZ49" i="1"/>
  <c r="CA49" i="1" s="1"/>
  <c r="BZ50" i="1"/>
  <c r="CA50" i="1"/>
  <c r="BZ51" i="1"/>
  <c r="CA51" i="1" s="1"/>
  <c r="BZ52" i="1"/>
  <c r="CA52" i="1"/>
  <c r="BZ53" i="1"/>
  <c r="CA53" i="1" s="1"/>
  <c r="BZ54" i="1"/>
  <c r="CA54" i="1"/>
  <c r="BZ55" i="1"/>
  <c r="CA55" i="1" s="1"/>
  <c r="BZ56" i="1"/>
  <c r="CA56" i="1"/>
  <c r="BZ57" i="1"/>
  <c r="CA57" i="1" s="1"/>
  <c r="BZ58" i="1"/>
  <c r="CA58" i="1"/>
  <c r="BZ59" i="1"/>
  <c r="CA59" i="1" s="1"/>
  <c r="BZ60" i="1"/>
  <c r="CA60" i="1"/>
  <c r="BZ61" i="1"/>
  <c r="CA61" i="1" s="1"/>
  <c r="BZ62" i="1"/>
  <c r="CA62" i="1"/>
  <c r="BZ63" i="1"/>
  <c r="CA63" i="1" s="1"/>
  <c r="BZ64" i="1"/>
  <c r="CA64" i="1"/>
  <c r="BZ65" i="1"/>
  <c r="CA65" i="1" s="1"/>
  <c r="BZ66" i="1"/>
  <c r="CA66" i="1"/>
  <c r="BZ67" i="1"/>
  <c r="CA67" i="1" s="1"/>
  <c r="CA8" i="1"/>
  <c r="BZ8" i="1"/>
  <c r="BZ7" i="1"/>
  <c r="CA7" i="1" s="1"/>
  <c r="BJ7" i="4" l="1"/>
  <c r="CC97" i="4"/>
  <c r="BG95" i="4"/>
  <c r="CC9" i="4"/>
  <c r="CC126" i="4"/>
  <c r="CC122" i="4"/>
  <c r="CC118" i="4"/>
  <c r="CC114" i="4"/>
  <c r="CC110" i="4"/>
  <c r="CC106" i="4"/>
  <c r="CC102" i="4"/>
  <c r="CC98" i="4"/>
  <c r="CC94" i="4"/>
  <c r="CC90" i="4"/>
  <c r="CC86" i="4"/>
  <c r="CC82" i="4"/>
  <c r="CC78" i="4"/>
  <c r="CC74" i="4"/>
  <c r="CC70" i="4"/>
  <c r="CC66" i="4"/>
  <c r="CC62" i="4"/>
  <c r="CC58" i="4"/>
  <c r="CC54" i="4"/>
  <c r="CC50" i="4"/>
  <c r="CC46" i="4"/>
  <c r="CC42" i="4"/>
  <c r="CC38" i="4"/>
  <c r="CC34" i="4"/>
  <c r="CC30" i="4"/>
  <c r="CC26" i="4"/>
  <c r="CC22" i="4"/>
  <c r="CC18" i="4"/>
  <c r="CC14" i="4"/>
  <c r="CC10" i="4"/>
  <c r="BK125" i="4"/>
  <c r="BK121" i="4"/>
  <c r="BK117" i="4"/>
  <c r="BK113" i="4"/>
  <c r="BK109" i="4"/>
  <c r="BK105" i="4"/>
  <c r="BK101" i="4"/>
  <c r="BK97" i="4"/>
  <c r="BK93" i="4"/>
  <c r="BK89" i="4"/>
  <c r="BK85" i="4"/>
  <c r="BK81" i="4"/>
  <c r="BK77" i="4"/>
  <c r="BK73" i="4"/>
  <c r="BK69" i="4"/>
  <c r="BK65" i="4"/>
  <c r="BK61" i="4"/>
  <c r="BK57" i="4"/>
  <c r="BK53" i="4"/>
  <c r="BK49" i="4"/>
  <c r="BK45" i="4"/>
  <c r="BK41" i="4"/>
  <c r="BK37" i="4"/>
  <c r="BK33" i="4"/>
  <c r="BK29" i="4"/>
  <c r="BK25" i="4"/>
  <c r="BK21" i="4"/>
  <c r="BK17" i="4"/>
  <c r="BK13" i="4"/>
  <c r="BK9" i="4"/>
  <c r="BK22" i="4"/>
  <c r="BK18" i="4"/>
  <c r="BK14" i="4"/>
  <c r="BK10" i="4"/>
  <c r="BH126" i="4"/>
  <c r="BH122" i="4"/>
  <c r="BH118" i="4"/>
  <c r="BH114" i="4"/>
  <c r="BH110" i="4"/>
  <c r="BH106" i="4"/>
  <c r="BH102" i="4"/>
  <c r="BH98" i="4"/>
  <c r="BH94" i="4"/>
  <c r="BH90" i="4"/>
  <c r="BH86" i="4"/>
  <c r="BH82" i="4"/>
  <c r="BH78" i="4"/>
  <c r="BH74" i="4"/>
  <c r="BH70" i="4"/>
  <c r="BH66" i="4"/>
  <c r="BH62" i="4"/>
  <c r="BH58" i="4"/>
  <c r="BH54" i="4"/>
  <c r="BH50" i="4"/>
  <c r="BH46" i="4"/>
  <c r="BH42" i="4"/>
  <c r="BH38" i="4"/>
  <c r="BH34" i="4"/>
  <c r="BH30" i="4"/>
  <c r="BH26" i="4"/>
  <c r="BH22" i="4"/>
  <c r="BH18" i="4"/>
  <c r="BH14" i="4"/>
  <c r="BH10" i="4"/>
  <c r="BJ68" i="1"/>
  <c r="BI68" i="1"/>
  <c r="BH68" i="1"/>
  <c r="BH9" i="1"/>
  <c r="BI9" i="1"/>
  <c r="BJ9" i="1"/>
  <c r="BH10" i="1"/>
  <c r="BI10" i="1" s="1"/>
  <c r="BH11" i="1"/>
  <c r="BJ11" i="1" s="1"/>
  <c r="BI11" i="1"/>
  <c r="BH12" i="1"/>
  <c r="BI12" i="1"/>
  <c r="BJ12" i="1"/>
  <c r="BH13" i="1"/>
  <c r="BI13" i="1"/>
  <c r="BJ13" i="1"/>
  <c r="BH14" i="1"/>
  <c r="BI14" i="1" s="1"/>
  <c r="BH15" i="1"/>
  <c r="BJ15" i="1" s="1"/>
  <c r="BI15" i="1"/>
  <c r="BH16" i="1"/>
  <c r="BI16" i="1"/>
  <c r="BJ16" i="1"/>
  <c r="BH17" i="1"/>
  <c r="BI17" i="1"/>
  <c r="BJ17" i="1"/>
  <c r="BH18" i="1"/>
  <c r="BI18" i="1" s="1"/>
  <c r="BH19" i="1"/>
  <c r="BJ19" i="1" s="1"/>
  <c r="BI19" i="1"/>
  <c r="BH20" i="1"/>
  <c r="BI20" i="1"/>
  <c r="BJ20" i="1"/>
  <c r="BH21" i="1"/>
  <c r="BI21" i="1"/>
  <c r="BJ21" i="1"/>
  <c r="BH22" i="1"/>
  <c r="BI22" i="1" s="1"/>
  <c r="BH23" i="1"/>
  <c r="BJ23" i="1" s="1"/>
  <c r="BI23" i="1"/>
  <c r="BH24" i="1"/>
  <c r="BI24" i="1"/>
  <c r="BJ24" i="1"/>
  <c r="BH25" i="1"/>
  <c r="BI25" i="1"/>
  <c r="BJ25" i="1"/>
  <c r="BH26" i="1"/>
  <c r="BI26" i="1" s="1"/>
  <c r="BH27" i="1"/>
  <c r="BJ27" i="1" s="1"/>
  <c r="BI27" i="1"/>
  <c r="BH28" i="1"/>
  <c r="BI28" i="1"/>
  <c r="BJ28" i="1"/>
  <c r="BH29" i="1"/>
  <c r="BI29" i="1"/>
  <c r="BJ29" i="1"/>
  <c r="BH30" i="1"/>
  <c r="BI30" i="1" s="1"/>
  <c r="BH31" i="1"/>
  <c r="BJ31" i="1" s="1"/>
  <c r="BI31" i="1"/>
  <c r="BH32" i="1"/>
  <c r="BI32" i="1"/>
  <c r="BJ32" i="1"/>
  <c r="BH33" i="1"/>
  <c r="BI33" i="1"/>
  <c r="BJ33" i="1"/>
  <c r="BH34" i="1"/>
  <c r="BI34" i="1" s="1"/>
  <c r="BH35" i="1"/>
  <c r="BJ35" i="1" s="1"/>
  <c r="BI35" i="1"/>
  <c r="BH36" i="1"/>
  <c r="BI36" i="1"/>
  <c r="BJ36" i="1"/>
  <c r="BH37" i="1"/>
  <c r="BI37" i="1"/>
  <c r="BJ37" i="1"/>
  <c r="BH38" i="1"/>
  <c r="BI38" i="1" s="1"/>
  <c r="BH39" i="1"/>
  <c r="BJ39" i="1" s="1"/>
  <c r="BI39" i="1"/>
  <c r="BH40" i="1"/>
  <c r="BI40" i="1"/>
  <c r="BJ40" i="1"/>
  <c r="BH41" i="1"/>
  <c r="BI41" i="1"/>
  <c r="BJ41" i="1"/>
  <c r="BH42" i="1"/>
  <c r="BI42" i="1" s="1"/>
  <c r="BH43" i="1"/>
  <c r="BJ43" i="1" s="1"/>
  <c r="BI43" i="1"/>
  <c r="BH44" i="1"/>
  <c r="BI44" i="1"/>
  <c r="BJ44" i="1"/>
  <c r="BH45" i="1"/>
  <c r="BI45" i="1"/>
  <c r="BJ45" i="1"/>
  <c r="BH46" i="1"/>
  <c r="BI46" i="1" s="1"/>
  <c r="BH47" i="1"/>
  <c r="BJ47" i="1" s="1"/>
  <c r="BI47" i="1"/>
  <c r="BH48" i="1"/>
  <c r="BI48" i="1"/>
  <c r="BJ48" i="1"/>
  <c r="BH49" i="1"/>
  <c r="BI49" i="1"/>
  <c r="BJ49" i="1"/>
  <c r="BH50" i="1"/>
  <c r="BI50" i="1" s="1"/>
  <c r="BH51" i="1"/>
  <c r="BJ51" i="1" s="1"/>
  <c r="BI51" i="1"/>
  <c r="BH52" i="1"/>
  <c r="BI52" i="1"/>
  <c r="BJ52" i="1"/>
  <c r="BH53" i="1"/>
  <c r="BI53" i="1"/>
  <c r="BJ53" i="1"/>
  <c r="BH54" i="1"/>
  <c r="BI54" i="1" s="1"/>
  <c r="BH55" i="1"/>
  <c r="BJ55" i="1" s="1"/>
  <c r="BI55" i="1"/>
  <c r="BH56" i="1"/>
  <c r="BI56" i="1"/>
  <c r="BJ56" i="1"/>
  <c r="BH57" i="1"/>
  <c r="BI57" i="1"/>
  <c r="BJ57" i="1"/>
  <c r="BH58" i="1"/>
  <c r="BI58" i="1" s="1"/>
  <c r="BH59" i="1"/>
  <c r="BJ59" i="1" s="1"/>
  <c r="BI59" i="1"/>
  <c r="BH60" i="1"/>
  <c r="BI60" i="1"/>
  <c r="BJ60" i="1"/>
  <c r="BH61" i="1"/>
  <c r="BI61" i="1"/>
  <c r="BJ61" i="1"/>
  <c r="BH62" i="1"/>
  <c r="BI62" i="1" s="1"/>
  <c r="BH63" i="1"/>
  <c r="BJ63" i="1" s="1"/>
  <c r="BI63" i="1"/>
  <c r="BH64" i="1"/>
  <c r="BI64" i="1"/>
  <c r="BJ64" i="1"/>
  <c r="BH65" i="1"/>
  <c r="BI65" i="1"/>
  <c r="BJ65" i="1"/>
  <c r="BH66" i="1"/>
  <c r="BI66" i="1" s="1"/>
  <c r="BH67" i="1"/>
  <c r="BJ67" i="1" s="1"/>
  <c r="BI67" i="1"/>
  <c r="BI8" i="1"/>
  <c r="BJ8" i="1"/>
  <c r="BH7" i="1"/>
  <c r="BJ7" i="1" s="1"/>
  <c r="BE10" i="1"/>
  <c r="BF10" i="1" s="1"/>
  <c r="BG10" i="1"/>
  <c r="BE11" i="1"/>
  <c r="BF11" i="1" s="1"/>
  <c r="BE12" i="1"/>
  <c r="BG12" i="1" s="1"/>
  <c r="BF12" i="1"/>
  <c r="BE13" i="1"/>
  <c r="BF13" i="1"/>
  <c r="BG13" i="1"/>
  <c r="BE14" i="1"/>
  <c r="BF14" i="1" s="1"/>
  <c r="BG14" i="1"/>
  <c r="BE15" i="1"/>
  <c r="BF15" i="1" s="1"/>
  <c r="BE16" i="1"/>
  <c r="BG16" i="1" s="1"/>
  <c r="BF16" i="1"/>
  <c r="BE17" i="1"/>
  <c r="BF17" i="1"/>
  <c r="BG17" i="1"/>
  <c r="BE18" i="1"/>
  <c r="BF18" i="1"/>
  <c r="BG18" i="1"/>
  <c r="BE19" i="1"/>
  <c r="BF19" i="1" s="1"/>
  <c r="BE20" i="1"/>
  <c r="BG20" i="1" s="1"/>
  <c r="BF20" i="1"/>
  <c r="BE21" i="1"/>
  <c r="BF21" i="1"/>
  <c r="BG21" i="1"/>
  <c r="BE22" i="1"/>
  <c r="BF22" i="1"/>
  <c r="BG22" i="1"/>
  <c r="BE23" i="1"/>
  <c r="BF23" i="1" s="1"/>
  <c r="BE24" i="1"/>
  <c r="BG24" i="1" s="1"/>
  <c r="BE25" i="1"/>
  <c r="BF25" i="1"/>
  <c r="BG25" i="1"/>
  <c r="BE26" i="1"/>
  <c r="BF26" i="1"/>
  <c r="BG26" i="1"/>
  <c r="BE27" i="1"/>
  <c r="BF27" i="1" s="1"/>
  <c r="BE28" i="1"/>
  <c r="BG28" i="1" s="1"/>
  <c r="BF28" i="1"/>
  <c r="BE29" i="1"/>
  <c r="BF29" i="1"/>
  <c r="BG29" i="1"/>
  <c r="BE30" i="1"/>
  <c r="BF30" i="1"/>
  <c r="BG30" i="1"/>
  <c r="BE31" i="1"/>
  <c r="BF31" i="1" s="1"/>
  <c r="BE32" i="1"/>
  <c r="BG32" i="1" s="1"/>
  <c r="BF32" i="1"/>
  <c r="BE33" i="1"/>
  <c r="BF33" i="1"/>
  <c r="BG33" i="1"/>
  <c r="BE34" i="1"/>
  <c r="BF34" i="1"/>
  <c r="BG34" i="1"/>
  <c r="BE35" i="1"/>
  <c r="BF35" i="1" s="1"/>
  <c r="BE36" i="1"/>
  <c r="BG36" i="1" s="1"/>
  <c r="BF36" i="1"/>
  <c r="BE37" i="1"/>
  <c r="BF37" i="1"/>
  <c r="BG37" i="1"/>
  <c r="BE38" i="1"/>
  <c r="BF38" i="1"/>
  <c r="BG38" i="1"/>
  <c r="BE39" i="1"/>
  <c r="BF39" i="1" s="1"/>
  <c r="BE40" i="1"/>
  <c r="BG40" i="1" s="1"/>
  <c r="BF40" i="1"/>
  <c r="BE41" i="1"/>
  <c r="BF41" i="1"/>
  <c r="BG41" i="1"/>
  <c r="BE42" i="1"/>
  <c r="BF42" i="1"/>
  <c r="BG42" i="1"/>
  <c r="BE43" i="1"/>
  <c r="BF43" i="1" s="1"/>
  <c r="BE44" i="1"/>
  <c r="BG44" i="1" s="1"/>
  <c r="BF44" i="1"/>
  <c r="BE45" i="1"/>
  <c r="BF45" i="1"/>
  <c r="BG45" i="1"/>
  <c r="BE46" i="1"/>
  <c r="BF46" i="1"/>
  <c r="BG46" i="1"/>
  <c r="BE47" i="1"/>
  <c r="BF47" i="1" s="1"/>
  <c r="BE48" i="1"/>
  <c r="BG48" i="1" s="1"/>
  <c r="BF48" i="1"/>
  <c r="BE49" i="1"/>
  <c r="BF49" i="1"/>
  <c r="BG49" i="1"/>
  <c r="BE50" i="1"/>
  <c r="BF50" i="1"/>
  <c r="BG50" i="1"/>
  <c r="BE51" i="1"/>
  <c r="BF51" i="1" s="1"/>
  <c r="BE52" i="1"/>
  <c r="BG52" i="1" s="1"/>
  <c r="BF52" i="1"/>
  <c r="BE53" i="1"/>
  <c r="BF53" i="1"/>
  <c r="BG53" i="1"/>
  <c r="BE54" i="1"/>
  <c r="BF54" i="1"/>
  <c r="BG54" i="1"/>
  <c r="BE55" i="1"/>
  <c r="BF55" i="1" s="1"/>
  <c r="BE56" i="1"/>
  <c r="BG56" i="1" s="1"/>
  <c r="BF56" i="1"/>
  <c r="BE57" i="1"/>
  <c r="BF57" i="1"/>
  <c r="BG57" i="1"/>
  <c r="BE58" i="1"/>
  <c r="BF58" i="1"/>
  <c r="BG58" i="1"/>
  <c r="BE59" i="1"/>
  <c r="BF59" i="1" s="1"/>
  <c r="BE60" i="1"/>
  <c r="BG60" i="1" s="1"/>
  <c r="BF60" i="1"/>
  <c r="BE61" i="1"/>
  <c r="BF61" i="1"/>
  <c r="BG61" i="1"/>
  <c r="BE62" i="1"/>
  <c r="BF62" i="1"/>
  <c r="BG62" i="1"/>
  <c r="BE63" i="1"/>
  <c r="BF63" i="1" s="1"/>
  <c r="BE64" i="1"/>
  <c r="BG64" i="1" s="1"/>
  <c r="BF64" i="1"/>
  <c r="BE65" i="1"/>
  <c r="BF65" i="1"/>
  <c r="BG65" i="1"/>
  <c r="BE66" i="1"/>
  <c r="BF66" i="1"/>
  <c r="BG66" i="1"/>
  <c r="BE67" i="1"/>
  <c r="BF67" i="1" s="1"/>
  <c r="BE68" i="1"/>
  <c r="BG68" i="1" s="1"/>
  <c r="BF68" i="1"/>
  <c r="BG9" i="1"/>
  <c r="BF9" i="1"/>
  <c r="BE9" i="1"/>
  <c r="H8" i="1"/>
  <c r="I8" i="1" s="1"/>
  <c r="J8" i="1"/>
  <c r="N8" i="1"/>
  <c r="O8" i="1" s="1"/>
  <c r="T8" i="1"/>
  <c r="V8" i="1" s="1"/>
  <c r="U8" i="1"/>
  <c r="Z8" i="1"/>
  <c r="AA8" i="1"/>
  <c r="AB8" i="1"/>
  <c r="AF8" i="1"/>
  <c r="AG8" i="1"/>
  <c r="AK8" i="1"/>
  <c r="AL8" i="1"/>
  <c r="AM8" i="1"/>
  <c r="AN8" i="1" s="1"/>
  <c r="AO8" i="1"/>
  <c r="AP8" i="1"/>
  <c r="AQ8" i="1" s="1"/>
  <c r="AS8" i="1"/>
  <c r="AU8" i="1" s="1"/>
  <c r="AT8" i="1"/>
  <c r="BE7" i="1"/>
  <c r="BG7" i="1" s="1"/>
  <c r="BF7" i="1" l="1"/>
  <c r="BI7" i="1"/>
  <c r="BJ66" i="1"/>
  <c r="BJ62" i="1"/>
  <c r="BJ58" i="1"/>
  <c r="BJ54" i="1"/>
  <c r="BJ50" i="1"/>
  <c r="BJ46" i="1"/>
  <c r="BJ42" i="1"/>
  <c r="BJ38" i="1"/>
  <c r="BJ34" i="1"/>
  <c r="BJ30" i="1"/>
  <c r="BJ26" i="1"/>
  <c r="BJ22" i="1"/>
  <c r="BJ18" i="1"/>
  <c r="BJ14" i="1"/>
  <c r="BJ10" i="1"/>
  <c r="BG67" i="1"/>
  <c r="BG63" i="1"/>
  <c r="BG59" i="1"/>
  <c r="BG55" i="1"/>
  <c r="BG51" i="1"/>
  <c r="BG47" i="1"/>
  <c r="BG43" i="1"/>
  <c r="BG39" i="1"/>
  <c r="BG35" i="1"/>
  <c r="BG31" i="1"/>
  <c r="BG27" i="1"/>
  <c r="BG23" i="1"/>
  <c r="BG19" i="1"/>
  <c r="BG15" i="1"/>
  <c r="BG11" i="1"/>
  <c r="AR8" i="1"/>
  <c r="P8" i="1"/>
  <c r="CB22" i="1"/>
  <c r="CB38" i="1"/>
  <c r="CB54" i="1"/>
  <c r="CB12" i="1"/>
  <c r="CB16" i="1"/>
  <c r="CB24" i="1"/>
  <c r="CB28" i="1"/>
  <c r="CB32" i="1"/>
  <c r="CB44" i="1"/>
  <c r="CB48" i="1"/>
  <c r="CB52" i="1"/>
  <c r="CB56" i="1"/>
  <c r="CB64" i="1"/>
  <c r="CB68" i="1"/>
  <c r="CB7" i="1"/>
  <c r="CB66" i="1" l="1"/>
  <c r="CB50" i="1"/>
  <c r="CB34" i="1"/>
  <c r="CB18" i="1"/>
  <c r="CB62" i="1"/>
  <c r="CB46" i="1"/>
  <c r="CB30" i="1"/>
  <c r="CB14" i="1"/>
  <c r="CB58" i="1"/>
  <c r="CB42" i="1"/>
  <c r="CB26" i="1"/>
  <c r="CB10" i="1"/>
  <c r="CB60" i="1"/>
  <c r="CB40" i="1"/>
  <c r="CB36" i="1"/>
  <c r="CB20" i="1"/>
  <c r="CB67" i="1"/>
  <c r="CB65" i="1"/>
  <c r="CB63" i="1"/>
  <c r="CB61" i="1"/>
  <c r="CB59" i="1"/>
  <c r="CB57" i="1"/>
  <c r="CB55" i="1"/>
  <c r="CB53" i="1"/>
  <c r="CB51" i="1"/>
  <c r="CB49" i="1"/>
  <c r="CB47" i="1"/>
  <c r="CB45" i="1"/>
  <c r="CB43" i="1"/>
  <c r="CB41" i="1"/>
  <c r="CB39" i="1"/>
  <c r="CB37" i="1"/>
  <c r="CB35" i="1"/>
  <c r="CB33" i="1"/>
  <c r="CB31" i="1"/>
  <c r="CB29" i="1"/>
  <c r="CB27" i="1"/>
  <c r="CB25" i="1"/>
  <c r="CB23" i="1"/>
  <c r="CB21" i="1"/>
  <c r="CB19" i="1"/>
  <c r="CB17" i="1"/>
  <c r="CB15" i="1"/>
  <c r="CB13" i="1"/>
  <c r="CB11" i="1"/>
  <c r="CB9" i="1"/>
  <c r="CB8" i="1" l="1"/>
  <c r="BR111" i="4"/>
  <c r="I23" i="4" l="1"/>
  <c r="J23" i="4" s="1"/>
  <c r="O23" i="4"/>
  <c r="P23" i="4" s="1"/>
  <c r="U23" i="4"/>
  <c r="V23" i="4" s="1"/>
  <c r="AA23" i="4"/>
  <c r="AB23" i="4" s="1"/>
  <c r="AG23" i="4"/>
  <c r="AH23" i="4"/>
  <c r="AL23" i="4"/>
  <c r="AM23" i="4"/>
  <c r="AN23" i="4"/>
  <c r="AP23" i="4" s="1"/>
  <c r="AQ23" i="4"/>
  <c r="AR23" i="4" s="1"/>
  <c r="AT23" i="4"/>
  <c r="AV23" i="4" s="1"/>
  <c r="BR23" i="4"/>
  <c r="BS23" i="4" s="1"/>
  <c r="BU23" i="4"/>
  <c r="BV23" i="4" s="1"/>
  <c r="BX23" i="4"/>
  <c r="BY23" i="4" s="1"/>
  <c r="BZ23" i="4" l="1"/>
  <c r="AU23" i="4"/>
  <c r="BW23" i="4"/>
  <c r="K23" i="4"/>
  <c r="AS23" i="4"/>
  <c r="BT23" i="4"/>
  <c r="AO23" i="4"/>
  <c r="AC23" i="4"/>
  <c r="W23" i="4"/>
  <c r="Q23" i="4"/>
  <c r="AL105" i="4"/>
  <c r="BR7" i="4" l="1"/>
  <c r="U7" i="4"/>
  <c r="T7" i="1"/>
  <c r="U7" i="1" s="1"/>
  <c r="V7" i="1" l="1"/>
  <c r="O7" i="4"/>
  <c r="P7" i="4" s="1"/>
  <c r="BT7" i="4"/>
  <c r="BS7" i="4"/>
  <c r="AQ7" i="4"/>
  <c r="AR7" i="4" s="1"/>
  <c r="AS7" i="1"/>
  <c r="AP7" i="1"/>
  <c r="AL9" i="4"/>
  <c r="AM9" i="4"/>
  <c r="AL10" i="4"/>
  <c r="AM10" i="4"/>
  <c r="AL11" i="4"/>
  <c r="AM11" i="4"/>
  <c r="AL12" i="4"/>
  <c r="AM12" i="4"/>
  <c r="AL13" i="4"/>
  <c r="AM13" i="4"/>
  <c r="AL14" i="4"/>
  <c r="AM14" i="4"/>
  <c r="AL15" i="4"/>
  <c r="AM15" i="4"/>
  <c r="AL16" i="4"/>
  <c r="AM16" i="4"/>
  <c r="AL17" i="4"/>
  <c r="AM17" i="4"/>
  <c r="AL18" i="4"/>
  <c r="AM18" i="4"/>
  <c r="AL19" i="4"/>
  <c r="AM19" i="4"/>
  <c r="AL20" i="4"/>
  <c r="AM20" i="4"/>
  <c r="AL21" i="4"/>
  <c r="AM21" i="4"/>
  <c r="AL22" i="4"/>
  <c r="AM22" i="4"/>
  <c r="AL24" i="4"/>
  <c r="AM24" i="4"/>
  <c r="AL25" i="4"/>
  <c r="AM25" i="4"/>
  <c r="AL26" i="4"/>
  <c r="AM26" i="4"/>
  <c r="AL27" i="4"/>
  <c r="AM27" i="4"/>
  <c r="AL28" i="4"/>
  <c r="AM28" i="4"/>
  <c r="AL29" i="4"/>
  <c r="AM29" i="4"/>
  <c r="AL30" i="4"/>
  <c r="AM30" i="4"/>
  <c r="AL31" i="4"/>
  <c r="AM31" i="4"/>
  <c r="AL32" i="4"/>
  <c r="AM32" i="4"/>
  <c r="AL33" i="4"/>
  <c r="AM33" i="4"/>
  <c r="AL34" i="4"/>
  <c r="AM34" i="4"/>
  <c r="AL35" i="4"/>
  <c r="AM35" i="4"/>
  <c r="AL36" i="4"/>
  <c r="AM36" i="4"/>
  <c r="AL37" i="4"/>
  <c r="AM37" i="4"/>
  <c r="AL38" i="4"/>
  <c r="AM38" i="4"/>
  <c r="AL39" i="4"/>
  <c r="AM39" i="4"/>
  <c r="AL40" i="4"/>
  <c r="AM40" i="4"/>
  <c r="AL41" i="4"/>
  <c r="AM41" i="4"/>
  <c r="AL42" i="4"/>
  <c r="AM42" i="4"/>
  <c r="AL43" i="4"/>
  <c r="AM43" i="4"/>
  <c r="AL44" i="4"/>
  <c r="AM44" i="4"/>
  <c r="AL45" i="4"/>
  <c r="AM45" i="4"/>
  <c r="AL46" i="4"/>
  <c r="AM46" i="4"/>
  <c r="AL47" i="4"/>
  <c r="AM47" i="4"/>
  <c r="AL48" i="4"/>
  <c r="AM48" i="4"/>
  <c r="AL49" i="4"/>
  <c r="AM49" i="4"/>
  <c r="AL50" i="4"/>
  <c r="AM50" i="4"/>
  <c r="AL51" i="4"/>
  <c r="AM51" i="4"/>
  <c r="AL52" i="4"/>
  <c r="AM52" i="4"/>
  <c r="AL53" i="4"/>
  <c r="AM53" i="4"/>
  <c r="AL54" i="4"/>
  <c r="AM54" i="4"/>
  <c r="AL55" i="4"/>
  <c r="AM55" i="4"/>
  <c r="AL56" i="4"/>
  <c r="AM56" i="4"/>
  <c r="AL57" i="4"/>
  <c r="AM57" i="4"/>
  <c r="AL58" i="4"/>
  <c r="AM58" i="4"/>
  <c r="AL59" i="4"/>
  <c r="AM59" i="4"/>
  <c r="AL60" i="4"/>
  <c r="AM60" i="4"/>
  <c r="AL61" i="4"/>
  <c r="AM61" i="4"/>
  <c r="AL62" i="4"/>
  <c r="AM62" i="4"/>
  <c r="AL63" i="4"/>
  <c r="AM63" i="4"/>
  <c r="AL64" i="4"/>
  <c r="AM64" i="4"/>
  <c r="AL65" i="4"/>
  <c r="AM65" i="4"/>
  <c r="AL66" i="4"/>
  <c r="AM66" i="4"/>
  <c r="AL67" i="4"/>
  <c r="AM67" i="4"/>
  <c r="AL68" i="4"/>
  <c r="AM68" i="4"/>
  <c r="AL69" i="4"/>
  <c r="AM69" i="4"/>
  <c r="AL70" i="4"/>
  <c r="AM70" i="4"/>
  <c r="AL71" i="4"/>
  <c r="AM71" i="4"/>
  <c r="AL72" i="4"/>
  <c r="AM72" i="4"/>
  <c r="AL73" i="4"/>
  <c r="AM73" i="4"/>
  <c r="AL74" i="4"/>
  <c r="AM74" i="4"/>
  <c r="AL75" i="4"/>
  <c r="AM75" i="4"/>
  <c r="AL76" i="4"/>
  <c r="AM76" i="4"/>
  <c r="AL77" i="4"/>
  <c r="AM77" i="4"/>
  <c r="AL78" i="4"/>
  <c r="AM78" i="4"/>
  <c r="AL79" i="4"/>
  <c r="AM79" i="4"/>
  <c r="AL80" i="4"/>
  <c r="AM80" i="4"/>
  <c r="AL81" i="4"/>
  <c r="AM81" i="4"/>
  <c r="AL82" i="4"/>
  <c r="AM82" i="4"/>
  <c r="AL83" i="4"/>
  <c r="AM83" i="4"/>
  <c r="AL84" i="4"/>
  <c r="AM84" i="4"/>
  <c r="AL85" i="4"/>
  <c r="AM85" i="4"/>
  <c r="AL86" i="4"/>
  <c r="AM86" i="4"/>
  <c r="AL87" i="4"/>
  <c r="AM87" i="4"/>
  <c r="AL88" i="4"/>
  <c r="AM88" i="4"/>
  <c r="AL89" i="4"/>
  <c r="AM89" i="4"/>
  <c r="AL90" i="4"/>
  <c r="AM90" i="4"/>
  <c r="AL91" i="4"/>
  <c r="AM91" i="4"/>
  <c r="AL92" i="4"/>
  <c r="AM92" i="4"/>
  <c r="AL93" i="4"/>
  <c r="AM93" i="4"/>
  <c r="AL94" i="4"/>
  <c r="AM94" i="4"/>
  <c r="AL95" i="4"/>
  <c r="AM95" i="4"/>
  <c r="AL96" i="4"/>
  <c r="AM96" i="4"/>
  <c r="AL97" i="4"/>
  <c r="AM97" i="4"/>
  <c r="AL98" i="4"/>
  <c r="AM98" i="4"/>
  <c r="AL99" i="4"/>
  <c r="AM99" i="4"/>
  <c r="AL100" i="4"/>
  <c r="AM100" i="4"/>
  <c r="AL101" i="4"/>
  <c r="AM101" i="4"/>
  <c r="AL102" i="4"/>
  <c r="AM102" i="4"/>
  <c r="AL103" i="4"/>
  <c r="AM103" i="4"/>
  <c r="AL104" i="4"/>
  <c r="AM104" i="4"/>
  <c r="AM105" i="4"/>
  <c r="AL106" i="4"/>
  <c r="AM106" i="4"/>
  <c r="AL107" i="4"/>
  <c r="AM107" i="4"/>
  <c r="AL108" i="4"/>
  <c r="AM108" i="4"/>
  <c r="AL109" i="4"/>
  <c r="AM109" i="4"/>
  <c r="AL110" i="4"/>
  <c r="AM110" i="4"/>
  <c r="AL111" i="4"/>
  <c r="AM111" i="4"/>
  <c r="AL112" i="4"/>
  <c r="AM112" i="4"/>
  <c r="AL113" i="4"/>
  <c r="AM113" i="4"/>
  <c r="AL114" i="4"/>
  <c r="AM114" i="4"/>
  <c r="AL115" i="4"/>
  <c r="AM115" i="4"/>
  <c r="AL116" i="4"/>
  <c r="AM116" i="4"/>
  <c r="AL117" i="4"/>
  <c r="AM117" i="4"/>
  <c r="AL118" i="4"/>
  <c r="AM118" i="4"/>
  <c r="AL119" i="4"/>
  <c r="AM119" i="4"/>
  <c r="AL120" i="4"/>
  <c r="AM120" i="4"/>
  <c r="AL121" i="4"/>
  <c r="AM121" i="4"/>
  <c r="AL122" i="4"/>
  <c r="AM122" i="4"/>
  <c r="AL123" i="4"/>
  <c r="AM123" i="4"/>
  <c r="AL124" i="4"/>
  <c r="AM124" i="4"/>
  <c r="AL125" i="4"/>
  <c r="AM125" i="4"/>
  <c r="AL126" i="4"/>
  <c r="AM126" i="4"/>
  <c r="AL127" i="4"/>
  <c r="AM127" i="4"/>
  <c r="AM8" i="4"/>
  <c r="AL8" i="4"/>
  <c r="AM7" i="4"/>
  <c r="AL7" i="4"/>
  <c r="AG9" i="4"/>
  <c r="AH9" i="4"/>
  <c r="AG10" i="4"/>
  <c r="AH10" i="4"/>
  <c r="AG11" i="4"/>
  <c r="AH11" i="4"/>
  <c r="AG12" i="4"/>
  <c r="AH12" i="4"/>
  <c r="AG13" i="4"/>
  <c r="AH13" i="4"/>
  <c r="AG14" i="4"/>
  <c r="AH14" i="4"/>
  <c r="AG15" i="4"/>
  <c r="AH15" i="4"/>
  <c r="AG16" i="4"/>
  <c r="AH16" i="4"/>
  <c r="AG17" i="4"/>
  <c r="AH17" i="4"/>
  <c r="AG18" i="4"/>
  <c r="AH18" i="4"/>
  <c r="AG19" i="4"/>
  <c r="AH19" i="4"/>
  <c r="AG20" i="4"/>
  <c r="AH20" i="4"/>
  <c r="AG21" i="4"/>
  <c r="AH21" i="4"/>
  <c r="AG22" i="4"/>
  <c r="AH22" i="4"/>
  <c r="AG24" i="4"/>
  <c r="AH24" i="4"/>
  <c r="AG25" i="4"/>
  <c r="AH25" i="4"/>
  <c r="AG26" i="4"/>
  <c r="AH26" i="4"/>
  <c r="AG27" i="4"/>
  <c r="AH27" i="4"/>
  <c r="AG28" i="4"/>
  <c r="AH28" i="4"/>
  <c r="AG29" i="4"/>
  <c r="AH29" i="4"/>
  <c r="AG30" i="4"/>
  <c r="AH30" i="4"/>
  <c r="AG31" i="4"/>
  <c r="AH31" i="4"/>
  <c r="AG32" i="4"/>
  <c r="AH32" i="4"/>
  <c r="AG33" i="4"/>
  <c r="AH33" i="4"/>
  <c r="AG34" i="4"/>
  <c r="AH34" i="4"/>
  <c r="AG35" i="4"/>
  <c r="AH35" i="4"/>
  <c r="AG36" i="4"/>
  <c r="AH36" i="4"/>
  <c r="AG37" i="4"/>
  <c r="AH37" i="4"/>
  <c r="AG38" i="4"/>
  <c r="AH38" i="4"/>
  <c r="AG39" i="4"/>
  <c r="AH39" i="4"/>
  <c r="AG40" i="4"/>
  <c r="AH40" i="4"/>
  <c r="AG41" i="4"/>
  <c r="AH41" i="4"/>
  <c r="AG42" i="4"/>
  <c r="AH42" i="4"/>
  <c r="AG43" i="4"/>
  <c r="AH43" i="4"/>
  <c r="AG44" i="4"/>
  <c r="AH44" i="4"/>
  <c r="AG45" i="4"/>
  <c r="AH45" i="4"/>
  <c r="AG46" i="4"/>
  <c r="AH46" i="4"/>
  <c r="AG47" i="4"/>
  <c r="AH47" i="4"/>
  <c r="AG48" i="4"/>
  <c r="AH48" i="4"/>
  <c r="AG49" i="4"/>
  <c r="AH49" i="4"/>
  <c r="AG50" i="4"/>
  <c r="AH50" i="4"/>
  <c r="AG51" i="4"/>
  <c r="AH51" i="4"/>
  <c r="AG52" i="4"/>
  <c r="AH52" i="4"/>
  <c r="AG53" i="4"/>
  <c r="AH53" i="4"/>
  <c r="AG54" i="4"/>
  <c r="AH54" i="4"/>
  <c r="AG55" i="4"/>
  <c r="AH55" i="4"/>
  <c r="AG56" i="4"/>
  <c r="AH56" i="4"/>
  <c r="AG57" i="4"/>
  <c r="AH57" i="4"/>
  <c r="AG58" i="4"/>
  <c r="AH58" i="4"/>
  <c r="AG59" i="4"/>
  <c r="AH59" i="4"/>
  <c r="AG60" i="4"/>
  <c r="AH60" i="4"/>
  <c r="AG61" i="4"/>
  <c r="AH61" i="4"/>
  <c r="AG62" i="4"/>
  <c r="AH62" i="4"/>
  <c r="AG63" i="4"/>
  <c r="AH63" i="4"/>
  <c r="AG64" i="4"/>
  <c r="AH64" i="4"/>
  <c r="AG65" i="4"/>
  <c r="AH65" i="4"/>
  <c r="AG66" i="4"/>
  <c r="AH66" i="4"/>
  <c r="AG67" i="4"/>
  <c r="AH67" i="4"/>
  <c r="AG68" i="4"/>
  <c r="AH68" i="4"/>
  <c r="AG69" i="4"/>
  <c r="AH69" i="4"/>
  <c r="AG70" i="4"/>
  <c r="AH70" i="4"/>
  <c r="AG71" i="4"/>
  <c r="AH71" i="4"/>
  <c r="AG72" i="4"/>
  <c r="AH72" i="4"/>
  <c r="AG73" i="4"/>
  <c r="AH73" i="4"/>
  <c r="AG74" i="4"/>
  <c r="AH74" i="4"/>
  <c r="AG75" i="4"/>
  <c r="AH75" i="4"/>
  <c r="AG76" i="4"/>
  <c r="AH76" i="4"/>
  <c r="AG77" i="4"/>
  <c r="AH77" i="4"/>
  <c r="AG78" i="4"/>
  <c r="AH78" i="4"/>
  <c r="AG79" i="4"/>
  <c r="AH79" i="4"/>
  <c r="AG80" i="4"/>
  <c r="AH80" i="4"/>
  <c r="AG81" i="4"/>
  <c r="AH81" i="4"/>
  <c r="AG82" i="4"/>
  <c r="AH82" i="4"/>
  <c r="AG83" i="4"/>
  <c r="AH83" i="4"/>
  <c r="AG84" i="4"/>
  <c r="AH84" i="4"/>
  <c r="AG85" i="4"/>
  <c r="AH85" i="4"/>
  <c r="AG86" i="4"/>
  <c r="AH86" i="4"/>
  <c r="AG87" i="4"/>
  <c r="AH87" i="4"/>
  <c r="AG88" i="4"/>
  <c r="AH88" i="4"/>
  <c r="AG89" i="4"/>
  <c r="AH89" i="4"/>
  <c r="AG90" i="4"/>
  <c r="AH90" i="4"/>
  <c r="AG91" i="4"/>
  <c r="AH91" i="4"/>
  <c r="AG92" i="4"/>
  <c r="AH92" i="4"/>
  <c r="AG93" i="4"/>
  <c r="AH93" i="4"/>
  <c r="AG94" i="4"/>
  <c r="AH94" i="4"/>
  <c r="AG95" i="4"/>
  <c r="AH95" i="4"/>
  <c r="AG96" i="4"/>
  <c r="AH96" i="4"/>
  <c r="AG97" i="4"/>
  <c r="AH97" i="4"/>
  <c r="AG98" i="4"/>
  <c r="AH98" i="4"/>
  <c r="AG99" i="4"/>
  <c r="AH99" i="4"/>
  <c r="AG100" i="4"/>
  <c r="AH100" i="4"/>
  <c r="AG101" i="4"/>
  <c r="AH101" i="4"/>
  <c r="AG102" i="4"/>
  <c r="AH102" i="4"/>
  <c r="AG103" i="4"/>
  <c r="AH103" i="4"/>
  <c r="AG104" i="4"/>
  <c r="AH104" i="4"/>
  <c r="AG105" i="4"/>
  <c r="AH105" i="4"/>
  <c r="AG106" i="4"/>
  <c r="AH106" i="4"/>
  <c r="AG107" i="4"/>
  <c r="AH107" i="4"/>
  <c r="AG108" i="4"/>
  <c r="AH108" i="4"/>
  <c r="AG109" i="4"/>
  <c r="AH109" i="4"/>
  <c r="AG110" i="4"/>
  <c r="AH110" i="4"/>
  <c r="AG111" i="4"/>
  <c r="AH111" i="4"/>
  <c r="AG112" i="4"/>
  <c r="AH112" i="4"/>
  <c r="AG113" i="4"/>
  <c r="AH113" i="4"/>
  <c r="AG114" i="4"/>
  <c r="AH114" i="4"/>
  <c r="AG115" i="4"/>
  <c r="AH115" i="4"/>
  <c r="AG116" i="4"/>
  <c r="AH116" i="4"/>
  <c r="AG117" i="4"/>
  <c r="AH117" i="4"/>
  <c r="AG118" i="4"/>
  <c r="AH118" i="4"/>
  <c r="AG119" i="4"/>
  <c r="AH119" i="4"/>
  <c r="AG120" i="4"/>
  <c r="AH120" i="4"/>
  <c r="AG121" i="4"/>
  <c r="AH121" i="4"/>
  <c r="AG122" i="4"/>
  <c r="AH122" i="4"/>
  <c r="AG123" i="4"/>
  <c r="AH123" i="4"/>
  <c r="AG124" i="4"/>
  <c r="AH124" i="4"/>
  <c r="AG125" i="4"/>
  <c r="AH125" i="4"/>
  <c r="AG126" i="4"/>
  <c r="AH126" i="4"/>
  <c r="AG127" i="4"/>
  <c r="AH127" i="4"/>
  <c r="AH8" i="4"/>
  <c r="AG8" i="4"/>
  <c r="AH7" i="4"/>
  <c r="AG7" i="4"/>
  <c r="W7" i="4"/>
  <c r="V7" i="4"/>
  <c r="Z7" i="1"/>
  <c r="Q7" i="4" l="1"/>
  <c r="AS7" i="4"/>
  <c r="I7" i="4" l="1"/>
  <c r="J7" i="4" s="1"/>
  <c r="H7" i="1"/>
  <c r="J7" i="1" s="1"/>
  <c r="K7" i="4" l="1"/>
  <c r="I7" i="1"/>
  <c r="AD3" i="4"/>
  <c r="AA7" i="4"/>
  <c r="AN7" i="4"/>
  <c r="AT7" i="4"/>
  <c r="BQ3" i="4"/>
  <c r="BO3" i="4"/>
  <c r="BN3" i="4"/>
  <c r="BL3" i="4"/>
  <c r="BE3" i="4"/>
  <c r="BC3" i="4"/>
  <c r="BB3" i="4"/>
  <c r="AZ3" i="4"/>
  <c r="AY3" i="4"/>
  <c r="AW3" i="4"/>
  <c r="AK3" i="4"/>
  <c r="AI3" i="4"/>
  <c r="AF3" i="4"/>
  <c r="Z3" i="4"/>
  <c r="X3" i="4"/>
  <c r="T3" i="4"/>
  <c r="R3" i="4"/>
  <c r="N3" i="4"/>
  <c r="L3" i="4"/>
  <c r="H3" i="4"/>
  <c r="F3" i="4"/>
  <c r="C3" i="4"/>
  <c r="AC7" i="4" l="1"/>
  <c r="AB7" i="4"/>
  <c r="AU7" i="4"/>
  <c r="AV7" i="4"/>
  <c r="AP7" i="4"/>
  <c r="AO7" i="4"/>
  <c r="O3" i="4"/>
  <c r="Q3" i="4" s="1"/>
  <c r="CA3" i="4"/>
  <c r="CC3" i="4" s="1"/>
  <c r="AT3" i="4"/>
  <c r="AV3" i="4" s="1"/>
  <c r="AA3" i="4"/>
  <c r="AC3" i="4" s="1"/>
  <c r="U3" i="4"/>
  <c r="W3" i="4" s="1"/>
  <c r="AM50" i="1"/>
  <c r="AO50" i="1" s="1"/>
  <c r="I94" i="4" l="1"/>
  <c r="J94" i="4" l="1"/>
  <c r="K94" i="4"/>
  <c r="AF7" i="1"/>
  <c r="BE8" i="1" l="1"/>
  <c r="BH8" i="1"/>
  <c r="BK6" i="1"/>
  <c r="BG8" i="1" l="1"/>
  <c r="BF8" i="1"/>
  <c r="BX127" i="4"/>
  <c r="BU127" i="4"/>
  <c r="BR127" i="4"/>
  <c r="AT127" i="4"/>
  <c r="AQ127" i="4"/>
  <c r="AN127" i="4"/>
  <c r="AA127" i="4"/>
  <c r="U127" i="4"/>
  <c r="O127" i="4"/>
  <c r="I127" i="4"/>
  <c r="BX126" i="4"/>
  <c r="BU126" i="4"/>
  <c r="BR126" i="4"/>
  <c r="AT126" i="4"/>
  <c r="AQ126" i="4"/>
  <c r="AN126" i="4"/>
  <c r="AA126" i="4"/>
  <c r="U126" i="4"/>
  <c r="O126" i="4"/>
  <c r="I126" i="4"/>
  <c r="BX125" i="4"/>
  <c r="BU125" i="4"/>
  <c r="BR125" i="4"/>
  <c r="AT125" i="4"/>
  <c r="AQ125" i="4"/>
  <c r="AN125" i="4"/>
  <c r="AA125" i="4"/>
  <c r="U125" i="4"/>
  <c r="O125" i="4"/>
  <c r="I125" i="4"/>
  <c r="BX124" i="4"/>
  <c r="BU124" i="4"/>
  <c r="BR124" i="4"/>
  <c r="AT124" i="4"/>
  <c r="AQ124" i="4"/>
  <c r="AN124" i="4"/>
  <c r="AA124" i="4"/>
  <c r="U124" i="4"/>
  <c r="O124" i="4"/>
  <c r="I124" i="4"/>
  <c r="BX123" i="4"/>
  <c r="BU123" i="4"/>
  <c r="BR123" i="4"/>
  <c r="AT123" i="4"/>
  <c r="AQ123" i="4"/>
  <c r="AN123" i="4"/>
  <c r="AA123" i="4"/>
  <c r="U123" i="4"/>
  <c r="O123" i="4"/>
  <c r="I123" i="4"/>
  <c r="BX122" i="4"/>
  <c r="BU122" i="4"/>
  <c r="BR122" i="4"/>
  <c r="AT122" i="4"/>
  <c r="AQ122" i="4"/>
  <c r="AN122" i="4"/>
  <c r="AA122" i="4"/>
  <c r="U122" i="4"/>
  <c r="O122" i="4"/>
  <c r="I122" i="4"/>
  <c r="BX121" i="4"/>
  <c r="BU121" i="4"/>
  <c r="BR121" i="4"/>
  <c r="AT121" i="4"/>
  <c r="AQ121" i="4"/>
  <c r="AN121" i="4"/>
  <c r="AA121" i="4"/>
  <c r="U121" i="4"/>
  <c r="O121" i="4"/>
  <c r="I121" i="4"/>
  <c r="BX120" i="4"/>
  <c r="BU120" i="4"/>
  <c r="BR120" i="4"/>
  <c r="AT120" i="4"/>
  <c r="AQ120" i="4"/>
  <c r="AN120" i="4"/>
  <c r="AA120" i="4"/>
  <c r="U120" i="4"/>
  <c r="O120" i="4"/>
  <c r="I120" i="4"/>
  <c r="BX119" i="4"/>
  <c r="BU119" i="4"/>
  <c r="BR119" i="4"/>
  <c r="AT119" i="4"/>
  <c r="AQ119" i="4"/>
  <c r="AN119" i="4"/>
  <c r="AA119" i="4"/>
  <c r="U119" i="4"/>
  <c r="O119" i="4"/>
  <c r="I119" i="4"/>
  <c r="BX118" i="4"/>
  <c r="BU118" i="4"/>
  <c r="BR118" i="4"/>
  <c r="AT118" i="4"/>
  <c r="AQ118" i="4"/>
  <c r="AN118" i="4"/>
  <c r="AA118" i="4"/>
  <c r="U118" i="4"/>
  <c r="O118" i="4"/>
  <c r="I118" i="4"/>
  <c r="BX117" i="4"/>
  <c r="BU117" i="4"/>
  <c r="BR117" i="4"/>
  <c r="AT117" i="4"/>
  <c r="AQ117" i="4"/>
  <c r="AN117" i="4"/>
  <c r="AA117" i="4"/>
  <c r="U117" i="4"/>
  <c r="O117" i="4"/>
  <c r="I117" i="4"/>
  <c r="BX116" i="4"/>
  <c r="BU116" i="4"/>
  <c r="BR116" i="4"/>
  <c r="AT116" i="4"/>
  <c r="AQ116" i="4"/>
  <c r="AN116" i="4"/>
  <c r="AA116" i="4"/>
  <c r="U116" i="4"/>
  <c r="O116" i="4"/>
  <c r="I116" i="4"/>
  <c r="BX115" i="4"/>
  <c r="BU115" i="4"/>
  <c r="BR115" i="4"/>
  <c r="AT115" i="4"/>
  <c r="AQ115" i="4"/>
  <c r="AN115" i="4"/>
  <c r="AA115" i="4"/>
  <c r="U115" i="4"/>
  <c r="O115" i="4"/>
  <c r="I115" i="4"/>
  <c r="BX114" i="4"/>
  <c r="BU114" i="4"/>
  <c r="BR114" i="4"/>
  <c r="AT114" i="4"/>
  <c r="AQ114" i="4"/>
  <c r="AN114" i="4"/>
  <c r="AA114" i="4"/>
  <c r="U114" i="4"/>
  <c r="O114" i="4"/>
  <c r="I114" i="4"/>
  <c r="BX113" i="4"/>
  <c r="BU113" i="4"/>
  <c r="BR113" i="4"/>
  <c r="AT113" i="4"/>
  <c r="AQ113" i="4"/>
  <c r="AN113" i="4"/>
  <c r="AA113" i="4"/>
  <c r="U113" i="4"/>
  <c r="O113" i="4"/>
  <c r="I113" i="4"/>
  <c r="BX112" i="4"/>
  <c r="BU112" i="4"/>
  <c r="BR112" i="4"/>
  <c r="AT112" i="4"/>
  <c r="AQ112" i="4"/>
  <c r="AN112" i="4"/>
  <c r="AA112" i="4"/>
  <c r="U112" i="4"/>
  <c r="O112" i="4"/>
  <c r="I112" i="4"/>
  <c r="BX111" i="4"/>
  <c r="BU111" i="4"/>
  <c r="AT111" i="4"/>
  <c r="AQ111" i="4"/>
  <c r="AN111" i="4"/>
  <c r="AA111" i="4"/>
  <c r="U111" i="4"/>
  <c r="O111" i="4"/>
  <c r="I111" i="4"/>
  <c r="BX110" i="4"/>
  <c r="BU110" i="4"/>
  <c r="BR110" i="4"/>
  <c r="AT110" i="4"/>
  <c r="AQ110" i="4"/>
  <c r="AN110" i="4"/>
  <c r="AA110" i="4"/>
  <c r="U110" i="4"/>
  <c r="O110" i="4"/>
  <c r="I110" i="4"/>
  <c r="BX109" i="4"/>
  <c r="BU109" i="4"/>
  <c r="BR109" i="4"/>
  <c r="AT109" i="4"/>
  <c r="AQ109" i="4"/>
  <c r="AN109" i="4"/>
  <c r="AA109" i="4"/>
  <c r="U109" i="4"/>
  <c r="O109" i="4"/>
  <c r="I109" i="4"/>
  <c r="BX108" i="4"/>
  <c r="BU108" i="4"/>
  <c r="BR108" i="4"/>
  <c r="AT108" i="4"/>
  <c r="AQ108" i="4"/>
  <c r="AN108" i="4"/>
  <c r="AA108" i="4"/>
  <c r="U108" i="4"/>
  <c r="O108" i="4"/>
  <c r="I108" i="4"/>
  <c r="BX107" i="4"/>
  <c r="BU107" i="4"/>
  <c r="BR107" i="4"/>
  <c r="AT107" i="4"/>
  <c r="AQ107" i="4"/>
  <c r="AN107" i="4"/>
  <c r="AA107" i="4"/>
  <c r="U107" i="4"/>
  <c r="O107" i="4"/>
  <c r="I107" i="4"/>
  <c r="BX106" i="4"/>
  <c r="BU106" i="4"/>
  <c r="BR106" i="4"/>
  <c r="AT106" i="4"/>
  <c r="AQ106" i="4"/>
  <c r="AN106" i="4"/>
  <c r="AA106" i="4"/>
  <c r="U106" i="4"/>
  <c r="O106" i="4"/>
  <c r="I106" i="4"/>
  <c r="BX105" i="4"/>
  <c r="BU105" i="4"/>
  <c r="BR105" i="4"/>
  <c r="AT105" i="4"/>
  <c r="AQ105" i="4"/>
  <c r="AN105" i="4"/>
  <c r="AA105" i="4"/>
  <c r="U105" i="4"/>
  <c r="O105" i="4"/>
  <c r="I105" i="4"/>
  <c r="BX104" i="4"/>
  <c r="BU104" i="4"/>
  <c r="BR104" i="4"/>
  <c r="AT104" i="4"/>
  <c r="AQ104" i="4"/>
  <c r="AN104" i="4"/>
  <c r="AA104" i="4"/>
  <c r="U104" i="4"/>
  <c r="O104" i="4"/>
  <c r="I104" i="4"/>
  <c r="BX103" i="4"/>
  <c r="BU103" i="4"/>
  <c r="BR103" i="4"/>
  <c r="AT103" i="4"/>
  <c r="AQ103" i="4"/>
  <c r="AN103" i="4"/>
  <c r="AA103" i="4"/>
  <c r="U103" i="4"/>
  <c r="O103" i="4"/>
  <c r="I103" i="4"/>
  <c r="BX102" i="4"/>
  <c r="BU102" i="4"/>
  <c r="BR102" i="4"/>
  <c r="AT102" i="4"/>
  <c r="AQ102" i="4"/>
  <c r="AN102" i="4"/>
  <c r="AA102" i="4"/>
  <c r="U102" i="4"/>
  <c r="O102" i="4"/>
  <c r="I102" i="4"/>
  <c r="BX101" i="4"/>
  <c r="BU101" i="4"/>
  <c r="BR101" i="4"/>
  <c r="AT101" i="4"/>
  <c r="AQ101" i="4"/>
  <c r="AN101" i="4"/>
  <c r="AA101" i="4"/>
  <c r="U101" i="4"/>
  <c r="O101" i="4"/>
  <c r="I101" i="4"/>
  <c r="BX100" i="4"/>
  <c r="BU100" i="4"/>
  <c r="BR100" i="4"/>
  <c r="AT100" i="4"/>
  <c r="AQ100" i="4"/>
  <c r="AN100" i="4"/>
  <c r="AA100" i="4"/>
  <c r="U100" i="4"/>
  <c r="O100" i="4"/>
  <c r="I100" i="4"/>
  <c r="BX99" i="4"/>
  <c r="BU99" i="4"/>
  <c r="BR99" i="4"/>
  <c r="AT99" i="4"/>
  <c r="AQ99" i="4"/>
  <c r="AN99" i="4"/>
  <c r="AA99" i="4"/>
  <c r="U99" i="4"/>
  <c r="O99" i="4"/>
  <c r="Q99" i="4" s="1"/>
  <c r="I99" i="4"/>
  <c r="BX98" i="4"/>
  <c r="BU98" i="4"/>
  <c r="BR98" i="4"/>
  <c r="AT98" i="4"/>
  <c r="AQ98" i="4"/>
  <c r="AN98" i="4"/>
  <c r="AA98" i="4"/>
  <c r="U98" i="4"/>
  <c r="O98" i="4"/>
  <c r="I98" i="4"/>
  <c r="BX97" i="4"/>
  <c r="BU97" i="4"/>
  <c r="BR97" i="4"/>
  <c r="AT97" i="4"/>
  <c r="AQ97" i="4"/>
  <c r="AN97" i="4"/>
  <c r="AA97" i="4"/>
  <c r="U97" i="4"/>
  <c r="O97" i="4"/>
  <c r="I97" i="4"/>
  <c r="BX96" i="4"/>
  <c r="BU96" i="4"/>
  <c r="BR96" i="4"/>
  <c r="AT96" i="4"/>
  <c r="AQ96" i="4"/>
  <c r="AN96" i="4"/>
  <c r="AA96" i="4"/>
  <c r="U96" i="4"/>
  <c r="O96" i="4"/>
  <c r="I96" i="4"/>
  <c r="BX95" i="4"/>
  <c r="BU95" i="4"/>
  <c r="BR95" i="4"/>
  <c r="AT95" i="4"/>
  <c r="AQ95" i="4"/>
  <c r="AN95" i="4"/>
  <c r="AA95" i="4"/>
  <c r="U95" i="4"/>
  <c r="O95" i="4"/>
  <c r="I95" i="4"/>
  <c r="BX94" i="4"/>
  <c r="BU94" i="4"/>
  <c r="BR94" i="4"/>
  <c r="AT94" i="4"/>
  <c r="AQ94" i="4"/>
  <c r="AN94" i="4"/>
  <c r="AA94" i="4"/>
  <c r="U94" i="4"/>
  <c r="O94" i="4"/>
  <c r="BX93" i="4"/>
  <c r="BU93" i="4"/>
  <c r="BR93" i="4"/>
  <c r="AT93" i="4"/>
  <c r="AQ93" i="4"/>
  <c r="AN93" i="4"/>
  <c r="AA93" i="4"/>
  <c r="U93" i="4"/>
  <c r="O93" i="4"/>
  <c r="I93" i="4"/>
  <c r="BX92" i="4"/>
  <c r="BU92" i="4"/>
  <c r="BR92" i="4"/>
  <c r="AT92" i="4"/>
  <c r="AQ92" i="4"/>
  <c r="AN92" i="4"/>
  <c r="AA92" i="4"/>
  <c r="U92" i="4"/>
  <c r="O92" i="4"/>
  <c r="I92" i="4"/>
  <c r="BX91" i="4"/>
  <c r="BU91" i="4"/>
  <c r="BR91" i="4"/>
  <c r="AT91" i="4"/>
  <c r="AQ91" i="4"/>
  <c r="AN91" i="4"/>
  <c r="AA91" i="4"/>
  <c r="U91" i="4"/>
  <c r="O91" i="4"/>
  <c r="I91" i="4"/>
  <c r="BX90" i="4"/>
  <c r="BU90" i="4"/>
  <c r="BR90" i="4"/>
  <c r="AT90" i="4"/>
  <c r="AQ90" i="4"/>
  <c r="AN90" i="4"/>
  <c r="AA90" i="4"/>
  <c r="U90" i="4"/>
  <c r="O90" i="4"/>
  <c r="I90" i="4"/>
  <c r="BX89" i="4"/>
  <c r="BU89" i="4"/>
  <c r="BR89" i="4"/>
  <c r="AT89" i="4"/>
  <c r="AQ89" i="4"/>
  <c r="AN89" i="4"/>
  <c r="AA89" i="4"/>
  <c r="U89" i="4"/>
  <c r="O89" i="4"/>
  <c r="I89" i="4"/>
  <c r="BX88" i="4"/>
  <c r="BU88" i="4"/>
  <c r="BR88" i="4"/>
  <c r="AT88" i="4"/>
  <c r="AQ88" i="4"/>
  <c r="AN88" i="4"/>
  <c r="AA88" i="4"/>
  <c r="U88" i="4"/>
  <c r="O88" i="4"/>
  <c r="I88" i="4"/>
  <c r="BX87" i="4"/>
  <c r="BU87" i="4"/>
  <c r="BR87" i="4"/>
  <c r="AT87" i="4"/>
  <c r="AQ87" i="4"/>
  <c r="AN87" i="4"/>
  <c r="AA87" i="4"/>
  <c r="U87" i="4"/>
  <c r="O87" i="4"/>
  <c r="I87" i="4"/>
  <c r="BX86" i="4"/>
  <c r="BU86" i="4"/>
  <c r="BR86" i="4"/>
  <c r="AT86" i="4"/>
  <c r="AQ86" i="4"/>
  <c r="AN86" i="4"/>
  <c r="AA86" i="4"/>
  <c r="U86" i="4"/>
  <c r="O86" i="4"/>
  <c r="I86" i="4"/>
  <c r="BX85" i="4"/>
  <c r="BU85" i="4"/>
  <c r="BR85" i="4"/>
  <c r="AT85" i="4"/>
  <c r="AQ85" i="4"/>
  <c r="AN85" i="4"/>
  <c r="AA85" i="4"/>
  <c r="U85" i="4"/>
  <c r="O85" i="4"/>
  <c r="I85" i="4"/>
  <c r="BX84" i="4"/>
  <c r="BU84" i="4"/>
  <c r="BR84" i="4"/>
  <c r="AT84" i="4"/>
  <c r="AQ84" i="4"/>
  <c r="AN84" i="4"/>
  <c r="AA84" i="4"/>
  <c r="U84" i="4"/>
  <c r="O84" i="4"/>
  <c r="I84" i="4"/>
  <c r="BX83" i="4"/>
  <c r="BU83" i="4"/>
  <c r="BR83" i="4"/>
  <c r="AT83" i="4"/>
  <c r="AQ83" i="4"/>
  <c r="AN83" i="4"/>
  <c r="AA83" i="4"/>
  <c r="U83" i="4"/>
  <c r="O83" i="4"/>
  <c r="I83" i="4"/>
  <c r="BX82" i="4"/>
  <c r="BU82" i="4"/>
  <c r="BR82" i="4"/>
  <c r="AT82" i="4"/>
  <c r="AQ82" i="4"/>
  <c r="AN82" i="4"/>
  <c r="AA82" i="4"/>
  <c r="U82" i="4"/>
  <c r="O82" i="4"/>
  <c r="I82" i="4"/>
  <c r="BX81" i="4"/>
  <c r="BU81" i="4"/>
  <c r="BR81" i="4"/>
  <c r="AT81" i="4"/>
  <c r="AQ81" i="4"/>
  <c r="AN81" i="4"/>
  <c r="AA81" i="4"/>
  <c r="U81" i="4"/>
  <c r="O81" i="4"/>
  <c r="I81" i="4"/>
  <c r="BX80" i="4"/>
  <c r="BU80" i="4"/>
  <c r="BR80" i="4"/>
  <c r="AT80" i="4"/>
  <c r="AQ80" i="4"/>
  <c r="AN80" i="4"/>
  <c r="AA80" i="4"/>
  <c r="U80" i="4"/>
  <c r="O80" i="4"/>
  <c r="I80" i="4"/>
  <c r="BX79" i="4"/>
  <c r="BU79" i="4"/>
  <c r="BR79" i="4"/>
  <c r="AT79" i="4"/>
  <c r="AQ79" i="4"/>
  <c r="AN79" i="4"/>
  <c r="AA79" i="4"/>
  <c r="U79" i="4"/>
  <c r="O79" i="4"/>
  <c r="I79" i="4"/>
  <c r="BX78" i="4"/>
  <c r="BU78" i="4"/>
  <c r="BR78" i="4"/>
  <c r="AT78" i="4"/>
  <c r="AQ78" i="4"/>
  <c r="AN78" i="4"/>
  <c r="AA78" i="4"/>
  <c r="U78" i="4"/>
  <c r="O78" i="4"/>
  <c r="I78" i="4"/>
  <c r="BX77" i="4"/>
  <c r="BU77" i="4"/>
  <c r="BR77" i="4"/>
  <c r="AT77" i="4"/>
  <c r="AQ77" i="4"/>
  <c r="AN77" i="4"/>
  <c r="AA77" i="4"/>
  <c r="U77" i="4"/>
  <c r="O77" i="4"/>
  <c r="I77" i="4"/>
  <c r="BX76" i="4"/>
  <c r="BU76" i="4"/>
  <c r="BR76" i="4"/>
  <c r="AT76" i="4"/>
  <c r="AQ76" i="4"/>
  <c r="AN76" i="4"/>
  <c r="AA76" i="4"/>
  <c r="U76" i="4"/>
  <c r="O76" i="4"/>
  <c r="I76" i="4"/>
  <c r="BX75" i="4"/>
  <c r="BU75" i="4"/>
  <c r="BR75" i="4"/>
  <c r="AT75" i="4"/>
  <c r="AQ75" i="4"/>
  <c r="AN75" i="4"/>
  <c r="AA75" i="4"/>
  <c r="U75" i="4"/>
  <c r="O75" i="4"/>
  <c r="I75" i="4"/>
  <c r="BX74" i="4"/>
  <c r="BU74" i="4"/>
  <c r="BR74" i="4"/>
  <c r="AT74" i="4"/>
  <c r="AQ74" i="4"/>
  <c r="AN74" i="4"/>
  <c r="AA74" i="4"/>
  <c r="U74" i="4"/>
  <c r="O74" i="4"/>
  <c r="I74" i="4"/>
  <c r="BX73" i="4"/>
  <c r="BU73" i="4"/>
  <c r="BR73" i="4"/>
  <c r="AT73" i="4"/>
  <c r="AQ73" i="4"/>
  <c r="AN73" i="4"/>
  <c r="AA73" i="4"/>
  <c r="U73" i="4"/>
  <c r="O73" i="4"/>
  <c r="I73" i="4"/>
  <c r="BX72" i="4"/>
  <c r="BU72" i="4"/>
  <c r="BR72" i="4"/>
  <c r="AT72" i="4"/>
  <c r="AQ72" i="4"/>
  <c r="AN72" i="4"/>
  <c r="AA72" i="4"/>
  <c r="U72" i="4"/>
  <c r="O72" i="4"/>
  <c r="I72" i="4"/>
  <c r="BX71" i="4"/>
  <c r="BU71" i="4"/>
  <c r="BR71" i="4"/>
  <c r="AT71" i="4"/>
  <c r="AQ71" i="4"/>
  <c r="AN71" i="4"/>
  <c r="AA71" i="4"/>
  <c r="U71" i="4"/>
  <c r="O71" i="4"/>
  <c r="I71" i="4"/>
  <c r="BX70" i="4"/>
  <c r="BU70" i="4"/>
  <c r="BR70" i="4"/>
  <c r="AT70" i="4"/>
  <c r="AQ70" i="4"/>
  <c r="AN70" i="4"/>
  <c r="AA70" i="4"/>
  <c r="U70" i="4"/>
  <c r="O70" i="4"/>
  <c r="I70" i="4"/>
  <c r="BX69" i="4"/>
  <c r="BU69" i="4"/>
  <c r="BR69" i="4"/>
  <c r="AT69" i="4"/>
  <c r="AQ69" i="4"/>
  <c r="AN69" i="4"/>
  <c r="AA69" i="4"/>
  <c r="U69" i="4"/>
  <c r="O69" i="4"/>
  <c r="I69" i="4"/>
  <c r="BX68" i="4"/>
  <c r="BU68" i="4"/>
  <c r="BR68" i="4"/>
  <c r="AT68" i="4"/>
  <c r="AQ68" i="4"/>
  <c r="AN68" i="4"/>
  <c r="AA68" i="4"/>
  <c r="U68" i="4"/>
  <c r="O68" i="4"/>
  <c r="I68" i="4"/>
  <c r="BX67" i="4"/>
  <c r="BU67" i="4"/>
  <c r="BR67" i="4"/>
  <c r="AT67" i="4"/>
  <c r="AQ67" i="4"/>
  <c r="AN67" i="4"/>
  <c r="AA67" i="4"/>
  <c r="U67" i="4"/>
  <c r="O67" i="4"/>
  <c r="I67" i="4"/>
  <c r="BX66" i="4"/>
  <c r="BU66" i="4"/>
  <c r="BR66" i="4"/>
  <c r="AT66" i="4"/>
  <c r="AQ66" i="4"/>
  <c r="AN66" i="4"/>
  <c r="AA66" i="4"/>
  <c r="U66" i="4"/>
  <c r="O66" i="4"/>
  <c r="I66" i="4"/>
  <c r="BX65" i="4"/>
  <c r="BU65" i="4"/>
  <c r="BR65" i="4"/>
  <c r="AT65" i="4"/>
  <c r="AQ65" i="4"/>
  <c r="AN65" i="4"/>
  <c r="AA65" i="4"/>
  <c r="U65" i="4"/>
  <c r="O65" i="4"/>
  <c r="I65" i="4"/>
  <c r="BX64" i="4"/>
  <c r="BU64" i="4"/>
  <c r="BR64" i="4"/>
  <c r="AT64" i="4"/>
  <c r="AQ64" i="4"/>
  <c r="AN64" i="4"/>
  <c r="AA64" i="4"/>
  <c r="U64" i="4"/>
  <c r="O64" i="4"/>
  <c r="I64" i="4"/>
  <c r="BX63" i="4"/>
  <c r="BU63" i="4"/>
  <c r="BR63" i="4"/>
  <c r="AT63" i="4"/>
  <c r="AQ63" i="4"/>
  <c r="AN63" i="4"/>
  <c r="AA63" i="4"/>
  <c r="U63" i="4"/>
  <c r="O63" i="4"/>
  <c r="I63" i="4"/>
  <c r="BX62" i="4"/>
  <c r="BU62" i="4"/>
  <c r="BR62" i="4"/>
  <c r="AT62" i="4"/>
  <c r="AQ62" i="4"/>
  <c r="AN62" i="4"/>
  <c r="AA62" i="4"/>
  <c r="U62" i="4"/>
  <c r="O62" i="4"/>
  <c r="I62" i="4"/>
  <c r="BX61" i="4"/>
  <c r="BU61" i="4"/>
  <c r="BR61" i="4"/>
  <c r="AT61" i="4"/>
  <c r="AQ61" i="4"/>
  <c r="AN61" i="4"/>
  <c r="AA61" i="4"/>
  <c r="U61" i="4"/>
  <c r="O61" i="4"/>
  <c r="I61" i="4"/>
  <c r="BX60" i="4"/>
  <c r="BU60" i="4"/>
  <c r="BR60" i="4"/>
  <c r="AT60" i="4"/>
  <c r="AQ60" i="4"/>
  <c r="AN60" i="4"/>
  <c r="AA60" i="4"/>
  <c r="U60" i="4"/>
  <c r="O60" i="4"/>
  <c r="I60" i="4"/>
  <c r="BX59" i="4"/>
  <c r="BU59" i="4"/>
  <c r="BR59" i="4"/>
  <c r="AT59" i="4"/>
  <c r="AQ59" i="4"/>
  <c r="AN59" i="4"/>
  <c r="AA59" i="4"/>
  <c r="U59" i="4"/>
  <c r="O59" i="4"/>
  <c r="I59" i="4"/>
  <c r="BX58" i="4"/>
  <c r="BU58" i="4"/>
  <c r="BR58" i="4"/>
  <c r="AT58" i="4"/>
  <c r="AQ58" i="4"/>
  <c r="AN58" i="4"/>
  <c r="AA58" i="4"/>
  <c r="U58" i="4"/>
  <c r="O58" i="4"/>
  <c r="I58" i="4"/>
  <c r="BX57" i="4"/>
  <c r="BU57" i="4"/>
  <c r="BR57" i="4"/>
  <c r="AT57" i="4"/>
  <c r="AQ57" i="4"/>
  <c r="AN57" i="4"/>
  <c r="AA57" i="4"/>
  <c r="U57" i="4"/>
  <c r="O57" i="4"/>
  <c r="I57" i="4"/>
  <c r="BX56" i="4"/>
  <c r="BU56" i="4"/>
  <c r="BR56" i="4"/>
  <c r="AT56" i="4"/>
  <c r="AQ56" i="4"/>
  <c r="AN56" i="4"/>
  <c r="AA56" i="4"/>
  <c r="U56" i="4"/>
  <c r="O56" i="4"/>
  <c r="I56" i="4"/>
  <c r="BX55" i="4"/>
  <c r="BU55" i="4"/>
  <c r="BR55" i="4"/>
  <c r="AT55" i="4"/>
  <c r="AQ55" i="4"/>
  <c r="AN55" i="4"/>
  <c r="AA55" i="4"/>
  <c r="U55" i="4"/>
  <c r="O55" i="4"/>
  <c r="I55" i="4"/>
  <c r="BX54" i="4"/>
  <c r="BU54" i="4"/>
  <c r="BR54" i="4"/>
  <c r="AT54" i="4"/>
  <c r="AQ54" i="4"/>
  <c r="AN54" i="4"/>
  <c r="AA54" i="4"/>
  <c r="U54" i="4"/>
  <c r="O54" i="4"/>
  <c r="I54" i="4"/>
  <c r="BX53" i="4"/>
  <c r="BU53" i="4"/>
  <c r="BR53" i="4"/>
  <c r="AT53" i="4"/>
  <c r="AQ53" i="4"/>
  <c r="AN53" i="4"/>
  <c r="AA53" i="4"/>
  <c r="U53" i="4"/>
  <c r="O53" i="4"/>
  <c r="I53" i="4"/>
  <c r="BX52" i="4"/>
  <c r="BU52" i="4"/>
  <c r="BR52" i="4"/>
  <c r="AT52" i="4"/>
  <c r="AQ52" i="4"/>
  <c r="AN52" i="4"/>
  <c r="AA52" i="4"/>
  <c r="U52" i="4"/>
  <c r="O52" i="4"/>
  <c r="I52" i="4"/>
  <c r="BX51" i="4"/>
  <c r="BU51" i="4"/>
  <c r="BR51" i="4"/>
  <c r="AT51" i="4"/>
  <c r="AQ51" i="4"/>
  <c r="AN51" i="4"/>
  <c r="AA51" i="4"/>
  <c r="U51" i="4"/>
  <c r="O51" i="4"/>
  <c r="I51" i="4"/>
  <c r="BX50" i="4"/>
  <c r="BU50" i="4"/>
  <c r="BR50" i="4"/>
  <c r="AT50" i="4"/>
  <c r="AQ50" i="4"/>
  <c r="AN50" i="4"/>
  <c r="AA50" i="4"/>
  <c r="U50" i="4"/>
  <c r="O50" i="4"/>
  <c r="I50" i="4"/>
  <c r="BX49" i="4"/>
  <c r="BU49" i="4"/>
  <c r="BR49" i="4"/>
  <c r="AT49" i="4"/>
  <c r="AQ49" i="4"/>
  <c r="AN49" i="4"/>
  <c r="AA49" i="4"/>
  <c r="U49" i="4"/>
  <c r="O49" i="4"/>
  <c r="I49" i="4"/>
  <c r="BX48" i="4"/>
  <c r="BU48" i="4"/>
  <c r="BR48" i="4"/>
  <c r="AT48" i="4"/>
  <c r="AQ48" i="4"/>
  <c r="AN48" i="4"/>
  <c r="AA48" i="4"/>
  <c r="U48" i="4"/>
  <c r="O48" i="4"/>
  <c r="I48" i="4"/>
  <c r="BX47" i="4"/>
  <c r="BU47" i="4"/>
  <c r="BR47" i="4"/>
  <c r="AT47" i="4"/>
  <c r="AQ47" i="4"/>
  <c r="AN47" i="4"/>
  <c r="AA47" i="4"/>
  <c r="U47" i="4"/>
  <c r="O47" i="4"/>
  <c r="I47" i="4"/>
  <c r="BX46" i="4"/>
  <c r="BU46" i="4"/>
  <c r="BR46" i="4"/>
  <c r="AT46" i="4"/>
  <c r="AQ46" i="4"/>
  <c r="AN46" i="4"/>
  <c r="AA46" i="4"/>
  <c r="U46" i="4"/>
  <c r="O46" i="4"/>
  <c r="I46" i="4"/>
  <c r="BX45" i="4"/>
  <c r="BU45" i="4"/>
  <c r="BR45" i="4"/>
  <c r="AT45" i="4"/>
  <c r="AQ45" i="4"/>
  <c r="AN45" i="4"/>
  <c r="AA45" i="4"/>
  <c r="U45" i="4"/>
  <c r="O45" i="4"/>
  <c r="I45" i="4"/>
  <c r="BX44" i="4"/>
  <c r="BU44" i="4"/>
  <c r="BR44" i="4"/>
  <c r="AT44" i="4"/>
  <c r="AQ44" i="4"/>
  <c r="AN44" i="4"/>
  <c r="AA44" i="4"/>
  <c r="U44" i="4"/>
  <c r="O44" i="4"/>
  <c r="I44" i="4"/>
  <c r="BX43" i="4"/>
  <c r="BU43" i="4"/>
  <c r="BR43" i="4"/>
  <c r="AT43" i="4"/>
  <c r="AQ43" i="4"/>
  <c r="AN43" i="4"/>
  <c r="AA43" i="4"/>
  <c r="U43" i="4"/>
  <c r="O43" i="4"/>
  <c r="I43" i="4"/>
  <c r="BX42" i="4"/>
  <c r="BU42" i="4"/>
  <c r="BR42" i="4"/>
  <c r="AT42" i="4"/>
  <c r="AQ42" i="4"/>
  <c r="AN42" i="4"/>
  <c r="AA42" i="4"/>
  <c r="U42" i="4"/>
  <c r="O42" i="4"/>
  <c r="I42" i="4"/>
  <c r="BX41" i="4"/>
  <c r="BU41" i="4"/>
  <c r="BR41" i="4"/>
  <c r="AT41" i="4"/>
  <c r="AQ41" i="4"/>
  <c r="AN41" i="4"/>
  <c r="AA41" i="4"/>
  <c r="U41" i="4"/>
  <c r="O41" i="4"/>
  <c r="I41" i="4"/>
  <c r="BX40" i="4"/>
  <c r="BU40" i="4"/>
  <c r="BR40" i="4"/>
  <c r="AT40" i="4"/>
  <c r="AQ40" i="4"/>
  <c r="AN40" i="4"/>
  <c r="AA40" i="4"/>
  <c r="U40" i="4"/>
  <c r="O40" i="4"/>
  <c r="I40" i="4"/>
  <c r="BX39" i="4"/>
  <c r="BU39" i="4"/>
  <c r="BR39" i="4"/>
  <c r="AT39" i="4"/>
  <c r="AQ39" i="4"/>
  <c r="AN39" i="4"/>
  <c r="AA39" i="4"/>
  <c r="U39" i="4"/>
  <c r="O39" i="4"/>
  <c r="I39" i="4"/>
  <c r="BX38" i="4"/>
  <c r="BU38" i="4"/>
  <c r="BR38" i="4"/>
  <c r="AT38" i="4"/>
  <c r="AQ38" i="4"/>
  <c r="AN38" i="4"/>
  <c r="AA38" i="4"/>
  <c r="U38" i="4"/>
  <c r="O38" i="4"/>
  <c r="I38" i="4"/>
  <c r="BX37" i="4"/>
  <c r="BU37" i="4"/>
  <c r="BR37" i="4"/>
  <c r="AT37" i="4"/>
  <c r="AQ37" i="4"/>
  <c r="AN37" i="4"/>
  <c r="AA37" i="4"/>
  <c r="U37" i="4"/>
  <c r="O37" i="4"/>
  <c r="I37" i="4"/>
  <c r="BX36" i="4"/>
  <c r="BU36" i="4"/>
  <c r="BR36" i="4"/>
  <c r="AT36" i="4"/>
  <c r="AQ36" i="4"/>
  <c r="AN36" i="4"/>
  <c r="AA36" i="4"/>
  <c r="U36" i="4"/>
  <c r="O36" i="4"/>
  <c r="I36" i="4"/>
  <c r="BX35" i="4"/>
  <c r="BU35" i="4"/>
  <c r="BR35" i="4"/>
  <c r="AT35" i="4"/>
  <c r="AQ35" i="4"/>
  <c r="AN35" i="4"/>
  <c r="AA35" i="4"/>
  <c r="U35" i="4"/>
  <c r="O35" i="4"/>
  <c r="I35" i="4"/>
  <c r="BX34" i="4"/>
  <c r="BU34" i="4"/>
  <c r="BR34" i="4"/>
  <c r="AT34" i="4"/>
  <c r="AQ34" i="4"/>
  <c r="AN34" i="4"/>
  <c r="AA34" i="4"/>
  <c r="U34" i="4"/>
  <c r="O34" i="4"/>
  <c r="I34" i="4"/>
  <c r="BX33" i="4"/>
  <c r="BU33" i="4"/>
  <c r="BR33" i="4"/>
  <c r="AT33" i="4"/>
  <c r="AQ33" i="4"/>
  <c r="AN33" i="4"/>
  <c r="AA33" i="4"/>
  <c r="U33" i="4"/>
  <c r="O33" i="4"/>
  <c r="I33" i="4"/>
  <c r="BX32" i="4"/>
  <c r="BU32" i="4"/>
  <c r="BR32" i="4"/>
  <c r="AT32" i="4"/>
  <c r="AQ32" i="4"/>
  <c r="AN32" i="4"/>
  <c r="AA32" i="4"/>
  <c r="U32" i="4"/>
  <c r="O32" i="4"/>
  <c r="I32" i="4"/>
  <c r="BX31" i="4"/>
  <c r="BU31" i="4"/>
  <c r="BR31" i="4"/>
  <c r="AT31" i="4"/>
  <c r="AQ31" i="4"/>
  <c r="AN31" i="4"/>
  <c r="AA31" i="4"/>
  <c r="U31" i="4"/>
  <c r="O31" i="4"/>
  <c r="I31" i="4"/>
  <c r="BX30" i="4"/>
  <c r="BU30" i="4"/>
  <c r="BR30" i="4"/>
  <c r="AT30" i="4"/>
  <c r="AQ30" i="4"/>
  <c r="AN30" i="4"/>
  <c r="AA30" i="4"/>
  <c r="U30" i="4"/>
  <c r="O30" i="4"/>
  <c r="I30" i="4"/>
  <c r="BX29" i="4"/>
  <c r="BU29" i="4"/>
  <c r="BR29" i="4"/>
  <c r="AT29" i="4"/>
  <c r="AQ29" i="4"/>
  <c r="AN29" i="4"/>
  <c r="AA29" i="4"/>
  <c r="U29" i="4"/>
  <c r="O29" i="4"/>
  <c r="I29" i="4"/>
  <c r="BX28" i="4"/>
  <c r="BU28" i="4"/>
  <c r="BR28" i="4"/>
  <c r="AT28" i="4"/>
  <c r="AQ28" i="4"/>
  <c r="AN28" i="4"/>
  <c r="AA28" i="4"/>
  <c r="U28" i="4"/>
  <c r="O28" i="4"/>
  <c r="I28" i="4"/>
  <c r="BX27" i="4"/>
  <c r="BU27" i="4"/>
  <c r="BR27" i="4"/>
  <c r="AT27" i="4"/>
  <c r="AQ27" i="4"/>
  <c r="AN27" i="4"/>
  <c r="AA27" i="4"/>
  <c r="U27" i="4"/>
  <c r="O27" i="4"/>
  <c r="I27" i="4"/>
  <c r="BX26" i="4"/>
  <c r="BU26" i="4"/>
  <c r="BR26" i="4"/>
  <c r="AT26" i="4"/>
  <c r="AQ26" i="4"/>
  <c r="AN26" i="4"/>
  <c r="AA26" i="4"/>
  <c r="U26" i="4"/>
  <c r="O26" i="4"/>
  <c r="I26" i="4"/>
  <c r="BX25" i="4"/>
  <c r="BU25" i="4"/>
  <c r="BR25" i="4"/>
  <c r="AT25" i="4"/>
  <c r="AQ25" i="4"/>
  <c r="AN25" i="4"/>
  <c r="AA25" i="4"/>
  <c r="U25" i="4"/>
  <c r="O25" i="4"/>
  <c r="I25" i="4"/>
  <c r="BX24" i="4"/>
  <c r="BU24" i="4"/>
  <c r="BR24" i="4"/>
  <c r="AT24" i="4"/>
  <c r="AQ24" i="4"/>
  <c r="AN24" i="4"/>
  <c r="AA24" i="4"/>
  <c r="U24" i="4"/>
  <c r="O24" i="4"/>
  <c r="I24" i="4"/>
  <c r="BX22" i="4"/>
  <c r="BU22" i="4"/>
  <c r="BR22" i="4"/>
  <c r="AT22" i="4"/>
  <c r="AQ22" i="4"/>
  <c r="AN22" i="4"/>
  <c r="AA22" i="4"/>
  <c r="U22" i="4"/>
  <c r="O22" i="4"/>
  <c r="I22" i="4"/>
  <c r="BX21" i="4"/>
  <c r="BU21" i="4"/>
  <c r="BR21" i="4"/>
  <c r="AT21" i="4"/>
  <c r="AQ21" i="4"/>
  <c r="AN21" i="4"/>
  <c r="AA21" i="4"/>
  <c r="U21" i="4"/>
  <c r="O21" i="4"/>
  <c r="I21" i="4"/>
  <c r="BX20" i="4"/>
  <c r="BU20" i="4"/>
  <c r="BR20" i="4"/>
  <c r="AT20" i="4"/>
  <c r="AQ20" i="4"/>
  <c r="AN20" i="4"/>
  <c r="AA20" i="4"/>
  <c r="U20" i="4"/>
  <c r="O20" i="4"/>
  <c r="I20" i="4"/>
  <c r="BX19" i="4"/>
  <c r="BU19" i="4"/>
  <c r="BR19" i="4"/>
  <c r="AT19" i="4"/>
  <c r="AQ19" i="4"/>
  <c r="AN19" i="4"/>
  <c r="AA19" i="4"/>
  <c r="U19" i="4"/>
  <c r="O19" i="4"/>
  <c r="I19" i="4"/>
  <c r="BX18" i="4"/>
  <c r="BU18" i="4"/>
  <c r="BR18" i="4"/>
  <c r="AT18" i="4"/>
  <c r="AQ18" i="4"/>
  <c r="AN18" i="4"/>
  <c r="AA18" i="4"/>
  <c r="U18" i="4"/>
  <c r="O18" i="4"/>
  <c r="I18" i="4"/>
  <c r="BX17" i="4"/>
  <c r="BU17" i="4"/>
  <c r="BR17" i="4"/>
  <c r="AT17" i="4"/>
  <c r="AQ17" i="4"/>
  <c r="AN17" i="4"/>
  <c r="AA17" i="4"/>
  <c r="U17" i="4"/>
  <c r="O17" i="4"/>
  <c r="I17" i="4"/>
  <c r="BX16" i="4"/>
  <c r="BU16" i="4"/>
  <c r="BR16" i="4"/>
  <c r="AT16" i="4"/>
  <c r="AQ16" i="4"/>
  <c r="AN16" i="4"/>
  <c r="AA16" i="4"/>
  <c r="U16" i="4"/>
  <c r="O16" i="4"/>
  <c r="I16" i="4"/>
  <c r="BX15" i="4"/>
  <c r="BU15" i="4"/>
  <c r="BR15" i="4"/>
  <c r="AT15" i="4"/>
  <c r="AQ15" i="4"/>
  <c r="AN15" i="4"/>
  <c r="AA15" i="4"/>
  <c r="U15" i="4"/>
  <c r="O15" i="4"/>
  <c r="I15" i="4"/>
  <c r="BX14" i="4"/>
  <c r="BU14" i="4"/>
  <c r="BR14" i="4"/>
  <c r="AT14" i="4"/>
  <c r="AQ14" i="4"/>
  <c r="AN14" i="4"/>
  <c r="AA14" i="4"/>
  <c r="U14" i="4"/>
  <c r="O14" i="4"/>
  <c r="I14" i="4"/>
  <c r="BX13" i="4"/>
  <c r="BU13" i="4"/>
  <c r="BR13" i="4"/>
  <c r="AT13" i="4"/>
  <c r="AQ13" i="4"/>
  <c r="AN13" i="4"/>
  <c r="AA13" i="4"/>
  <c r="U13" i="4"/>
  <c r="O13" i="4"/>
  <c r="I13" i="4"/>
  <c r="BX12" i="4"/>
  <c r="BU12" i="4"/>
  <c r="BR12" i="4"/>
  <c r="AT12" i="4"/>
  <c r="AQ12" i="4"/>
  <c r="AN12" i="4"/>
  <c r="AA12" i="4"/>
  <c r="U12" i="4"/>
  <c r="O12" i="4"/>
  <c r="I12" i="4"/>
  <c r="BX11" i="4"/>
  <c r="BU11" i="4"/>
  <c r="BR11" i="4"/>
  <c r="AT11" i="4"/>
  <c r="AQ11" i="4"/>
  <c r="AN11" i="4"/>
  <c r="AA11" i="4"/>
  <c r="U11" i="4"/>
  <c r="O11" i="4"/>
  <c r="I11" i="4"/>
  <c r="BX10" i="4"/>
  <c r="BU10" i="4"/>
  <c r="BR10" i="4"/>
  <c r="AT10" i="4"/>
  <c r="AQ10" i="4"/>
  <c r="AN10" i="4"/>
  <c r="AA10" i="4"/>
  <c r="U10" i="4"/>
  <c r="O10" i="4"/>
  <c r="I10" i="4"/>
  <c r="BX9" i="4"/>
  <c r="BU9" i="4"/>
  <c r="BR9" i="4"/>
  <c r="AT9" i="4"/>
  <c r="AQ9" i="4"/>
  <c r="AN9" i="4"/>
  <c r="AA9" i="4"/>
  <c r="U9" i="4"/>
  <c r="O9" i="4"/>
  <c r="I9" i="4"/>
  <c r="BX8" i="4"/>
  <c r="BU8" i="4"/>
  <c r="BR8" i="4"/>
  <c r="AT8" i="4"/>
  <c r="AQ8" i="4"/>
  <c r="AN8" i="4"/>
  <c r="AA8" i="4"/>
  <c r="O8" i="4"/>
  <c r="I8" i="4"/>
  <c r="BX7" i="4"/>
  <c r="BU7" i="4"/>
  <c r="BQ6" i="4"/>
  <c r="BN6" i="4"/>
  <c r="BE6" i="4"/>
  <c r="BB6" i="4"/>
  <c r="AY6" i="4"/>
  <c r="AK6" i="4"/>
  <c r="AF6" i="4"/>
  <c r="Z6" i="4"/>
  <c r="N6" i="4"/>
  <c r="H6" i="4"/>
  <c r="E6" i="4"/>
  <c r="BQ5" i="4"/>
  <c r="BN5" i="4"/>
  <c r="BE5" i="4"/>
  <c r="BB5" i="4"/>
  <c r="AY5" i="4"/>
  <c r="AK5" i="4"/>
  <c r="AF5" i="4"/>
  <c r="Z5" i="4"/>
  <c r="N5" i="4"/>
  <c r="H5" i="4"/>
  <c r="E5" i="4"/>
  <c r="BQ4" i="4"/>
  <c r="BN4" i="4"/>
  <c r="BE4" i="4"/>
  <c r="BB4" i="4"/>
  <c r="AY4" i="4"/>
  <c r="AK4" i="4"/>
  <c r="AF4" i="4"/>
  <c r="Z4" i="4"/>
  <c r="N4" i="4"/>
  <c r="H4" i="4"/>
  <c r="E4" i="4"/>
  <c r="E3" i="4"/>
  <c r="BY28" i="4" l="1"/>
  <c r="BZ28" i="4"/>
  <c r="AB28" i="4"/>
  <c r="AC28" i="4"/>
  <c r="P28" i="4"/>
  <c r="Q28" i="4"/>
  <c r="BT28" i="4"/>
  <c r="BS28" i="4"/>
  <c r="BV28" i="4"/>
  <c r="BW28" i="4"/>
  <c r="W28" i="4"/>
  <c r="V28" i="4"/>
  <c r="AV28" i="4"/>
  <c r="AU28" i="4"/>
  <c r="J28" i="4"/>
  <c r="K28" i="4"/>
  <c r="AP28" i="4"/>
  <c r="AO28" i="4"/>
  <c r="AR28" i="4"/>
  <c r="AS28" i="4"/>
  <c r="BX3" i="4"/>
  <c r="BY7" i="4"/>
  <c r="BZ7" i="4"/>
  <c r="BW7" i="4"/>
  <c r="BV7" i="4"/>
  <c r="BZ14" i="4"/>
  <c r="BY14" i="4"/>
  <c r="W14" i="4"/>
  <c r="V14" i="4"/>
  <c r="AB14" i="4"/>
  <c r="AC14" i="4"/>
  <c r="BS14" i="4"/>
  <c r="BT14" i="4"/>
  <c r="Q14" i="4"/>
  <c r="P14" i="4"/>
  <c r="AU14" i="4"/>
  <c r="AV14" i="4"/>
  <c r="BV14" i="4"/>
  <c r="BW14" i="4"/>
  <c r="AS14" i="4"/>
  <c r="AR14" i="4"/>
  <c r="J14" i="4"/>
  <c r="K14" i="4"/>
  <c r="AP14" i="4"/>
  <c r="AO14" i="4"/>
  <c r="BY36" i="4"/>
  <c r="BZ36" i="4"/>
  <c r="AB36" i="4"/>
  <c r="AC36" i="4"/>
  <c r="BS36" i="4"/>
  <c r="BT36" i="4"/>
  <c r="P36" i="4"/>
  <c r="Q36" i="4"/>
  <c r="BW36" i="4"/>
  <c r="BV36" i="4"/>
  <c r="V36" i="4"/>
  <c r="W36" i="4"/>
  <c r="AU36" i="4"/>
  <c r="AV36" i="4"/>
  <c r="J36" i="4"/>
  <c r="K36" i="4"/>
  <c r="AR36" i="4"/>
  <c r="AS36" i="4"/>
  <c r="AO36" i="4"/>
  <c r="AP36" i="4"/>
  <c r="BY57" i="4"/>
  <c r="BZ57" i="4"/>
  <c r="BT57" i="4"/>
  <c r="BS57" i="4"/>
  <c r="P57" i="4"/>
  <c r="Q57" i="4"/>
  <c r="V57" i="4"/>
  <c r="W57" i="4"/>
  <c r="AU57" i="4"/>
  <c r="AV57" i="4"/>
  <c r="AB57" i="4"/>
  <c r="AC57" i="4"/>
  <c r="BW57" i="4"/>
  <c r="BV57" i="4"/>
  <c r="AS57" i="4"/>
  <c r="AR57" i="4"/>
  <c r="K57" i="4"/>
  <c r="J57" i="4"/>
  <c r="AP57" i="4"/>
  <c r="AO57" i="4"/>
  <c r="BZ87" i="4"/>
  <c r="BY87" i="4"/>
  <c r="P87" i="4"/>
  <c r="Q87" i="4"/>
  <c r="V87" i="4"/>
  <c r="W87" i="4"/>
  <c r="AU87" i="4"/>
  <c r="AV87" i="4"/>
  <c r="AB87" i="4"/>
  <c r="AC87" i="4"/>
  <c r="BS87" i="4"/>
  <c r="BT87" i="4"/>
  <c r="BW87" i="4"/>
  <c r="BV87" i="4"/>
  <c r="AS87" i="4"/>
  <c r="AR87" i="4"/>
  <c r="J87" i="4"/>
  <c r="K87" i="4"/>
  <c r="AP87" i="4"/>
  <c r="AO87" i="4"/>
  <c r="AB80" i="4"/>
  <c r="AC80" i="4"/>
  <c r="P80" i="4"/>
  <c r="Q80" i="4"/>
  <c r="BS80" i="4"/>
  <c r="BT80" i="4"/>
  <c r="V80" i="4"/>
  <c r="W80" i="4"/>
  <c r="AV80" i="4"/>
  <c r="AU80" i="4"/>
  <c r="J80" i="4"/>
  <c r="K80" i="4"/>
  <c r="AO80" i="4"/>
  <c r="AP80" i="4"/>
  <c r="AS80" i="4"/>
  <c r="AR80" i="4"/>
  <c r="BV80" i="4"/>
  <c r="BW80" i="4"/>
  <c r="BZ80" i="4"/>
  <c r="BY80" i="4"/>
  <c r="BZ12" i="4"/>
  <c r="BY12" i="4"/>
  <c r="AB12" i="4"/>
  <c r="AC12" i="4"/>
  <c r="BT12" i="4"/>
  <c r="BS12" i="4"/>
  <c r="BW12" i="4"/>
  <c r="BV12" i="4"/>
  <c r="P12" i="4"/>
  <c r="Q12" i="4"/>
  <c r="V12" i="4"/>
  <c r="W12" i="4"/>
  <c r="AV12" i="4"/>
  <c r="AU12" i="4"/>
  <c r="J12" i="4"/>
  <c r="K12" i="4"/>
  <c r="AO12" i="4"/>
  <c r="AP12" i="4"/>
  <c r="AS12" i="4"/>
  <c r="AR12" i="4"/>
  <c r="BZ83" i="4"/>
  <c r="BY83" i="4"/>
  <c r="W83" i="4"/>
  <c r="V83" i="4"/>
  <c r="AC83" i="4"/>
  <c r="AB83" i="4"/>
  <c r="BS83" i="4"/>
  <c r="BT83" i="4"/>
  <c r="Q83" i="4"/>
  <c r="P83" i="4"/>
  <c r="AU83" i="4"/>
  <c r="AV83" i="4"/>
  <c r="BW83" i="4"/>
  <c r="BV83" i="4"/>
  <c r="J83" i="4"/>
  <c r="K83" i="4"/>
  <c r="AO83" i="4"/>
  <c r="AP83" i="4"/>
  <c r="AR83" i="4"/>
  <c r="AS83" i="4"/>
  <c r="BY60" i="4"/>
  <c r="BZ60" i="4"/>
  <c r="AB60" i="4"/>
  <c r="AC60" i="4"/>
  <c r="P60" i="4"/>
  <c r="Q60" i="4"/>
  <c r="BS60" i="4"/>
  <c r="BT60" i="4"/>
  <c r="BW60" i="4"/>
  <c r="BV60" i="4"/>
  <c r="W60" i="4"/>
  <c r="V60" i="4"/>
  <c r="AV60" i="4"/>
  <c r="AU60" i="4"/>
  <c r="J60" i="4"/>
  <c r="K60" i="4"/>
  <c r="AS60" i="4"/>
  <c r="AR60" i="4"/>
  <c r="AP60" i="4"/>
  <c r="AO60" i="4"/>
  <c r="BY46" i="4"/>
  <c r="BZ46" i="4"/>
  <c r="BT46" i="4"/>
  <c r="BS46" i="4"/>
  <c r="P46" i="4"/>
  <c r="Q46" i="4"/>
  <c r="AB46" i="4"/>
  <c r="AC46" i="4"/>
  <c r="BW46" i="4"/>
  <c r="BV46" i="4"/>
  <c r="V46" i="4"/>
  <c r="W46" i="4"/>
  <c r="AU46" i="4"/>
  <c r="AV46" i="4"/>
  <c r="AO46" i="4"/>
  <c r="AP46" i="4"/>
  <c r="AS46" i="4"/>
  <c r="AR46" i="4"/>
  <c r="J46" i="4"/>
  <c r="K46" i="4"/>
  <c r="BZ15" i="4"/>
  <c r="BY15" i="4"/>
  <c r="BS15" i="4"/>
  <c r="BT15" i="4"/>
  <c r="P15" i="4"/>
  <c r="Q15" i="4"/>
  <c r="AB15" i="4"/>
  <c r="AC15" i="4"/>
  <c r="BW15" i="4"/>
  <c r="BV15" i="4"/>
  <c r="V15" i="4"/>
  <c r="W15" i="4"/>
  <c r="AV15" i="4"/>
  <c r="AU15" i="4"/>
  <c r="J15" i="4"/>
  <c r="K15" i="4"/>
  <c r="AR15" i="4"/>
  <c r="AS15" i="4"/>
  <c r="AP15" i="4"/>
  <c r="AO15" i="4"/>
  <c r="BZ8" i="4"/>
  <c r="BY8" i="4"/>
  <c r="AV8" i="4"/>
  <c r="AU8" i="4"/>
  <c r="AB8" i="4"/>
  <c r="AC8" i="4"/>
  <c r="BT8" i="4"/>
  <c r="BS8" i="4"/>
  <c r="Q8" i="4"/>
  <c r="P8" i="4"/>
  <c r="BV8" i="4"/>
  <c r="BW8" i="4"/>
  <c r="J8" i="4"/>
  <c r="K8" i="4"/>
  <c r="AS8" i="4"/>
  <c r="AR8" i="4"/>
  <c r="AO8" i="4"/>
  <c r="AP8" i="4"/>
  <c r="BZ44" i="4"/>
  <c r="BY44" i="4"/>
  <c r="BS44" i="4"/>
  <c r="BT44" i="4"/>
  <c r="BV44" i="4"/>
  <c r="BW44" i="4"/>
  <c r="Q44" i="4"/>
  <c r="P44" i="4"/>
  <c r="AC44" i="4"/>
  <c r="AB44" i="4"/>
  <c r="V44" i="4"/>
  <c r="W44" i="4"/>
  <c r="AU44" i="4"/>
  <c r="AV44" i="4"/>
  <c r="AO44" i="4"/>
  <c r="AP44" i="4"/>
  <c r="AR44" i="4"/>
  <c r="AS44" i="4"/>
  <c r="J44" i="4"/>
  <c r="K44" i="4"/>
  <c r="BY61" i="4"/>
  <c r="BZ61" i="4"/>
  <c r="W61" i="4"/>
  <c r="V61" i="4"/>
  <c r="AB61" i="4"/>
  <c r="AC61" i="4"/>
  <c r="BS61" i="4"/>
  <c r="BT61" i="4"/>
  <c r="P61" i="4"/>
  <c r="Q61" i="4"/>
  <c r="AV61" i="4"/>
  <c r="AU61" i="4"/>
  <c r="BW61" i="4"/>
  <c r="BV61" i="4"/>
  <c r="AR61" i="4"/>
  <c r="AS61" i="4"/>
  <c r="J61" i="4"/>
  <c r="K61" i="4"/>
  <c r="AP61" i="4"/>
  <c r="AO61" i="4"/>
  <c r="BZ72" i="4"/>
  <c r="BY72" i="4"/>
  <c r="AB72" i="4"/>
  <c r="AC72" i="4"/>
  <c r="P72" i="4"/>
  <c r="Q72" i="4"/>
  <c r="BT72" i="4"/>
  <c r="BS72" i="4"/>
  <c r="BW72" i="4"/>
  <c r="BV72" i="4"/>
  <c r="V72" i="4"/>
  <c r="W72" i="4"/>
  <c r="AV72" i="4"/>
  <c r="AU72" i="4"/>
  <c r="AO72" i="4"/>
  <c r="AP72" i="4"/>
  <c r="AR72" i="4"/>
  <c r="AS72" i="4"/>
  <c r="J72" i="4"/>
  <c r="K72" i="4"/>
  <c r="BY78" i="4"/>
  <c r="BZ78" i="4"/>
  <c r="AC78" i="4"/>
  <c r="AB78" i="4"/>
  <c r="Q78" i="4"/>
  <c r="P78" i="4"/>
  <c r="BT78" i="4"/>
  <c r="BS78" i="4"/>
  <c r="BW78" i="4"/>
  <c r="BV78" i="4"/>
  <c r="W78" i="4"/>
  <c r="V78" i="4"/>
  <c r="AU78" i="4"/>
  <c r="AV78" i="4"/>
  <c r="J78" i="4"/>
  <c r="K78" i="4"/>
  <c r="AR78" i="4"/>
  <c r="AS78" i="4"/>
  <c r="AO78" i="4"/>
  <c r="AP78" i="4"/>
  <c r="BZ58" i="4"/>
  <c r="BY58" i="4"/>
  <c r="BT58" i="4"/>
  <c r="BS58" i="4"/>
  <c r="P58" i="4"/>
  <c r="Q58" i="4"/>
  <c r="AB58" i="4"/>
  <c r="AC58" i="4"/>
  <c r="BW58" i="4"/>
  <c r="BV58" i="4"/>
  <c r="V58" i="4"/>
  <c r="W58" i="4"/>
  <c r="AV58" i="4"/>
  <c r="AU58" i="4"/>
  <c r="J58" i="4"/>
  <c r="K58" i="4"/>
  <c r="AS58" i="4"/>
  <c r="AR58" i="4"/>
  <c r="AO58" i="4"/>
  <c r="AP58" i="4"/>
  <c r="BZ94" i="4"/>
  <c r="BY94" i="4"/>
  <c r="Q94" i="4"/>
  <c r="P94" i="4"/>
  <c r="W94" i="4"/>
  <c r="V94" i="4"/>
  <c r="AU94" i="4"/>
  <c r="AV94" i="4"/>
  <c r="BW94" i="4"/>
  <c r="BV94" i="4"/>
  <c r="AB94" i="4"/>
  <c r="AC94" i="4"/>
  <c r="BS94" i="4"/>
  <c r="BT94" i="4"/>
  <c r="AS94" i="4"/>
  <c r="AR94" i="4"/>
  <c r="AO94" i="4"/>
  <c r="AP94" i="4"/>
  <c r="BZ98" i="4"/>
  <c r="BY98" i="4"/>
  <c r="P98" i="4"/>
  <c r="Q98" i="4"/>
  <c r="V98" i="4"/>
  <c r="W98" i="4"/>
  <c r="AV98" i="4"/>
  <c r="AU98" i="4"/>
  <c r="BW98" i="4"/>
  <c r="BV98" i="4"/>
  <c r="AB98" i="4"/>
  <c r="AC98" i="4"/>
  <c r="BT98" i="4"/>
  <c r="BS98" i="4"/>
  <c r="AR98" i="4"/>
  <c r="AS98" i="4"/>
  <c r="K98" i="4"/>
  <c r="J98" i="4"/>
  <c r="AO98" i="4"/>
  <c r="AP98" i="4"/>
  <c r="BZ113" i="4"/>
  <c r="BY113" i="4"/>
  <c r="BS113" i="4"/>
  <c r="BT113" i="4"/>
  <c r="V113" i="4"/>
  <c r="W113" i="4"/>
  <c r="AU113" i="4"/>
  <c r="AV113" i="4"/>
  <c r="AC113" i="4"/>
  <c r="AB113" i="4"/>
  <c r="BW113" i="4"/>
  <c r="BV113" i="4"/>
  <c r="Q113" i="4"/>
  <c r="P113" i="4"/>
  <c r="J113" i="4"/>
  <c r="K113" i="4"/>
  <c r="AO113" i="4"/>
  <c r="AP113" i="4"/>
  <c r="AR113" i="4"/>
  <c r="AS113" i="4"/>
  <c r="BY81" i="4"/>
  <c r="BZ81" i="4"/>
  <c r="Q81" i="4"/>
  <c r="P81" i="4"/>
  <c r="AU81" i="4"/>
  <c r="AV81" i="4"/>
  <c r="AC81" i="4"/>
  <c r="AB81" i="4"/>
  <c r="BT81" i="4"/>
  <c r="BS81" i="4"/>
  <c r="W81" i="4"/>
  <c r="V81" i="4"/>
  <c r="BW81" i="4"/>
  <c r="BV81" i="4"/>
  <c r="AR81" i="4"/>
  <c r="AS81" i="4"/>
  <c r="J81" i="4"/>
  <c r="K81" i="4"/>
  <c r="AP81" i="4"/>
  <c r="AO81" i="4"/>
  <c r="BZ55" i="4"/>
  <c r="BY55" i="4"/>
  <c r="W55" i="4"/>
  <c r="V55" i="4"/>
  <c r="AC55" i="4"/>
  <c r="AB55" i="4"/>
  <c r="BS55" i="4"/>
  <c r="BT55" i="4"/>
  <c r="P55" i="4"/>
  <c r="Q55" i="4"/>
  <c r="AU55" i="4"/>
  <c r="AV55" i="4"/>
  <c r="BW55" i="4"/>
  <c r="BV55" i="4"/>
  <c r="AR55" i="4"/>
  <c r="AS55" i="4"/>
  <c r="J55" i="4"/>
  <c r="K55" i="4"/>
  <c r="AP55" i="4"/>
  <c r="AO55" i="4"/>
  <c r="BY86" i="4"/>
  <c r="BZ86" i="4"/>
  <c r="BT86" i="4"/>
  <c r="BS86" i="4"/>
  <c r="P86" i="4"/>
  <c r="Q86" i="4"/>
  <c r="AB86" i="4"/>
  <c r="AC86" i="4"/>
  <c r="BW86" i="4"/>
  <c r="BV86" i="4"/>
  <c r="V86" i="4"/>
  <c r="W86" i="4"/>
  <c r="AV86" i="4"/>
  <c r="AU86" i="4"/>
  <c r="J86" i="4"/>
  <c r="K86" i="4"/>
  <c r="AO86" i="4"/>
  <c r="AP86" i="4"/>
  <c r="AS86" i="4"/>
  <c r="AR86" i="4"/>
  <c r="BZ30" i="4"/>
  <c r="BY30" i="4"/>
  <c r="AB30" i="4"/>
  <c r="AC30" i="4"/>
  <c r="BT30" i="4"/>
  <c r="BS30" i="4"/>
  <c r="BW30" i="4"/>
  <c r="BV30" i="4"/>
  <c r="P30" i="4"/>
  <c r="Q30" i="4"/>
  <c r="V30" i="4"/>
  <c r="W30" i="4"/>
  <c r="AV30" i="4"/>
  <c r="AU30" i="4"/>
  <c r="J30" i="4"/>
  <c r="K30" i="4"/>
  <c r="AO30" i="4"/>
  <c r="AP30" i="4"/>
  <c r="AS30" i="4"/>
  <c r="AR30" i="4"/>
  <c r="BY71" i="4"/>
  <c r="BZ71" i="4"/>
  <c r="AC71" i="4"/>
  <c r="AB71" i="4"/>
  <c r="BS71" i="4"/>
  <c r="BT71" i="4"/>
  <c r="BV71" i="4"/>
  <c r="BW71" i="4"/>
  <c r="Q71" i="4"/>
  <c r="P71" i="4"/>
  <c r="W71" i="4"/>
  <c r="V71" i="4"/>
  <c r="AU71" i="4"/>
  <c r="AV71" i="4"/>
  <c r="AR71" i="4"/>
  <c r="AS71" i="4"/>
  <c r="J71" i="4"/>
  <c r="K71" i="4"/>
  <c r="AP71" i="4"/>
  <c r="AO71" i="4"/>
  <c r="BZ10" i="4"/>
  <c r="BY10" i="4"/>
  <c r="P10" i="4"/>
  <c r="Q10" i="4"/>
  <c r="V10" i="4"/>
  <c r="W10" i="4"/>
  <c r="AB10" i="4"/>
  <c r="AC10" i="4"/>
  <c r="BS10" i="4"/>
  <c r="BT10" i="4"/>
  <c r="AV10" i="4"/>
  <c r="AU10" i="4"/>
  <c r="BW10" i="4"/>
  <c r="BV10" i="4"/>
  <c r="AR10" i="4"/>
  <c r="AS10" i="4"/>
  <c r="J10" i="4"/>
  <c r="K10" i="4"/>
  <c r="AO10" i="4"/>
  <c r="AP10" i="4"/>
  <c r="BY96" i="4"/>
  <c r="BZ96" i="4"/>
  <c r="Q96" i="4"/>
  <c r="P96" i="4"/>
  <c r="W96" i="4"/>
  <c r="V96" i="4"/>
  <c r="AU96" i="4"/>
  <c r="AV96" i="4"/>
  <c r="AC96" i="4"/>
  <c r="AB96" i="4"/>
  <c r="BS96" i="4"/>
  <c r="BT96" i="4"/>
  <c r="BW96" i="4"/>
  <c r="BV96" i="4"/>
  <c r="J96" i="4"/>
  <c r="K96" i="4"/>
  <c r="AO96" i="4"/>
  <c r="AP96" i="4"/>
  <c r="AR96" i="4"/>
  <c r="AS96" i="4"/>
  <c r="BZ62" i="4"/>
  <c r="BY62" i="4"/>
  <c r="AB62" i="4"/>
  <c r="AC62" i="4"/>
  <c r="Q62" i="4"/>
  <c r="P62" i="4"/>
  <c r="BS62" i="4"/>
  <c r="BT62" i="4"/>
  <c r="BW62" i="4"/>
  <c r="BV62" i="4"/>
  <c r="W62" i="4"/>
  <c r="V62" i="4"/>
  <c r="AU62" i="4"/>
  <c r="AV62" i="4"/>
  <c r="J62" i="4"/>
  <c r="K62" i="4"/>
  <c r="AR62" i="4"/>
  <c r="AS62" i="4"/>
  <c r="AP62" i="4"/>
  <c r="AO62" i="4"/>
  <c r="BY37" i="4"/>
  <c r="BZ37" i="4"/>
  <c r="P37" i="4"/>
  <c r="Q37" i="4"/>
  <c r="AV37" i="4"/>
  <c r="AU37" i="4"/>
  <c r="AB37" i="4"/>
  <c r="AC37" i="4"/>
  <c r="BT37" i="4"/>
  <c r="BS37" i="4"/>
  <c r="V37" i="4"/>
  <c r="W37" i="4"/>
  <c r="BV37" i="4"/>
  <c r="BW37" i="4"/>
  <c r="K37" i="4"/>
  <c r="J37" i="4"/>
  <c r="AP37" i="4"/>
  <c r="AO37" i="4"/>
  <c r="AR37" i="4"/>
  <c r="AS37" i="4"/>
  <c r="BZ67" i="4"/>
  <c r="BY67" i="4"/>
  <c r="V67" i="4"/>
  <c r="W67" i="4"/>
  <c r="AB67" i="4"/>
  <c r="AC67" i="4"/>
  <c r="BS67" i="4"/>
  <c r="BT67" i="4"/>
  <c r="Q67" i="4"/>
  <c r="P67" i="4"/>
  <c r="AV67" i="4"/>
  <c r="AU67" i="4"/>
  <c r="BV67" i="4"/>
  <c r="BW67" i="4"/>
  <c r="AS67" i="4"/>
  <c r="AR67" i="4"/>
  <c r="J67" i="4"/>
  <c r="K67" i="4"/>
  <c r="AO67" i="4"/>
  <c r="AP67" i="4"/>
  <c r="BY9" i="4"/>
  <c r="BZ9" i="4"/>
  <c r="P9" i="4"/>
  <c r="Q9" i="4"/>
  <c r="AV9" i="4"/>
  <c r="AU9" i="4"/>
  <c r="AB9" i="4"/>
  <c r="AC9" i="4"/>
  <c r="BT9" i="4"/>
  <c r="BS9" i="4"/>
  <c r="BV9" i="4"/>
  <c r="BW9" i="4"/>
  <c r="V9" i="4"/>
  <c r="W9" i="4"/>
  <c r="J9" i="4"/>
  <c r="K9" i="4"/>
  <c r="AS9" i="4"/>
  <c r="AR9" i="4"/>
  <c r="AO9" i="4"/>
  <c r="AP9" i="4"/>
  <c r="BY32" i="4"/>
  <c r="BZ32" i="4"/>
  <c r="P32" i="4"/>
  <c r="Q32" i="4"/>
  <c r="V32" i="4"/>
  <c r="W32" i="4"/>
  <c r="AV32" i="4"/>
  <c r="AU32" i="4"/>
  <c r="AB32" i="4"/>
  <c r="AC32" i="4"/>
  <c r="BS32" i="4"/>
  <c r="BT32" i="4"/>
  <c r="BW32" i="4"/>
  <c r="BV32" i="4"/>
  <c r="AO32" i="4"/>
  <c r="AP32" i="4"/>
  <c r="AS32" i="4"/>
  <c r="AR32" i="4"/>
  <c r="K32" i="4"/>
  <c r="J32" i="4"/>
  <c r="BY68" i="4"/>
  <c r="BZ68" i="4"/>
  <c r="BS68" i="4"/>
  <c r="BT68" i="4"/>
  <c r="P68" i="4"/>
  <c r="Q68" i="4"/>
  <c r="AB68" i="4"/>
  <c r="AC68" i="4"/>
  <c r="BV68" i="4"/>
  <c r="BW68" i="4"/>
  <c r="V68" i="4"/>
  <c r="W68" i="4"/>
  <c r="AU68" i="4"/>
  <c r="AV68" i="4"/>
  <c r="AP68" i="4"/>
  <c r="AO68" i="4"/>
  <c r="AS68" i="4"/>
  <c r="AR68" i="4"/>
  <c r="K68" i="4"/>
  <c r="J68" i="4"/>
  <c r="BZ50" i="4"/>
  <c r="BY50" i="4"/>
  <c r="P50" i="4"/>
  <c r="Q50" i="4"/>
  <c r="W50" i="4"/>
  <c r="V50" i="4"/>
  <c r="AU50" i="4"/>
  <c r="AV50" i="4"/>
  <c r="AB50" i="4"/>
  <c r="AC50" i="4"/>
  <c r="BS50" i="4"/>
  <c r="BT50" i="4"/>
  <c r="BW50" i="4"/>
  <c r="BV50" i="4"/>
  <c r="J50" i="4"/>
  <c r="K50" i="4"/>
  <c r="AR50" i="4"/>
  <c r="AS50" i="4"/>
  <c r="AO50" i="4"/>
  <c r="AP50" i="4"/>
  <c r="BZ110" i="4"/>
  <c r="BY110" i="4"/>
  <c r="V110" i="4"/>
  <c r="W110" i="4"/>
  <c r="AV110" i="4"/>
  <c r="AU110" i="4"/>
  <c r="BW110" i="4"/>
  <c r="BV110" i="4"/>
  <c r="P110" i="4"/>
  <c r="Q110" i="4"/>
  <c r="AB110" i="4"/>
  <c r="AC110" i="4"/>
  <c r="BT110" i="4"/>
  <c r="BS110" i="4"/>
  <c r="AR110" i="4"/>
  <c r="AS110" i="4"/>
  <c r="J110" i="4"/>
  <c r="K110" i="4"/>
  <c r="AO110" i="4"/>
  <c r="AP110" i="4"/>
  <c r="BZ18" i="4"/>
  <c r="BY18" i="4"/>
  <c r="AB18" i="4"/>
  <c r="AC18" i="4"/>
  <c r="BT18" i="4"/>
  <c r="BS18" i="4"/>
  <c r="BW18" i="4"/>
  <c r="BV18" i="4"/>
  <c r="P18" i="4"/>
  <c r="Q18" i="4"/>
  <c r="V18" i="4"/>
  <c r="W18" i="4"/>
  <c r="AU18" i="4"/>
  <c r="AV18" i="4"/>
  <c r="K18" i="4"/>
  <c r="J18" i="4"/>
  <c r="AO18" i="4"/>
  <c r="AP18" i="4"/>
  <c r="AR18" i="4"/>
  <c r="AS18" i="4"/>
  <c r="BZ34" i="4"/>
  <c r="BY34" i="4"/>
  <c r="AC34" i="4"/>
  <c r="AB34" i="4"/>
  <c r="BS34" i="4"/>
  <c r="BT34" i="4"/>
  <c r="BW34" i="4"/>
  <c r="BV34" i="4"/>
  <c r="Q34" i="4"/>
  <c r="P34" i="4"/>
  <c r="W34" i="4"/>
  <c r="V34" i="4"/>
  <c r="AU34" i="4"/>
  <c r="AV34" i="4"/>
  <c r="K34" i="4"/>
  <c r="J34" i="4"/>
  <c r="AP34" i="4"/>
  <c r="AO34" i="4"/>
  <c r="AR34" i="4"/>
  <c r="AS34" i="4"/>
  <c r="BZ114" i="4"/>
  <c r="BY114" i="4"/>
  <c r="W114" i="4"/>
  <c r="V114" i="4"/>
  <c r="AU114" i="4"/>
  <c r="AV114" i="4"/>
  <c r="AC114" i="4"/>
  <c r="AB114" i="4"/>
  <c r="BS114" i="4"/>
  <c r="BT114" i="4"/>
  <c r="BV114" i="4"/>
  <c r="BW114" i="4"/>
  <c r="P114" i="4"/>
  <c r="Q114" i="4"/>
  <c r="J114" i="4"/>
  <c r="K114" i="4"/>
  <c r="AO114" i="4"/>
  <c r="AP114" i="4"/>
  <c r="AS114" i="4"/>
  <c r="AR114" i="4"/>
  <c r="BZ93" i="4"/>
  <c r="BY93" i="4"/>
  <c r="AV93" i="4"/>
  <c r="AU93" i="4"/>
  <c r="AB93" i="4"/>
  <c r="AC93" i="4"/>
  <c r="BT93" i="4"/>
  <c r="BS93" i="4"/>
  <c r="P93" i="4"/>
  <c r="Q93" i="4"/>
  <c r="V93" i="4"/>
  <c r="W93" i="4"/>
  <c r="BV93" i="4"/>
  <c r="BW93" i="4"/>
  <c r="AS93" i="4"/>
  <c r="AR93" i="4"/>
  <c r="J93" i="4"/>
  <c r="K93" i="4"/>
  <c r="AO93" i="4"/>
  <c r="AP93" i="4"/>
  <c r="BZ82" i="4"/>
  <c r="BY82" i="4"/>
  <c r="P82" i="4"/>
  <c r="Q82" i="4"/>
  <c r="AB82" i="4"/>
  <c r="AC82" i="4"/>
  <c r="BS82" i="4"/>
  <c r="BT82" i="4"/>
  <c r="BV82" i="4"/>
  <c r="BW82" i="4"/>
  <c r="W82" i="4"/>
  <c r="V82" i="4"/>
  <c r="AU82" i="4"/>
  <c r="AV82" i="4"/>
  <c r="J82" i="4"/>
  <c r="K82" i="4"/>
  <c r="AP82" i="4"/>
  <c r="AO82" i="4"/>
  <c r="AR82" i="4"/>
  <c r="AS82" i="4"/>
  <c r="BZ35" i="4"/>
  <c r="BY35" i="4"/>
  <c r="W35" i="4"/>
  <c r="V35" i="4"/>
  <c r="AC35" i="4"/>
  <c r="AB35" i="4"/>
  <c r="BS35" i="4"/>
  <c r="BT35" i="4"/>
  <c r="P35" i="4"/>
  <c r="Q35" i="4"/>
  <c r="AU35" i="4"/>
  <c r="AV35" i="4"/>
  <c r="BW35" i="4"/>
  <c r="BV35" i="4"/>
  <c r="AR35" i="4"/>
  <c r="AS35" i="4"/>
  <c r="J35" i="4"/>
  <c r="K35" i="4"/>
  <c r="AO35" i="4"/>
  <c r="AP35" i="4"/>
  <c r="BZ24" i="4"/>
  <c r="BY24" i="4"/>
  <c r="AB24" i="4"/>
  <c r="AC24" i="4"/>
  <c r="P24" i="4"/>
  <c r="Q24" i="4"/>
  <c r="BT24" i="4"/>
  <c r="BS24" i="4"/>
  <c r="BV24" i="4"/>
  <c r="BW24" i="4"/>
  <c r="V24" i="4"/>
  <c r="W24" i="4"/>
  <c r="AU24" i="4"/>
  <c r="AV24" i="4"/>
  <c r="J24" i="4"/>
  <c r="K24" i="4"/>
  <c r="AS24" i="4"/>
  <c r="AR24" i="4"/>
  <c r="AO24" i="4"/>
  <c r="AP24" i="4"/>
  <c r="BY88" i="4"/>
  <c r="BZ88" i="4"/>
  <c r="P88" i="4"/>
  <c r="Q88" i="4"/>
  <c r="AB88" i="4"/>
  <c r="AC88" i="4"/>
  <c r="BT88" i="4"/>
  <c r="BS88" i="4"/>
  <c r="BW88" i="4"/>
  <c r="BV88" i="4"/>
  <c r="V88" i="4"/>
  <c r="W88" i="4"/>
  <c r="AU88" i="4"/>
  <c r="AV88" i="4"/>
  <c r="AO88" i="4"/>
  <c r="AP88" i="4"/>
  <c r="AS88" i="4"/>
  <c r="AR88" i="4"/>
  <c r="J88" i="4"/>
  <c r="K88" i="4"/>
  <c r="BZ59" i="4"/>
  <c r="BY59" i="4"/>
  <c r="Q59" i="4"/>
  <c r="P59" i="4"/>
  <c r="W59" i="4"/>
  <c r="V59" i="4"/>
  <c r="AC59" i="4"/>
  <c r="AB59" i="4"/>
  <c r="BS59" i="4"/>
  <c r="BT59" i="4"/>
  <c r="AU59" i="4"/>
  <c r="AV59" i="4"/>
  <c r="BW59" i="4"/>
  <c r="BV59" i="4"/>
  <c r="AR59" i="4"/>
  <c r="AS59" i="4"/>
  <c r="J59" i="4"/>
  <c r="K59" i="4"/>
  <c r="AO59" i="4"/>
  <c r="AP59" i="4"/>
  <c r="BZ100" i="4"/>
  <c r="BY100" i="4"/>
  <c r="BW100" i="4"/>
  <c r="BV100" i="4"/>
  <c r="P100" i="4"/>
  <c r="Q100" i="4"/>
  <c r="V100" i="4"/>
  <c r="W100" i="4"/>
  <c r="AV100" i="4"/>
  <c r="AU100" i="4"/>
  <c r="AB100" i="4"/>
  <c r="AC100" i="4"/>
  <c r="BT100" i="4"/>
  <c r="BS100" i="4"/>
  <c r="J100" i="4"/>
  <c r="K100" i="4"/>
  <c r="AO100" i="4"/>
  <c r="AP100" i="4"/>
  <c r="AS100" i="4"/>
  <c r="AR100" i="4"/>
  <c r="BZ19" i="4"/>
  <c r="BY19" i="4"/>
  <c r="BV19" i="4"/>
  <c r="BW19" i="4"/>
  <c r="P19" i="4"/>
  <c r="Q19" i="4"/>
  <c r="V19" i="4"/>
  <c r="W19" i="4"/>
  <c r="AV19" i="4"/>
  <c r="AU19" i="4"/>
  <c r="AB19" i="4"/>
  <c r="AC19" i="4"/>
  <c r="BT19" i="4"/>
  <c r="BS19" i="4"/>
  <c r="J19" i="4"/>
  <c r="K19" i="4"/>
  <c r="AR19" i="4"/>
  <c r="AS19" i="4"/>
  <c r="AO19" i="4"/>
  <c r="AP19" i="4"/>
  <c r="BZ53" i="4"/>
  <c r="BY53" i="4"/>
  <c r="BS53" i="4"/>
  <c r="BT53" i="4"/>
  <c r="BW53" i="4"/>
  <c r="BV53" i="4"/>
  <c r="P53" i="4"/>
  <c r="Q53" i="4"/>
  <c r="V53" i="4"/>
  <c r="W53" i="4"/>
  <c r="AU53" i="4"/>
  <c r="AV53" i="4"/>
  <c r="AB53" i="4"/>
  <c r="AC53" i="4"/>
  <c r="AR53" i="4"/>
  <c r="AS53" i="4"/>
  <c r="J53" i="4"/>
  <c r="K53" i="4"/>
  <c r="AP53" i="4"/>
  <c r="AO53" i="4"/>
  <c r="BZ118" i="4"/>
  <c r="BY118" i="4"/>
  <c r="BV118" i="4"/>
  <c r="BW118" i="4"/>
  <c r="Q118" i="4"/>
  <c r="P118" i="4"/>
  <c r="V118" i="4"/>
  <c r="W118" i="4"/>
  <c r="AV118" i="4"/>
  <c r="AU118" i="4"/>
  <c r="AB118" i="4"/>
  <c r="AC118" i="4"/>
  <c r="BS118" i="4"/>
  <c r="BT118" i="4"/>
  <c r="AS118" i="4"/>
  <c r="AR118" i="4"/>
  <c r="J118" i="4"/>
  <c r="K118" i="4"/>
  <c r="AO118" i="4"/>
  <c r="AP118" i="4"/>
  <c r="BZ74" i="4"/>
  <c r="BY74" i="4"/>
  <c r="BW74" i="4"/>
  <c r="BV74" i="4"/>
  <c r="AB74" i="4"/>
  <c r="AC74" i="4"/>
  <c r="BT74" i="4"/>
  <c r="BS74" i="4"/>
  <c r="P74" i="4"/>
  <c r="Q74" i="4"/>
  <c r="V74" i="4"/>
  <c r="W74" i="4"/>
  <c r="AV74" i="4"/>
  <c r="AU74" i="4"/>
  <c r="J74" i="4"/>
  <c r="K74" i="4"/>
  <c r="AS74" i="4"/>
  <c r="AR74" i="4"/>
  <c r="AO74" i="4"/>
  <c r="AP74" i="4"/>
  <c r="BZ75" i="4"/>
  <c r="BY75" i="4"/>
  <c r="W75" i="4"/>
  <c r="V75" i="4"/>
  <c r="AC75" i="4"/>
  <c r="AB75" i="4"/>
  <c r="BS75" i="4"/>
  <c r="BT75" i="4"/>
  <c r="Q75" i="4"/>
  <c r="P75" i="4"/>
  <c r="AU75" i="4"/>
  <c r="AV75" i="4"/>
  <c r="BW75" i="4"/>
  <c r="BV75" i="4"/>
  <c r="AR75" i="4"/>
  <c r="AS75" i="4"/>
  <c r="J75" i="4"/>
  <c r="K75" i="4"/>
  <c r="AO75" i="4"/>
  <c r="AP75" i="4"/>
  <c r="BZ52" i="4"/>
  <c r="BY52" i="4"/>
  <c r="AC52" i="4"/>
  <c r="AB52" i="4"/>
  <c r="P52" i="4"/>
  <c r="Q52" i="4"/>
  <c r="BS52" i="4"/>
  <c r="BT52" i="4"/>
  <c r="BW52" i="4"/>
  <c r="BV52" i="4"/>
  <c r="V52" i="4"/>
  <c r="W52" i="4"/>
  <c r="AU52" i="4"/>
  <c r="AV52" i="4"/>
  <c r="J52" i="4"/>
  <c r="K52" i="4"/>
  <c r="AO52" i="4"/>
  <c r="AP52" i="4"/>
  <c r="AR52" i="4"/>
  <c r="AS52" i="4"/>
  <c r="BY69" i="4"/>
  <c r="BZ69" i="4"/>
  <c r="Q69" i="4"/>
  <c r="P69" i="4"/>
  <c r="W69" i="4"/>
  <c r="V69" i="4"/>
  <c r="AU69" i="4"/>
  <c r="AV69" i="4"/>
  <c r="AB69" i="4"/>
  <c r="AC69" i="4"/>
  <c r="BS69" i="4"/>
  <c r="BT69" i="4"/>
  <c r="BW69" i="4"/>
  <c r="BV69" i="4"/>
  <c r="AR69" i="4"/>
  <c r="AS69" i="4"/>
  <c r="K69" i="4"/>
  <c r="J69" i="4"/>
  <c r="AP69" i="4"/>
  <c r="AO69" i="4"/>
  <c r="BZ13" i="4"/>
  <c r="BY13" i="4"/>
  <c r="BS13" i="4"/>
  <c r="BT13" i="4"/>
  <c r="P13" i="4"/>
  <c r="Q13" i="4"/>
  <c r="AB13" i="4"/>
  <c r="AC13" i="4"/>
  <c r="BV13" i="4"/>
  <c r="BW13" i="4"/>
  <c r="W13" i="4"/>
  <c r="V13" i="4"/>
  <c r="AU13" i="4"/>
  <c r="AV13" i="4"/>
  <c r="J13" i="4"/>
  <c r="K13" i="4"/>
  <c r="AR13" i="4"/>
  <c r="AS13" i="4"/>
  <c r="AO13" i="4"/>
  <c r="AP13" i="4"/>
  <c r="BZ116" i="4"/>
  <c r="BY116" i="4"/>
  <c r="BW116" i="4"/>
  <c r="BV116" i="4"/>
  <c r="V116" i="4"/>
  <c r="W116" i="4"/>
  <c r="AV116" i="4"/>
  <c r="AU116" i="4"/>
  <c r="Q116" i="4"/>
  <c r="P116" i="4"/>
  <c r="AC116" i="4"/>
  <c r="AB116" i="4"/>
  <c r="BS116" i="4"/>
  <c r="BT116" i="4"/>
  <c r="AO116" i="4"/>
  <c r="AP116" i="4"/>
  <c r="AS116" i="4"/>
  <c r="AR116" i="4"/>
  <c r="K116" i="4"/>
  <c r="J116" i="4"/>
  <c r="BY17" i="4"/>
  <c r="BZ17" i="4"/>
  <c r="BW17" i="4"/>
  <c r="BV17" i="4"/>
  <c r="AB17" i="4"/>
  <c r="AC17" i="4"/>
  <c r="BT17" i="4"/>
  <c r="BS17" i="4"/>
  <c r="P17" i="4"/>
  <c r="Q17" i="4"/>
  <c r="V17" i="4"/>
  <c r="W17" i="4"/>
  <c r="AV17" i="4"/>
  <c r="AU17" i="4"/>
  <c r="J17" i="4"/>
  <c r="K17" i="4"/>
  <c r="AO17" i="4"/>
  <c r="AP17" i="4"/>
  <c r="AS17" i="4"/>
  <c r="AR17" i="4"/>
  <c r="BY49" i="4"/>
  <c r="BZ49" i="4"/>
  <c r="V49" i="4"/>
  <c r="W49" i="4"/>
  <c r="AC49" i="4"/>
  <c r="AB49" i="4"/>
  <c r="BS49" i="4"/>
  <c r="BT49" i="4"/>
  <c r="Q49" i="4"/>
  <c r="P49" i="4"/>
  <c r="AU49" i="4"/>
  <c r="AV49" i="4"/>
  <c r="BV49" i="4"/>
  <c r="BW49" i="4"/>
  <c r="AS49" i="4"/>
  <c r="AR49" i="4"/>
  <c r="J49" i="4"/>
  <c r="K49" i="4"/>
  <c r="AO49" i="4"/>
  <c r="AP49" i="4"/>
  <c r="BZ109" i="4"/>
  <c r="BY109" i="4"/>
  <c r="AC109" i="4"/>
  <c r="AB109" i="4"/>
  <c r="BW109" i="4"/>
  <c r="BV109" i="4"/>
  <c r="W109" i="4"/>
  <c r="V109" i="4"/>
  <c r="AU109" i="4"/>
  <c r="AV109" i="4"/>
  <c r="BS109" i="4"/>
  <c r="BT109" i="4"/>
  <c r="Q109" i="4"/>
  <c r="P109" i="4"/>
  <c r="J109" i="4"/>
  <c r="K109" i="4"/>
  <c r="AO109" i="4"/>
  <c r="AP109" i="4"/>
  <c r="AS109" i="4"/>
  <c r="AR109" i="4"/>
  <c r="BZ97" i="4"/>
  <c r="BY97" i="4"/>
  <c r="W97" i="4"/>
  <c r="V97" i="4"/>
  <c r="AU97" i="4"/>
  <c r="AV97" i="4"/>
  <c r="AB97" i="4"/>
  <c r="AC97" i="4"/>
  <c r="BT97" i="4"/>
  <c r="BS97" i="4"/>
  <c r="BV97" i="4"/>
  <c r="BW97" i="4"/>
  <c r="P97" i="4"/>
  <c r="Q97" i="4"/>
  <c r="J97" i="4"/>
  <c r="K97" i="4"/>
  <c r="AO97" i="4"/>
  <c r="AP97" i="4"/>
  <c r="AR97" i="4"/>
  <c r="AS97" i="4"/>
  <c r="BZ29" i="4"/>
  <c r="BY29" i="4"/>
  <c r="AB29" i="4"/>
  <c r="AC29" i="4"/>
  <c r="BT29" i="4"/>
  <c r="BS29" i="4"/>
  <c r="P29" i="4"/>
  <c r="Q29" i="4"/>
  <c r="V29" i="4"/>
  <c r="W29" i="4"/>
  <c r="AV29" i="4"/>
  <c r="AU29" i="4"/>
  <c r="BV29" i="4"/>
  <c r="BW29" i="4"/>
  <c r="AR29" i="4"/>
  <c r="AS29" i="4"/>
  <c r="K29" i="4"/>
  <c r="J29" i="4"/>
  <c r="AP29" i="4"/>
  <c r="AO29" i="4"/>
  <c r="BZ104" i="4"/>
  <c r="BY104" i="4"/>
  <c r="BV104" i="4"/>
  <c r="BW104" i="4"/>
  <c r="P104" i="4"/>
  <c r="Q104" i="4"/>
  <c r="V104" i="4"/>
  <c r="W104" i="4"/>
  <c r="AV104" i="4"/>
  <c r="AU104" i="4"/>
  <c r="AB104" i="4"/>
  <c r="AC104" i="4"/>
  <c r="BS104" i="4"/>
  <c r="BT104" i="4"/>
  <c r="AO104" i="4"/>
  <c r="AP104" i="4"/>
  <c r="J104" i="4"/>
  <c r="K104" i="4"/>
  <c r="AS104" i="4"/>
  <c r="AR104" i="4"/>
  <c r="BZ39" i="4"/>
  <c r="BY39" i="4"/>
  <c r="V39" i="4"/>
  <c r="W39" i="4"/>
  <c r="AC39" i="4"/>
  <c r="AB39" i="4"/>
  <c r="BS39" i="4"/>
  <c r="BT39" i="4"/>
  <c r="P39" i="4"/>
  <c r="Q39" i="4"/>
  <c r="AU39" i="4"/>
  <c r="AV39" i="4"/>
  <c r="BW39" i="4"/>
  <c r="BV39" i="4"/>
  <c r="AS39" i="4"/>
  <c r="AR39" i="4"/>
  <c r="J39" i="4"/>
  <c r="K39" i="4"/>
  <c r="AP39" i="4"/>
  <c r="AO39" i="4"/>
  <c r="BZ42" i="4"/>
  <c r="BY42" i="4"/>
  <c r="BT42" i="4"/>
  <c r="BS42" i="4"/>
  <c r="BW42" i="4"/>
  <c r="BV42" i="4"/>
  <c r="P42" i="4"/>
  <c r="Q42" i="4"/>
  <c r="AB42" i="4"/>
  <c r="AC42" i="4"/>
  <c r="V42" i="4"/>
  <c r="W42" i="4"/>
  <c r="AV42" i="4"/>
  <c r="AU42" i="4"/>
  <c r="AO42" i="4"/>
  <c r="AP42" i="4"/>
  <c r="K42" i="4"/>
  <c r="J42" i="4"/>
  <c r="AR42" i="4"/>
  <c r="AS42" i="4"/>
  <c r="BZ102" i="4"/>
  <c r="BY102" i="4"/>
  <c r="V102" i="4"/>
  <c r="W102" i="4"/>
  <c r="AU102" i="4"/>
  <c r="AV102" i="4"/>
  <c r="BV102" i="4"/>
  <c r="BW102" i="4"/>
  <c r="P102" i="4"/>
  <c r="Q102" i="4"/>
  <c r="AB102" i="4"/>
  <c r="AC102" i="4"/>
  <c r="BS102" i="4"/>
  <c r="BT102" i="4"/>
  <c r="J102" i="4"/>
  <c r="K102" i="4"/>
  <c r="AO102" i="4"/>
  <c r="AP102" i="4"/>
  <c r="AR102" i="4"/>
  <c r="AS102" i="4"/>
  <c r="BZ85" i="4"/>
  <c r="BY85" i="4"/>
  <c r="AC85" i="4"/>
  <c r="AB85" i="4"/>
  <c r="BS85" i="4"/>
  <c r="BT85" i="4"/>
  <c r="Q85" i="4"/>
  <c r="P85" i="4"/>
  <c r="W85" i="4"/>
  <c r="V85" i="4"/>
  <c r="AU85" i="4"/>
  <c r="AV85" i="4"/>
  <c r="BW85" i="4"/>
  <c r="BV85" i="4"/>
  <c r="AR85" i="4"/>
  <c r="AS85" i="4"/>
  <c r="J85" i="4"/>
  <c r="K85" i="4"/>
  <c r="AP85" i="4"/>
  <c r="AO85" i="4"/>
  <c r="BZ25" i="4"/>
  <c r="BY25" i="4"/>
  <c r="P25" i="4"/>
  <c r="Q25" i="4"/>
  <c r="AU25" i="4"/>
  <c r="AV25" i="4"/>
  <c r="AB25" i="4"/>
  <c r="AC25" i="4"/>
  <c r="BS25" i="4"/>
  <c r="BT25" i="4"/>
  <c r="W25" i="4"/>
  <c r="V25" i="4"/>
  <c r="BW25" i="4"/>
  <c r="BV25" i="4"/>
  <c r="AS25" i="4"/>
  <c r="AR25" i="4"/>
  <c r="J25" i="4"/>
  <c r="K25" i="4"/>
  <c r="AP25" i="4"/>
  <c r="AO25" i="4"/>
  <c r="BZ40" i="4"/>
  <c r="BY40" i="4"/>
  <c r="BT40" i="4"/>
  <c r="BS40" i="4"/>
  <c r="P40" i="4"/>
  <c r="Q40" i="4"/>
  <c r="AB40" i="4"/>
  <c r="AC40" i="4"/>
  <c r="BV40" i="4"/>
  <c r="BW40" i="4"/>
  <c r="V40" i="4"/>
  <c r="W40" i="4"/>
  <c r="AV40" i="4"/>
  <c r="AU40" i="4"/>
  <c r="J40" i="4"/>
  <c r="K40" i="4"/>
  <c r="AR40" i="4"/>
  <c r="AS40" i="4"/>
  <c r="AO40" i="4"/>
  <c r="AP40" i="4"/>
  <c r="BY91" i="4"/>
  <c r="BZ91" i="4"/>
  <c r="W91" i="4"/>
  <c r="V91" i="4"/>
  <c r="BT91" i="4"/>
  <c r="BS91" i="4"/>
  <c r="P91" i="4"/>
  <c r="Q91" i="4"/>
  <c r="AU91" i="4"/>
  <c r="AV91" i="4"/>
  <c r="AB91" i="4"/>
  <c r="AC91" i="4"/>
  <c r="BW91" i="4"/>
  <c r="BV91" i="4"/>
  <c r="AS91" i="4"/>
  <c r="AR91" i="4"/>
  <c r="K91" i="4"/>
  <c r="J91" i="4"/>
  <c r="AO91" i="4"/>
  <c r="AP91" i="4"/>
  <c r="BZ70" i="4"/>
  <c r="BY70" i="4"/>
  <c r="BZ95" i="4"/>
  <c r="BY95" i="4"/>
  <c r="AU95" i="4"/>
  <c r="AV95" i="4"/>
  <c r="BT95" i="4"/>
  <c r="BS95" i="4"/>
  <c r="BW95" i="4"/>
  <c r="BV95" i="4"/>
  <c r="V95" i="4"/>
  <c r="W95" i="4"/>
  <c r="AC95" i="4"/>
  <c r="AB95" i="4"/>
  <c r="Q95" i="4"/>
  <c r="P95" i="4"/>
  <c r="J95" i="4"/>
  <c r="K95" i="4"/>
  <c r="AO95" i="4"/>
  <c r="AP95" i="4"/>
  <c r="AS95" i="4"/>
  <c r="AR95" i="4"/>
  <c r="BY103" i="4"/>
  <c r="BZ103" i="4"/>
  <c r="AU103" i="4"/>
  <c r="AV103" i="4"/>
  <c r="AC103" i="4"/>
  <c r="AB103" i="4"/>
  <c r="BS103" i="4"/>
  <c r="BT103" i="4"/>
  <c r="V103" i="4"/>
  <c r="W103" i="4"/>
  <c r="BV103" i="4"/>
  <c r="BW103" i="4"/>
  <c r="Q103" i="4"/>
  <c r="P103" i="4"/>
  <c r="J103" i="4"/>
  <c r="K103" i="4"/>
  <c r="AO103" i="4"/>
  <c r="AP103" i="4"/>
  <c r="AR103" i="4"/>
  <c r="AS103" i="4"/>
  <c r="BS70" i="4"/>
  <c r="BT70" i="4"/>
  <c r="P70" i="4"/>
  <c r="Q70" i="4"/>
  <c r="AB70" i="4"/>
  <c r="AC70" i="4"/>
  <c r="BW70" i="4"/>
  <c r="BV70" i="4"/>
  <c r="W70" i="4"/>
  <c r="V70" i="4"/>
  <c r="AU70" i="4"/>
  <c r="AV70" i="4"/>
  <c r="AR70" i="4"/>
  <c r="AS70" i="4"/>
  <c r="J70" i="4"/>
  <c r="K70" i="4"/>
  <c r="AO70" i="4"/>
  <c r="AP70" i="4"/>
  <c r="BY76" i="4"/>
  <c r="BZ76" i="4"/>
  <c r="AC76" i="4"/>
  <c r="AB76" i="4"/>
  <c r="BV76" i="4"/>
  <c r="BW76" i="4"/>
  <c r="Q76" i="4"/>
  <c r="P76" i="4"/>
  <c r="BS76" i="4"/>
  <c r="BT76" i="4"/>
  <c r="W76" i="4"/>
  <c r="V76" i="4"/>
  <c r="AU76" i="4"/>
  <c r="AV76" i="4"/>
  <c r="AP76" i="4"/>
  <c r="AO76" i="4"/>
  <c r="AR76" i="4"/>
  <c r="AS76" i="4"/>
  <c r="J76" i="4"/>
  <c r="K76" i="4"/>
  <c r="BY63" i="4"/>
  <c r="BZ63" i="4"/>
  <c r="P63" i="4"/>
  <c r="Q63" i="4"/>
  <c r="V63" i="4"/>
  <c r="W63" i="4"/>
  <c r="AU63" i="4"/>
  <c r="AV63" i="4"/>
  <c r="AB63" i="4"/>
  <c r="AC63" i="4"/>
  <c r="BT63" i="4"/>
  <c r="BS63" i="4"/>
  <c r="BW63" i="4"/>
  <c r="BV63" i="4"/>
  <c r="AS63" i="4"/>
  <c r="AR63" i="4"/>
  <c r="J63" i="4"/>
  <c r="K63" i="4"/>
  <c r="AP63" i="4"/>
  <c r="AO63" i="4"/>
  <c r="BZ51" i="4"/>
  <c r="BY51" i="4"/>
  <c r="V51" i="4"/>
  <c r="W51" i="4"/>
  <c r="AU51" i="4"/>
  <c r="AV51" i="4"/>
  <c r="Q51" i="4"/>
  <c r="P51" i="4"/>
  <c r="AB51" i="4"/>
  <c r="AC51" i="4"/>
  <c r="BT51" i="4"/>
  <c r="BS51" i="4"/>
  <c r="BW51" i="4"/>
  <c r="BV51" i="4"/>
  <c r="AS51" i="4"/>
  <c r="AR51" i="4"/>
  <c r="J51" i="4"/>
  <c r="K51" i="4"/>
  <c r="AP51" i="4"/>
  <c r="AO51" i="4"/>
  <c r="BZ43" i="4"/>
  <c r="BY43" i="4"/>
  <c r="W43" i="4"/>
  <c r="V43" i="4"/>
  <c r="AB43" i="4"/>
  <c r="AC43" i="4"/>
  <c r="BT43" i="4"/>
  <c r="BS43" i="4"/>
  <c r="P43" i="4"/>
  <c r="Q43" i="4"/>
  <c r="AV43" i="4"/>
  <c r="AU43" i="4"/>
  <c r="BV43" i="4"/>
  <c r="BW43" i="4"/>
  <c r="AR43" i="4"/>
  <c r="AS43" i="4"/>
  <c r="J43" i="4"/>
  <c r="K43" i="4"/>
  <c r="AO43" i="4"/>
  <c r="AP43" i="4"/>
  <c r="BY21" i="4"/>
  <c r="BZ21" i="4"/>
  <c r="P21" i="4"/>
  <c r="Q21" i="4"/>
  <c r="AB21" i="4"/>
  <c r="AC21" i="4"/>
  <c r="BT21" i="4"/>
  <c r="BS21" i="4"/>
  <c r="BV21" i="4"/>
  <c r="BW21" i="4"/>
  <c r="V21" i="4"/>
  <c r="W21" i="4"/>
  <c r="AV21" i="4"/>
  <c r="AU21" i="4"/>
  <c r="J21" i="4"/>
  <c r="K21" i="4"/>
  <c r="AO21" i="4"/>
  <c r="AP21" i="4"/>
  <c r="AS21" i="4"/>
  <c r="AR21" i="4"/>
  <c r="BZ122" i="4"/>
  <c r="BY122" i="4"/>
  <c r="Q122" i="4"/>
  <c r="P122" i="4"/>
  <c r="V122" i="4"/>
  <c r="W122" i="4"/>
  <c r="AU122" i="4"/>
  <c r="AV122" i="4"/>
  <c r="AC122" i="4"/>
  <c r="AB122" i="4"/>
  <c r="BS122" i="4"/>
  <c r="BT122" i="4"/>
  <c r="BW122" i="4"/>
  <c r="BV122" i="4"/>
  <c r="J122" i="4"/>
  <c r="K122" i="4"/>
  <c r="AO122" i="4"/>
  <c r="AP122" i="4"/>
  <c r="AR122" i="4"/>
  <c r="AS122" i="4"/>
  <c r="BY47" i="4"/>
  <c r="BZ47" i="4"/>
  <c r="AV47" i="4"/>
  <c r="AU47" i="4"/>
  <c r="AB47" i="4"/>
  <c r="AC47" i="4"/>
  <c r="BT47" i="4"/>
  <c r="BS47" i="4"/>
  <c r="P47" i="4"/>
  <c r="Q47" i="4"/>
  <c r="V47" i="4"/>
  <c r="W47" i="4"/>
  <c r="BV47" i="4"/>
  <c r="BW47" i="4"/>
  <c r="J47" i="4"/>
  <c r="K47" i="4"/>
  <c r="AP47" i="4"/>
  <c r="AO47" i="4"/>
  <c r="AR47" i="4"/>
  <c r="AS47" i="4"/>
  <c r="BZ119" i="4"/>
  <c r="BY119" i="4"/>
  <c r="BW119" i="4"/>
  <c r="BV119" i="4"/>
  <c r="P119" i="4"/>
  <c r="Q119" i="4"/>
  <c r="V119" i="4"/>
  <c r="W119" i="4"/>
  <c r="AV119" i="4"/>
  <c r="AU119" i="4"/>
  <c r="AB119" i="4"/>
  <c r="AC119" i="4"/>
  <c r="BT119" i="4"/>
  <c r="BS119" i="4"/>
  <c r="J119" i="4"/>
  <c r="K119" i="4"/>
  <c r="AO119" i="4"/>
  <c r="AP119" i="4"/>
  <c r="AR119" i="4"/>
  <c r="AS119" i="4"/>
  <c r="BZ125" i="4"/>
  <c r="BY125" i="4"/>
  <c r="AV125" i="4"/>
  <c r="AU125" i="4"/>
  <c r="BT125" i="4"/>
  <c r="BS125" i="4"/>
  <c r="BW125" i="4"/>
  <c r="BV125" i="4"/>
  <c r="V125" i="4"/>
  <c r="W125" i="4"/>
  <c r="AB125" i="4"/>
  <c r="AC125" i="4"/>
  <c r="P125" i="4"/>
  <c r="Q125" i="4"/>
  <c r="J125" i="4"/>
  <c r="K125" i="4"/>
  <c r="AO125" i="4"/>
  <c r="AP125" i="4"/>
  <c r="AS125" i="4"/>
  <c r="AR125" i="4"/>
  <c r="BZ106" i="4"/>
  <c r="BY106" i="4"/>
  <c r="Q106" i="4"/>
  <c r="P106" i="4"/>
  <c r="V106" i="4"/>
  <c r="W106" i="4"/>
  <c r="AV106" i="4"/>
  <c r="AU106" i="4"/>
  <c r="BW106" i="4"/>
  <c r="BV106" i="4"/>
  <c r="AB106" i="4"/>
  <c r="AC106" i="4"/>
  <c r="BT106" i="4"/>
  <c r="BS106" i="4"/>
  <c r="K106" i="4"/>
  <c r="J106" i="4"/>
  <c r="AO106" i="4"/>
  <c r="AP106" i="4"/>
  <c r="AR106" i="4"/>
  <c r="AS106" i="4"/>
  <c r="BZ64" i="4"/>
  <c r="BY64" i="4"/>
  <c r="AC64" i="4"/>
  <c r="AB64" i="4"/>
  <c r="P64" i="4"/>
  <c r="Q64" i="4"/>
  <c r="BS64" i="4"/>
  <c r="BT64" i="4"/>
  <c r="BW64" i="4"/>
  <c r="BV64" i="4"/>
  <c r="V64" i="4"/>
  <c r="W64" i="4"/>
  <c r="AU64" i="4"/>
  <c r="AV64" i="4"/>
  <c r="K64" i="4"/>
  <c r="J64" i="4"/>
  <c r="AS64" i="4"/>
  <c r="AR64" i="4"/>
  <c r="AO64" i="4"/>
  <c r="AP64" i="4"/>
  <c r="BZ112" i="4"/>
  <c r="BY112" i="4"/>
  <c r="BW112" i="4"/>
  <c r="BV112" i="4"/>
  <c r="P112" i="4"/>
  <c r="Q112" i="4"/>
  <c r="W112" i="4"/>
  <c r="V112" i="4"/>
  <c r="AU112" i="4"/>
  <c r="AV112" i="4"/>
  <c r="AB112" i="4"/>
  <c r="AC112" i="4"/>
  <c r="BS112" i="4"/>
  <c r="BT112" i="4"/>
  <c r="AP112" i="4"/>
  <c r="AO112" i="4"/>
  <c r="AR112" i="4"/>
  <c r="AS112" i="4"/>
  <c r="K112" i="4"/>
  <c r="J112" i="4"/>
  <c r="BZ45" i="4"/>
  <c r="BY45" i="4"/>
  <c r="Q45" i="4"/>
  <c r="P45" i="4"/>
  <c r="AB45" i="4"/>
  <c r="AC45" i="4"/>
  <c r="BS45" i="4"/>
  <c r="BT45" i="4"/>
  <c r="W45" i="4"/>
  <c r="V45" i="4"/>
  <c r="AU45" i="4"/>
  <c r="AV45" i="4"/>
  <c r="BV45" i="4"/>
  <c r="BW45" i="4"/>
  <c r="AR45" i="4"/>
  <c r="AS45" i="4"/>
  <c r="K45" i="4"/>
  <c r="J45" i="4"/>
  <c r="AP45" i="4"/>
  <c r="AO45" i="4"/>
  <c r="BY115" i="4"/>
  <c r="BZ115" i="4"/>
  <c r="AU115" i="4"/>
  <c r="AV115" i="4"/>
  <c r="BS115" i="4"/>
  <c r="BT115" i="4"/>
  <c r="BW115" i="4"/>
  <c r="BV115" i="4"/>
  <c r="V115" i="4"/>
  <c r="W115" i="4"/>
  <c r="AC115" i="4"/>
  <c r="AB115" i="4"/>
  <c r="Q115" i="4"/>
  <c r="P115" i="4"/>
  <c r="K115" i="4"/>
  <c r="J115" i="4"/>
  <c r="AO115" i="4"/>
  <c r="AP115" i="4"/>
  <c r="AR115" i="4"/>
  <c r="AS115" i="4"/>
  <c r="BZ111" i="4"/>
  <c r="BY111" i="4"/>
  <c r="W111" i="4"/>
  <c r="V111" i="4"/>
  <c r="AC111" i="4"/>
  <c r="AB111" i="4"/>
  <c r="BW111" i="4"/>
  <c r="BV111" i="4"/>
  <c r="AU111" i="4"/>
  <c r="AV111" i="4"/>
  <c r="BS111" i="4"/>
  <c r="BT111" i="4"/>
  <c r="Q111" i="4"/>
  <c r="P111" i="4"/>
  <c r="J111" i="4"/>
  <c r="K111" i="4"/>
  <c r="AP111" i="4"/>
  <c r="AO111" i="4"/>
  <c r="AR111" i="4"/>
  <c r="AS111" i="4"/>
  <c r="AO27" i="4"/>
  <c r="AP27" i="4"/>
  <c r="AS27" i="4"/>
  <c r="AR27" i="4"/>
  <c r="Q27" i="4"/>
  <c r="P27" i="4"/>
  <c r="W27" i="4"/>
  <c r="V27" i="4"/>
  <c r="AC27" i="4"/>
  <c r="AB27" i="4"/>
  <c r="BS27" i="4"/>
  <c r="BT27" i="4"/>
  <c r="AU27" i="4"/>
  <c r="AV27" i="4"/>
  <c r="J27" i="4"/>
  <c r="K27" i="4"/>
  <c r="BZ27" i="4"/>
  <c r="BY27" i="4"/>
  <c r="BW27" i="4"/>
  <c r="BV27" i="4"/>
  <c r="BY65" i="4"/>
  <c r="BZ65" i="4"/>
  <c r="AB65" i="4"/>
  <c r="AC65" i="4"/>
  <c r="BT65" i="4"/>
  <c r="BS65" i="4"/>
  <c r="Q65" i="4"/>
  <c r="P65" i="4"/>
  <c r="V65" i="4"/>
  <c r="W65" i="4"/>
  <c r="AU65" i="4"/>
  <c r="AV65" i="4"/>
  <c r="BV65" i="4"/>
  <c r="BW65" i="4"/>
  <c r="AS65" i="4"/>
  <c r="AR65" i="4"/>
  <c r="J65" i="4"/>
  <c r="K65" i="4"/>
  <c r="AP65" i="4"/>
  <c r="AO65" i="4"/>
  <c r="BZ92" i="4"/>
  <c r="BY92" i="4"/>
  <c r="AB92" i="4"/>
  <c r="AC92" i="4"/>
  <c r="P92" i="4"/>
  <c r="Q92" i="4"/>
  <c r="BS92" i="4"/>
  <c r="BT92" i="4"/>
  <c r="BW92" i="4"/>
  <c r="BV92" i="4"/>
  <c r="W92" i="4"/>
  <c r="V92" i="4"/>
  <c r="AU92" i="4"/>
  <c r="AV92" i="4"/>
  <c r="J92" i="4"/>
  <c r="K92" i="4"/>
  <c r="AR92" i="4"/>
  <c r="AS92" i="4"/>
  <c r="AP92" i="4"/>
  <c r="AO92" i="4"/>
  <c r="BY101" i="4"/>
  <c r="BZ101" i="4"/>
  <c r="AU101" i="4"/>
  <c r="AV101" i="4"/>
  <c r="BS101" i="4"/>
  <c r="BT101" i="4"/>
  <c r="BW101" i="4"/>
  <c r="BV101" i="4"/>
  <c r="V101" i="4"/>
  <c r="W101" i="4"/>
  <c r="AB101" i="4"/>
  <c r="AC101" i="4"/>
  <c r="P101" i="4"/>
  <c r="Q101" i="4"/>
  <c r="J101" i="4"/>
  <c r="K101" i="4"/>
  <c r="AP101" i="4"/>
  <c r="AO101" i="4"/>
  <c r="AR101" i="4"/>
  <c r="AS101" i="4"/>
  <c r="BY48" i="4"/>
  <c r="BZ48" i="4"/>
  <c r="AB48" i="4"/>
  <c r="AC48" i="4"/>
  <c r="BS48" i="4"/>
  <c r="BT48" i="4"/>
  <c r="BW48" i="4"/>
  <c r="BV48" i="4"/>
  <c r="P48" i="4"/>
  <c r="Q48" i="4"/>
  <c r="V48" i="4"/>
  <c r="W48" i="4"/>
  <c r="AV48" i="4"/>
  <c r="AU48" i="4"/>
  <c r="J48" i="4"/>
  <c r="K48" i="4"/>
  <c r="AO48" i="4"/>
  <c r="AP48" i="4"/>
  <c r="AS48" i="4"/>
  <c r="AR48" i="4"/>
  <c r="BY127" i="4"/>
  <c r="BZ127" i="4"/>
  <c r="V127" i="4"/>
  <c r="W127" i="4"/>
  <c r="AU127" i="4"/>
  <c r="AV127" i="4"/>
  <c r="AB127" i="4"/>
  <c r="AC127" i="4"/>
  <c r="BS127" i="4"/>
  <c r="BT127" i="4"/>
  <c r="BW127" i="4"/>
  <c r="BV127" i="4"/>
  <c r="P127" i="4"/>
  <c r="Q127" i="4"/>
  <c r="K127" i="4"/>
  <c r="J127" i="4"/>
  <c r="AO127" i="4"/>
  <c r="AP127" i="4"/>
  <c r="AR127" i="4"/>
  <c r="AS127" i="4"/>
  <c r="BY84" i="4"/>
  <c r="BZ84" i="4"/>
  <c r="AB84" i="4"/>
  <c r="AC84" i="4"/>
  <c r="BT84" i="4"/>
  <c r="BS84" i="4"/>
  <c r="BW84" i="4"/>
  <c r="BV84" i="4"/>
  <c r="P84" i="4"/>
  <c r="Q84" i="4"/>
  <c r="V84" i="4"/>
  <c r="W84" i="4"/>
  <c r="AV84" i="4"/>
  <c r="AU84" i="4"/>
  <c r="J84" i="4"/>
  <c r="K84" i="4"/>
  <c r="AO84" i="4"/>
  <c r="AP84" i="4"/>
  <c r="AR84" i="4"/>
  <c r="AS84" i="4"/>
  <c r="BZ107" i="4"/>
  <c r="BY107" i="4"/>
  <c r="V107" i="4"/>
  <c r="W107" i="4"/>
  <c r="AU107" i="4"/>
  <c r="AV107" i="4"/>
  <c r="BT107" i="4"/>
  <c r="BS107" i="4"/>
  <c r="BW107" i="4"/>
  <c r="BV107" i="4"/>
  <c r="AC107" i="4"/>
  <c r="AB107" i="4"/>
  <c r="P107" i="4"/>
  <c r="Q107" i="4"/>
  <c r="J107" i="4"/>
  <c r="K107" i="4"/>
  <c r="AO107" i="4"/>
  <c r="AP107" i="4"/>
  <c r="AS107" i="4"/>
  <c r="AR107" i="4"/>
  <c r="BY56" i="4"/>
  <c r="BZ56" i="4"/>
  <c r="AB56" i="4"/>
  <c r="AC56" i="4"/>
  <c r="P56" i="4"/>
  <c r="Q56" i="4"/>
  <c r="BT56" i="4"/>
  <c r="BS56" i="4"/>
  <c r="BV56" i="4"/>
  <c r="BW56" i="4"/>
  <c r="V56" i="4"/>
  <c r="W56" i="4"/>
  <c r="AV56" i="4"/>
  <c r="AU56" i="4"/>
  <c r="AO56" i="4"/>
  <c r="AP56" i="4"/>
  <c r="AR56" i="4"/>
  <c r="AS56" i="4"/>
  <c r="J56" i="4"/>
  <c r="K56" i="4"/>
  <c r="BZ73" i="4"/>
  <c r="BY73" i="4"/>
  <c r="P73" i="4"/>
  <c r="Q73" i="4"/>
  <c r="AB73" i="4"/>
  <c r="AC73" i="4"/>
  <c r="BT73" i="4"/>
  <c r="BS73" i="4"/>
  <c r="V73" i="4"/>
  <c r="W73" i="4"/>
  <c r="AV73" i="4"/>
  <c r="AU73" i="4"/>
  <c r="BW73" i="4"/>
  <c r="BV73" i="4"/>
  <c r="AR73" i="4"/>
  <c r="AS73" i="4"/>
  <c r="J73" i="4"/>
  <c r="K73" i="4"/>
  <c r="AO73" i="4"/>
  <c r="AP73" i="4"/>
  <c r="BY41" i="4"/>
  <c r="BZ41" i="4"/>
  <c r="Q41" i="4"/>
  <c r="P41" i="4"/>
  <c r="W41" i="4"/>
  <c r="V41" i="4"/>
  <c r="AV41" i="4"/>
  <c r="AU41" i="4"/>
  <c r="AC41" i="4"/>
  <c r="AB41" i="4"/>
  <c r="BT41" i="4"/>
  <c r="BS41" i="4"/>
  <c r="BV41" i="4"/>
  <c r="BW41" i="4"/>
  <c r="AR41" i="4"/>
  <c r="AS41" i="4"/>
  <c r="J41" i="4"/>
  <c r="K41" i="4"/>
  <c r="AP41" i="4"/>
  <c r="AO41" i="4"/>
  <c r="BY126" i="4"/>
  <c r="BZ126" i="4"/>
  <c r="BV126" i="4"/>
  <c r="BW126" i="4"/>
  <c r="V126" i="4"/>
  <c r="W126" i="4"/>
  <c r="AV126" i="4"/>
  <c r="AU126" i="4"/>
  <c r="Q126" i="4"/>
  <c r="P126" i="4"/>
  <c r="AB126" i="4"/>
  <c r="AC126" i="4"/>
  <c r="BT126" i="4"/>
  <c r="BS126" i="4"/>
  <c r="K126" i="4"/>
  <c r="J126" i="4"/>
  <c r="AO126" i="4"/>
  <c r="AP126" i="4"/>
  <c r="AS126" i="4"/>
  <c r="AR126" i="4"/>
  <c r="BZ20" i="4"/>
  <c r="BY20" i="4"/>
  <c r="P20" i="4"/>
  <c r="Q20" i="4"/>
  <c r="V20" i="4"/>
  <c r="W20" i="4"/>
  <c r="AU20" i="4"/>
  <c r="AV20" i="4"/>
  <c r="AB20" i="4"/>
  <c r="AC20" i="4"/>
  <c r="BS20" i="4"/>
  <c r="BT20" i="4"/>
  <c r="BV20" i="4"/>
  <c r="BW20" i="4"/>
  <c r="J20" i="4"/>
  <c r="K20" i="4"/>
  <c r="AS20" i="4"/>
  <c r="AR20" i="4"/>
  <c r="AO20" i="4"/>
  <c r="AP20" i="4"/>
  <c r="BY89" i="4"/>
  <c r="BZ89" i="4"/>
  <c r="AU89" i="4"/>
  <c r="AV89" i="4"/>
  <c r="AC89" i="4"/>
  <c r="AB89" i="4"/>
  <c r="BS89" i="4"/>
  <c r="BT89" i="4"/>
  <c r="Q89" i="4"/>
  <c r="P89" i="4"/>
  <c r="V89" i="4"/>
  <c r="W89" i="4"/>
  <c r="BV89" i="4"/>
  <c r="BW89" i="4"/>
  <c r="AR89" i="4"/>
  <c r="AS89" i="4"/>
  <c r="J89" i="4"/>
  <c r="K89" i="4"/>
  <c r="AP89" i="4"/>
  <c r="AO89" i="4"/>
  <c r="BZ22" i="4"/>
  <c r="BY22" i="4"/>
  <c r="BT22" i="4"/>
  <c r="BS22" i="4"/>
  <c r="BW22" i="4"/>
  <c r="BV22" i="4"/>
  <c r="P22" i="4"/>
  <c r="Q22" i="4"/>
  <c r="AB22" i="4"/>
  <c r="AC22" i="4"/>
  <c r="V22" i="4"/>
  <c r="W22" i="4"/>
  <c r="AV22" i="4"/>
  <c r="AU22" i="4"/>
  <c r="J22" i="4"/>
  <c r="K22" i="4"/>
  <c r="AS22" i="4"/>
  <c r="AR22" i="4"/>
  <c r="AO22" i="4"/>
  <c r="AP22" i="4"/>
  <c r="BZ123" i="4"/>
  <c r="BY123" i="4"/>
  <c r="W123" i="4"/>
  <c r="V123" i="4"/>
  <c r="AB123" i="4"/>
  <c r="AC123" i="4"/>
  <c r="BS123" i="4"/>
  <c r="BT123" i="4"/>
  <c r="AV123" i="4"/>
  <c r="AU123" i="4"/>
  <c r="BV123" i="4"/>
  <c r="BW123" i="4"/>
  <c r="Q123" i="4"/>
  <c r="P123" i="4"/>
  <c r="J123" i="4"/>
  <c r="K123" i="4"/>
  <c r="AP123" i="4"/>
  <c r="AO123" i="4"/>
  <c r="AR123" i="4"/>
  <c r="AS123" i="4"/>
  <c r="BZ31" i="4"/>
  <c r="BY31" i="4"/>
  <c r="P31" i="4"/>
  <c r="Q31" i="4"/>
  <c r="AU31" i="4"/>
  <c r="AV31" i="4"/>
  <c r="AB31" i="4"/>
  <c r="AC31" i="4"/>
  <c r="BT31" i="4"/>
  <c r="BS31" i="4"/>
  <c r="W31" i="4"/>
  <c r="V31" i="4"/>
  <c r="BV31" i="4"/>
  <c r="BW31" i="4"/>
  <c r="AS31" i="4"/>
  <c r="AR31" i="4"/>
  <c r="K31" i="4"/>
  <c r="J31" i="4"/>
  <c r="AO31" i="4"/>
  <c r="AP31" i="4"/>
  <c r="BY79" i="4"/>
  <c r="BZ79" i="4"/>
  <c r="Q79" i="4"/>
  <c r="P79" i="4"/>
  <c r="AU79" i="4"/>
  <c r="AV79" i="4"/>
  <c r="AB79" i="4"/>
  <c r="AC79" i="4"/>
  <c r="BS79" i="4"/>
  <c r="BT79" i="4"/>
  <c r="W79" i="4"/>
  <c r="V79" i="4"/>
  <c r="BW79" i="4"/>
  <c r="BV79" i="4"/>
  <c r="AR79" i="4"/>
  <c r="AS79" i="4"/>
  <c r="J79" i="4"/>
  <c r="K79" i="4"/>
  <c r="AP79" i="4"/>
  <c r="AO79" i="4"/>
  <c r="BY16" i="4"/>
  <c r="BZ16" i="4"/>
  <c r="BT16" i="4"/>
  <c r="BS16" i="4"/>
  <c r="P16" i="4"/>
  <c r="Q16" i="4"/>
  <c r="AB16" i="4"/>
  <c r="AC16" i="4"/>
  <c r="BV16" i="4"/>
  <c r="BW16" i="4"/>
  <c r="V16" i="4"/>
  <c r="W16" i="4"/>
  <c r="AV16" i="4"/>
  <c r="AU16" i="4"/>
  <c r="J16" i="4"/>
  <c r="K16" i="4"/>
  <c r="AS16" i="4"/>
  <c r="AR16" i="4"/>
  <c r="AO16" i="4"/>
  <c r="AP16" i="4"/>
  <c r="BZ117" i="4"/>
  <c r="BY117" i="4"/>
  <c r="V117" i="4"/>
  <c r="W117" i="4"/>
  <c r="BV117" i="4"/>
  <c r="BW117" i="4"/>
  <c r="AU117" i="4"/>
  <c r="AV117" i="4"/>
  <c r="AB117" i="4"/>
  <c r="AC117" i="4"/>
  <c r="BT117" i="4"/>
  <c r="BS117" i="4"/>
  <c r="P117" i="4"/>
  <c r="Q117" i="4"/>
  <c r="J117" i="4"/>
  <c r="K117" i="4"/>
  <c r="AO117" i="4"/>
  <c r="AP117" i="4"/>
  <c r="AS117" i="4"/>
  <c r="AR117" i="4"/>
  <c r="BY33" i="4"/>
  <c r="BZ33" i="4"/>
  <c r="W33" i="4"/>
  <c r="V33" i="4"/>
  <c r="AC33" i="4"/>
  <c r="AB33" i="4"/>
  <c r="BS33" i="4"/>
  <c r="BT33" i="4"/>
  <c r="Q33" i="4"/>
  <c r="P33" i="4"/>
  <c r="AV33" i="4"/>
  <c r="AU33" i="4"/>
  <c r="BV33" i="4"/>
  <c r="BW33" i="4"/>
  <c r="J33" i="4"/>
  <c r="K33" i="4"/>
  <c r="AO33" i="4"/>
  <c r="AP33" i="4"/>
  <c r="AS33" i="4"/>
  <c r="AR33" i="4"/>
  <c r="BY54" i="4"/>
  <c r="BZ54" i="4"/>
  <c r="P54" i="4"/>
  <c r="Q54" i="4"/>
  <c r="W54" i="4"/>
  <c r="V54" i="4"/>
  <c r="AV54" i="4"/>
  <c r="AU54" i="4"/>
  <c r="AB54" i="4"/>
  <c r="AC54" i="4"/>
  <c r="BT54" i="4"/>
  <c r="BS54" i="4"/>
  <c r="BV54" i="4"/>
  <c r="BW54" i="4"/>
  <c r="J54" i="4"/>
  <c r="K54" i="4"/>
  <c r="AS54" i="4"/>
  <c r="AR54" i="4"/>
  <c r="AO54" i="4"/>
  <c r="AP54" i="4"/>
  <c r="BY11" i="4"/>
  <c r="BZ11" i="4"/>
  <c r="P11" i="4"/>
  <c r="Q11" i="4"/>
  <c r="W11" i="4"/>
  <c r="V11" i="4"/>
  <c r="AB11" i="4"/>
  <c r="AC11" i="4"/>
  <c r="BT11" i="4"/>
  <c r="BS11" i="4"/>
  <c r="AV11" i="4"/>
  <c r="AU11" i="4"/>
  <c r="BV11" i="4"/>
  <c r="BW11" i="4"/>
  <c r="AS11" i="4"/>
  <c r="AR11" i="4"/>
  <c r="J11" i="4"/>
  <c r="K11" i="4"/>
  <c r="AO11" i="4"/>
  <c r="AP11" i="4"/>
  <c r="BY124" i="4"/>
  <c r="BZ124" i="4"/>
  <c r="BV124" i="4"/>
  <c r="BW124" i="4"/>
  <c r="P124" i="4"/>
  <c r="Q124" i="4"/>
  <c r="V124" i="4"/>
  <c r="W124" i="4"/>
  <c r="AU124" i="4"/>
  <c r="AV124" i="4"/>
  <c r="AB124" i="4"/>
  <c r="AC124" i="4"/>
  <c r="BS124" i="4"/>
  <c r="BT124" i="4"/>
  <c r="J124" i="4"/>
  <c r="K124" i="4"/>
  <c r="AP124" i="4"/>
  <c r="AO124" i="4"/>
  <c r="AR124" i="4"/>
  <c r="AS124" i="4"/>
  <c r="BY26" i="4"/>
  <c r="BZ26" i="4"/>
  <c r="BS26" i="4"/>
  <c r="BT26" i="4"/>
  <c r="BV26" i="4"/>
  <c r="BW26" i="4"/>
  <c r="P26" i="4"/>
  <c r="Q26" i="4"/>
  <c r="AC26" i="4"/>
  <c r="AB26" i="4"/>
  <c r="W26" i="4"/>
  <c r="V26" i="4"/>
  <c r="AU26" i="4"/>
  <c r="AV26" i="4"/>
  <c r="AO26" i="4"/>
  <c r="AP26" i="4"/>
  <c r="AR26" i="4"/>
  <c r="AS26" i="4"/>
  <c r="K26" i="4"/>
  <c r="J26" i="4"/>
  <c r="BY38" i="4"/>
  <c r="BZ38" i="4"/>
  <c r="BS38" i="4"/>
  <c r="BT38" i="4"/>
  <c r="P38" i="4"/>
  <c r="Q38" i="4"/>
  <c r="AB38" i="4"/>
  <c r="AC38" i="4"/>
  <c r="BV38" i="4"/>
  <c r="BW38" i="4"/>
  <c r="V38" i="4"/>
  <c r="W38" i="4"/>
  <c r="AU38" i="4"/>
  <c r="AV38" i="4"/>
  <c r="J38" i="4"/>
  <c r="K38" i="4"/>
  <c r="AR38" i="4"/>
  <c r="AS38" i="4"/>
  <c r="AP38" i="4"/>
  <c r="AO38" i="4"/>
  <c r="BZ121" i="4"/>
  <c r="BY121" i="4"/>
  <c r="AU121" i="4"/>
  <c r="AV121" i="4"/>
  <c r="BW121" i="4"/>
  <c r="BV121" i="4"/>
  <c r="V121" i="4"/>
  <c r="W121" i="4"/>
  <c r="AB121" i="4"/>
  <c r="AC121" i="4"/>
  <c r="BT121" i="4"/>
  <c r="BS121" i="4"/>
  <c r="P121" i="4"/>
  <c r="Q121" i="4"/>
  <c r="J121" i="4"/>
  <c r="K121" i="4"/>
  <c r="AP121" i="4"/>
  <c r="AO121" i="4"/>
  <c r="AR121" i="4"/>
  <c r="AS121" i="4"/>
  <c r="CA6" i="4"/>
  <c r="CC6" i="4" s="1"/>
  <c r="BY120" i="4"/>
  <c r="BZ120" i="4"/>
  <c r="BV120" i="4"/>
  <c r="BW120" i="4"/>
  <c r="P120" i="4"/>
  <c r="Q120" i="4"/>
  <c r="W120" i="4"/>
  <c r="V120" i="4"/>
  <c r="AU120" i="4"/>
  <c r="AV120" i="4"/>
  <c r="AB120" i="4"/>
  <c r="AC120" i="4"/>
  <c r="BT120" i="4"/>
  <c r="BS120" i="4"/>
  <c r="K120" i="4"/>
  <c r="J120" i="4"/>
  <c r="AP120" i="4"/>
  <c r="AO120" i="4"/>
  <c r="AR120" i="4"/>
  <c r="AS120" i="4"/>
  <c r="BY108" i="4"/>
  <c r="BZ108" i="4"/>
  <c r="BV108" i="4"/>
  <c r="BW108" i="4"/>
  <c r="P108" i="4"/>
  <c r="Q108" i="4"/>
  <c r="V108" i="4"/>
  <c r="W108" i="4"/>
  <c r="AU108" i="4"/>
  <c r="AV108" i="4"/>
  <c r="AB108" i="4"/>
  <c r="AC108" i="4"/>
  <c r="BS108" i="4"/>
  <c r="BT108" i="4"/>
  <c r="AR108" i="4"/>
  <c r="AS108" i="4"/>
  <c r="J108" i="4"/>
  <c r="K108" i="4"/>
  <c r="AP108" i="4"/>
  <c r="AO108" i="4"/>
  <c r="BY77" i="4"/>
  <c r="BZ77" i="4"/>
  <c r="V77" i="4"/>
  <c r="W77" i="4"/>
  <c r="AB77" i="4"/>
  <c r="AC77" i="4"/>
  <c r="BS77" i="4"/>
  <c r="BT77" i="4"/>
  <c r="P77" i="4"/>
  <c r="Q77" i="4"/>
  <c r="AU77" i="4"/>
  <c r="AV77" i="4"/>
  <c r="BV77" i="4"/>
  <c r="BW77" i="4"/>
  <c r="AS77" i="4"/>
  <c r="AR77" i="4"/>
  <c r="J77" i="4"/>
  <c r="K77" i="4"/>
  <c r="AP77" i="4"/>
  <c r="AO77" i="4"/>
  <c r="BY66" i="4"/>
  <c r="BZ66" i="4"/>
  <c r="AB66" i="4"/>
  <c r="AC66" i="4"/>
  <c r="BS66" i="4"/>
  <c r="BT66" i="4"/>
  <c r="BV66" i="4"/>
  <c r="BW66" i="4"/>
  <c r="P66" i="4"/>
  <c r="Q66" i="4"/>
  <c r="V66" i="4"/>
  <c r="W66" i="4"/>
  <c r="AU66" i="4"/>
  <c r="AV66" i="4"/>
  <c r="J66" i="4"/>
  <c r="K66" i="4"/>
  <c r="AO66" i="4"/>
  <c r="AP66" i="4"/>
  <c r="AR66" i="4"/>
  <c r="AS66" i="4"/>
  <c r="BY90" i="4"/>
  <c r="BZ90" i="4"/>
  <c r="AB90" i="4"/>
  <c r="AC90" i="4"/>
  <c r="BV90" i="4"/>
  <c r="BW90" i="4"/>
  <c r="P90" i="4"/>
  <c r="Q90" i="4"/>
  <c r="BS90" i="4"/>
  <c r="BT90" i="4"/>
  <c r="V90" i="4"/>
  <c r="W90" i="4"/>
  <c r="AU90" i="4"/>
  <c r="AV90" i="4"/>
  <c r="J90" i="4"/>
  <c r="K90" i="4"/>
  <c r="AR90" i="4"/>
  <c r="AS90" i="4"/>
  <c r="AO90" i="4"/>
  <c r="AP90" i="4"/>
  <c r="BZ105" i="4"/>
  <c r="BY105" i="4"/>
  <c r="W105" i="4"/>
  <c r="V105" i="4"/>
  <c r="BS105" i="4"/>
  <c r="BT105" i="4"/>
  <c r="BV105" i="4"/>
  <c r="BW105" i="4"/>
  <c r="AU105" i="4"/>
  <c r="AV105" i="4"/>
  <c r="AC105" i="4"/>
  <c r="AB105" i="4"/>
  <c r="Q105" i="4"/>
  <c r="P105" i="4"/>
  <c r="J105" i="4"/>
  <c r="K105" i="4"/>
  <c r="AO105" i="4"/>
  <c r="AP105" i="4"/>
  <c r="AS105" i="4"/>
  <c r="AR105" i="4"/>
  <c r="BY99" i="4"/>
  <c r="BZ99" i="4"/>
  <c r="AB99" i="4"/>
  <c r="AC99" i="4"/>
  <c r="BS99" i="4"/>
  <c r="BT99" i="4"/>
  <c r="AU99" i="4"/>
  <c r="AV99" i="4"/>
  <c r="BV99" i="4"/>
  <c r="BW99" i="4"/>
  <c r="W99" i="4"/>
  <c r="V99" i="4"/>
  <c r="P99" i="4"/>
  <c r="J99" i="4"/>
  <c r="K99" i="4"/>
  <c r="AP99" i="4"/>
  <c r="AO99" i="4"/>
  <c r="AR99" i="4"/>
  <c r="AS99" i="4"/>
  <c r="CA5" i="4"/>
  <c r="CC5" i="4" s="1"/>
  <c r="CA4" i="4"/>
  <c r="CC4" i="4" s="1"/>
  <c r="BI5" i="4"/>
  <c r="BF6" i="4"/>
  <c r="BF4" i="4"/>
  <c r="BK3" i="4"/>
  <c r="BI3" i="4"/>
  <c r="BH3" i="4"/>
  <c r="BF3" i="4"/>
  <c r="AM3" i="4"/>
  <c r="AH3" i="4"/>
  <c r="AA5" i="4"/>
  <c r="AC5" i="4" s="1"/>
  <c r="AT5" i="4"/>
  <c r="AV5" i="4" s="1"/>
  <c r="BU6" i="4"/>
  <c r="BR3" i="4"/>
  <c r="AT6" i="4"/>
  <c r="AV6" i="4" s="1"/>
  <c r="AA6" i="4"/>
  <c r="AC6" i="4" s="1"/>
  <c r="BU3" i="4"/>
  <c r="AT4" i="4"/>
  <c r="AV4" i="4" s="1"/>
  <c r="AA4" i="4"/>
  <c r="AC4" i="4" s="1"/>
  <c r="I3" i="4"/>
  <c r="K3" i="4" s="1"/>
  <c r="AQ3" i="4"/>
  <c r="AS3" i="4" s="1"/>
  <c r="AN3" i="4"/>
  <c r="AP3" i="4" s="1"/>
  <c r="AN5" i="4"/>
  <c r="AP5" i="4" s="1"/>
  <c r="AQ5" i="4"/>
  <c r="AS5" i="4" s="1"/>
  <c r="AQ6" i="4"/>
  <c r="AS6" i="4" s="1"/>
  <c r="AN6" i="4"/>
  <c r="AP6" i="4" s="1"/>
  <c r="AQ4" i="4"/>
  <c r="AS4" i="4" s="1"/>
  <c r="AN4" i="4"/>
  <c r="AP4" i="4" s="1"/>
  <c r="I6" i="4"/>
  <c r="BR6" i="4"/>
  <c r="BI4" i="4"/>
  <c r="BI6" i="4"/>
  <c r="BF5" i="4"/>
  <c r="BX4" i="4"/>
  <c r="BX5" i="4"/>
  <c r="I5" i="4"/>
  <c r="BU4" i="4"/>
  <c r="O5" i="4"/>
  <c r="O6" i="4"/>
  <c r="BR5" i="4"/>
  <c r="T4" i="4"/>
  <c r="U4" i="4" s="1"/>
  <c r="W4" i="4" s="1"/>
  <c r="O4" i="4"/>
  <c r="BX6" i="4"/>
  <c r="U8" i="4"/>
  <c r="I4" i="4"/>
  <c r="T5" i="4"/>
  <c r="U5" i="4" s="1"/>
  <c r="W5" i="4" s="1"/>
  <c r="BR4" i="4"/>
  <c r="BU5" i="4"/>
  <c r="T6" i="4"/>
  <c r="U6" i="4" s="1"/>
  <c r="W6" i="4" s="1"/>
  <c r="BZ3" i="4" l="1"/>
  <c r="BT3" i="4"/>
  <c r="V8" i="4"/>
  <c r="W8" i="4"/>
  <c r="BW3" i="4"/>
  <c r="H56" i="1"/>
  <c r="I56" i="1" s="1"/>
  <c r="N56" i="1"/>
  <c r="O56" i="1" s="1"/>
  <c r="T56" i="1"/>
  <c r="V56" i="1" s="1"/>
  <c r="Z56" i="1"/>
  <c r="AA56" i="1" s="1"/>
  <c r="AF56" i="1"/>
  <c r="AG56" i="1"/>
  <c r="AK56" i="1"/>
  <c r="AL56" i="1"/>
  <c r="AM56" i="1"/>
  <c r="AN56" i="1" s="1"/>
  <c r="AP56" i="1"/>
  <c r="AQ56" i="1" s="1"/>
  <c r="AS56" i="1"/>
  <c r="AT56" i="1" s="1"/>
  <c r="BQ56" i="1"/>
  <c r="BR56" i="1" s="1"/>
  <c r="BT56" i="1"/>
  <c r="BU56" i="1" s="1"/>
  <c r="BW56" i="1"/>
  <c r="BX56" i="1" s="1"/>
  <c r="U56" i="1" l="1"/>
  <c r="AB56" i="1"/>
  <c r="AU56" i="1"/>
  <c r="BY56" i="1"/>
  <c r="BV56" i="1"/>
  <c r="AO56" i="1"/>
  <c r="J56" i="1"/>
  <c r="BS56" i="1"/>
  <c r="AR56" i="1"/>
  <c r="P56" i="1"/>
  <c r="AG7" i="1" l="1"/>
  <c r="AL24" i="1" l="1"/>
  <c r="AG24" i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F6" i="1"/>
  <c r="E6" i="1"/>
  <c r="G5" i="1"/>
  <c r="F5" i="1"/>
  <c r="E5" i="1"/>
  <c r="G4" i="1"/>
  <c r="F4" i="1"/>
  <c r="E4" i="1"/>
  <c r="G3" i="1"/>
  <c r="F3" i="1"/>
  <c r="C3" i="1"/>
  <c r="D3" i="1"/>
  <c r="C4" i="1"/>
  <c r="D4" i="1"/>
  <c r="C5" i="1"/>
  <c r="D5" i="1"/>
  <c r="C6" i="1"/>
  <c r="D6" i="1"/>
  <c r="B4" i="1"/>
  <c r="B6" i="1"/>
  <c r="B3" i="1"/>
  <c r="H6" i="1" l="1"/>
  <c r="AM3" i="1"/>
  <c r="BT59" i="1"/>
  <c r="BU59" i="1" s="1"/>
  <c r="BV59" i="1" l="1"/>
  <c r="BQ68" i="1" l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BX68" i="1" l="1"/>
  <c r="BV68" i="1"/>
  <c r="AT68" i="1"/>
  <c r="AO68" i="1"/>
  <c r="AR68" i="1"/>
  <c r="BS68" i="1"/>
  <c r="AB68" i="1"/>
  <c r="V68" i="1"/>
  <c r="P68" i="1"/>
  <c r="J68" i="1"/>
  <c r="BQ24" i="1" l="1"/>
  <c r="BS24" i="1" s="1"/>
  <c r="BT24" i="1"/>
  <c r="BV24" i="1" s="1"/>
  <c r="BW24" i="1"/>
  <c r="BY24" i="1" s="1"/>
  <c r="AM24" i="1"/>
  <c r="AO24" i="1" s="1"/>
  <c r="AP24" i="1"/>
  <c r="AR24" i="1" s="1"/>
  <c r="AS24" i="1"/>
  <c r="AU24" i="1" s="1"/>
  <c r="Z24" i="1"/>
  <c r="AB24" i="1" s="1"/>
  <c r="T24" i="1"/>
  <c r="V24" i="1" s="1"/>
  <c r="H24" i="1" l="1"/>
  <c r="J24" i="1" s="1"/>
  <c r="N24" i="1"/>
  <c r="P24" i="1" s="1"/>
  <c r="CA6" i="1" l="1"/>
  <c r="BZ6" i="1"/>
  <c r="BZ3" i="1"/>
  <c r="CA3" i="1"/>
  <c r="CB3" i="1" l="1"/>
  <c r="CB6" i="1"/>
  <c r="CB4" i="1"/>
  <c r="CB5" i="1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BW7" i="1"/>
  <c r="BT7" i="1"/>
  <c r="BQ7" i="1"/>
  <c r="AR7" i="1"/>
  <c r="AM7" i="1"/>
  <c r="AL7" i="1"/>
  <c r="AK7" i="1"/>
  <c r="AA7" i="1"/>
  <c r="N7" i="1"/>
  <c r="P7" i="1" s="1"/>
  <c r="BN5" i="1"/>
  <c r="BK5" i="1"/>
  <c r="B5" i="1"/>
  <c r="BN4" i="1"/>
  <c r="BK4" i="1"/>
  <c r="BR9" i="1" l="1"/>
  <c r="BS9" i="1"/>
  <c r="BX55" i="1"/>
  <c r="BW6" i="1"/>
  <c r="BX7" i="1"/>
  <c r="BW3" i="1"/>
  <c r="AL5" i="1"/>
  <c r="AF5" i="1"/>
  <c r="AF6" i="1"/>
  <c r="AG6" i="1"/>
  <c r="AF3" i="1"/>
  <c r="AF4" i="1"/>
  <c r="I44" i="1"/>
  <c r="BQ3" i="1"/>
  <c r="BV50" i="1"/>
  <c r="BU60" i="1"/>
  <c r="BV60" i="1"/>
  <c r="BT3" i="1"/>
  <c r="BS21" i="1"/>
  <c r="BR55" i="1"/>
  <c r="BQ6" i="1"/>
  <c r="BT6" i="1"/>
  <c r="AL6" i="1"/>
  <c r="AL4" i="1"/>
  <c r="AL3" i="1"/>
  <c r="AG5" i="1"/>
  <c r="AG4" i="1"/>
  <c r="AG3" i="1"/>
  <c r="AK6" i="1"/>
  <c r="AK5" i="1"/>
  <c r="AK4" i="1"/>
  <c r="AK3" i="1"/>
  <c r="BX28" i="1"/>
  <c r="U60" i="1"/>
  <c r="U34" i="1"/>
  <c r="BY9" i="1"/>
  <c r="BR27" i="1"/>
  <c r="N6" i="1"/>
  <c r="P6" i="1" s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AM4" i="1"/>
  <c r="AN4" i="1" s="1"/>
  <c r="BY16" i="1"/>
  <c r="BX37" i="1"/>
  <c r="BS19" i="1"/>
  <c r="BS23" i="1"/>
  <c r="BS31" i="1"/>
  <c r="BY55" i="1"/>
  <c r="BY65" i="1"/>
  <c r="BS12" i="1"/>
  <c r="BX51" i="1"/>
  <c r="BU20" i="1"/>
  <c r="BY22" i="1"/>
  <c r="BY25" i="1"/>
  <c r="BV32" i="1"/>
  <c r="BY61" i="1"/>
  <c r="BY7" i="1"/>
  <c r="BU8" i="1"/>
  <c r="BY20" i="1"/>
  <c r="BE6" i="1"/>
  <c r="BG6" i="1" s="1"/>
  <c r="AS5" i="1"/>
  <c r="AU5" i="1" s="1"/>
  <c r="AR21" i="1"/>
  <c r="AR23" i="1"/>
  <c r="AN11" i="1"/>
  <c r="AO49" i="1"/>
  <c r="AN63" i="1"/>
  <c r="AB36" i="1"/>
  <c r="AB9" i="1"/>
  <c r="AB7" i="1"/>
  <c r="AA35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I61" i="1"/>
  <c r="AO67" i="1"/>
  <c r="J40" i="1"/>
  <c r="J57" i="1"/>
  <c r="BE4" i="1"/>
  <c r="BG4" i="1" s="1"/>
  <c r="AT38" i="1"/>
  <c r="AQ46" i="1"/>
  <c r="AT52" i="1"/>
  <c r="AT59" i="1"/>
  <c r="AT11" i="1"/>
  <c r="AT13" i="1"/>
  <c r="AR19" i="1"/>
  <c r="AR26" i="1"/>
  <c r="AQ31" i="1"/>
  <c r="AQ36" i="1"/>
  <c r="AT49" i="1"/>
  <c r="AR50" i="1"/>
  <c r="AT58" i="1"/>
  <c r="AR17" i="1"/>
  <c r="AN42" i="1"/>
  <c r="AO42" i="1"/>
  <c r="BH3" i="1"/>
  <c r="BJ3" i="1" s="1"/>
  <c r="AM5" i="1"/>
  <c r="AN5" i="1" s="1"/>
  <c r="Z5" i="1"/>
  <c r="AB5" i="1" s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AS4" i="1"/>
  <c r="AT4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BV57" i="1"/>
  <c r="BU57" i="1"/>
  <c r="AU60" i="1"/>
  <c r="AT60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N4" i="1"/>
  <c r="O4" i="1" s="1"/>
  <c r="BT4" i="1"/>
  <c r="BV7" i="1"/>
  <c r="BU7" i="1"/>
  <c r="H3" i="1"/>
  <c r="I3" i="1" s="1"/>
  <c r="AS3" i="1"/>
  <c r="AU3" i="1" s="1"/>
  <c r="AM6" i="1"/>
  <c r="AN6" i="1" s="1"/>
  <c r="AS6" i="1"/>
  <c r="AT6" i="1" s="1"/>
  <c r="AO7" i="1"/>
  <c r="AN7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E5" i="1"/>
  <c r="BG5" i="1" s="1"/>
  <c r="BS46" i="1"/>
  <c r="BR46" i="1"/>
  <c r="BV51" i="1"/>
  <c r="BU51" i="1"/>
  <c r="AO52" i="1"/>
  <c r="AN52" i="1"/>
  <c r="AO53" i="1"/>
  <c r="AN53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AN3" i="1"/>
  <c r="AO3" i="1"/>
  <c r="BE3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N3" i="1"/>
  <c r="AP3" i="1"/>
  <c r="H4" i="1"/>
  <c r="BH4" i="1"/>
  <c r="N5" i="1"/>
  <c r="AP5" i="1"/>
  <c r="BZ5" i="1"/>
  <c r="BH6" i="1"/>
  <c r="O7" i="1"/>
  <c r="AQ7" i="1"/>
  <c r="BR7" i="1"/>
  <c r="BX8" i="1"/>
  <c r="O9" i="1"/>
  <c r="AQ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BR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O6" i="1"/>
  <c r="AU4" i="1"/>
  <c r="AO4" i="1"/>
  <c r="BF6" i="1"/>
  <c r="BF4" i="1"/>
  <c r="AR4" i="1"/>
  <c r="AT3" i="1"/>
  <c r="AB3" i="1"/>
  <c r="BI5" i="1"/>
  <c r="BF5" i="1"/>
  <c r="AT5" i="1"/>
  <c r="AA5" i="1"/>
  <c r="V4" i="1"/>
  <c r="I5" i="1"/>
  <c r="AQ6" i="1"/>
  <c r="BI3" i="1"/>
  <c r="V5" i="1"/>
  <c r="P4" i="1"/>
  <c r="AO6" i="1"/>
  <c r="V3" i="1"/>
  <c r="AA6" i="1"/>
  <c r="AO5" i="1"/>
  <c r="U6" i="1"/>
  <c r="BX4" i="1"/>
  <c r="AB4" i="1"/>
  <c r="AU6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P5" i="1"/>
  <c r="O5" i="1"/>
  <c r="BG3" i="1"/>
  <c r="BF3" i="1"/>
  <c r="BJ6" i="1"/>
  <c r="BI6" i="1"/>
  <c r="AR5" i="1"/>
  <c r="AQ5" i="1"/>
  <c r="P3" i="1"/>
  <c r="O3" i="1"/>
</calcChain>
</file>

<file path=xl/sharedStrings.xml><?xml version="1.0" encoding="utf-8"?>
<sst xmlns="http://schemas.openxmlformats.org/spreadsheetml/2006/main" count="2073" uniqueCount="1016">
  <si>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</si>
  <si>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</si>
  <si>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</si>
  <si>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</si>
  <si>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</si>
  <si>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</si>
  <si>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</si>
  <si>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</si>
  <si>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</si>
  <si>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</si>
  <si>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</si>
  <si>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</si>
  <si>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</si>
  <si>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</si>
  <si>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</si>
  <si>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</si>
  <si>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</si>
  <si>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</si>
  <si>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</si>
  <si>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</si>
  <si>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</si>
  <si>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</si>
  <si>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</si>
  <si>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</si>
  <si>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</si>
  <si>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</si>
  <si>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</si>
  <si>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</si>
  <si>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</si>
  <si>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</si>
  <si>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</si>
  <si>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</si>
  <si>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</si>
  <si>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</si>
  <si>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</si>
  <si>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</si>
  <si>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</si>
  <si>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</si>
  <si>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</si>
  <si>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</si>
  <si>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</si>
  <si>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</si>
  <si>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</si>
  <si>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</si>
  <si>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</si>
  <si>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</si>
  <si>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</si>
  <si>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</si>
  <si>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</si>
  <si>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</si>
  <si>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</si>
  <si>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</si>
  <si>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</si>
  <si>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</si>
  <si>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</si>
  <si>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</si>
  <si>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</si>
  <si>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</si>
  <si>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</si>
  <si>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</si>
  <si>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</si>
  <si>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</si>
  <si>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</si>
  <si>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</si>
  <si>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</si>
  <si>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</si>
  <si>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</si>
  <si>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</si>
  <si>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</si>
  <si>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</si>
  <si>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</si>
  <si>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</si>
  <si>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</si>
  <si>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</si>
  <si>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</si>
  <si>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</si>
  <si>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</si>
  <si>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</si>
  <si>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</si>
  <si>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</si>
  <si>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</si>
  <si>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</si>
  <si>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</si>
  <si>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</si>
  <si>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</si>
  <si>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</si>
  <si>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</si>
  <si>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</si>
  <si>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</si>
  <si>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</si>
  <si>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</si>
  <si>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</si>
  <si>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</si>
  <si>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</si>
  <si>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</si>
  <si>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</si>
  <si>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</si>
  <si>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</si>
  <si>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</si>
  <si>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</si>
  <si>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</si>
  <si>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</si>
  <si>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</si>
  <si>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</si>
  <si>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</si>
  <si>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</si>
  <si>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</si>
  <si>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</si>
  <si>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</si>
  <si>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</si>
  <si>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</si>
  <si>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</si>
  <si>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</si>
  <si>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</si>
  <si>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</si>
  <si>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</si>
  <si>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</si>
  <si>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</si>
  <si>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</si>
  <si>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</si>
  <si>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</si>
  <si>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</si>
  <si>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</si>
  <si>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</si>
  <si>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</si>
  <si>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</si>
  <si>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</si>
  <si>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</si>
  <si>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</si>
  <si>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</si>
  <si>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</si>
  <si>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</si>
  <si>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</si>
  <si>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</si>
  <si>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</si>
  <si>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</si>
  <si>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</si>
  <si>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</si>
  <si>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</si>
  <si>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</si>
  <si>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</si>
  <si>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</si>
  <si>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</si>
  <si>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</si>
  <si>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</si>
  <si>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</si>
  <si>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</si>
  <si>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</si>
  <si>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</si>
  <si>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</si>
  <si>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</si>
  <si>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</si>
  <si>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</si>
  <si>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</si>
  <si>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</si>
  <si>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</si>
  <si>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</si>
  <si>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</si>
  <si>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</si>
  <si>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</si>
  <si>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</si>
  <si>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</si>
  <si>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</si>
  <si>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</si>
  <si>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</si>
  <si>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</si>
  <si>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</si>
  <si>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</si>
  <si>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</si>
  <si>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</si>
  <si>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</si>
  <si>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</si>
  <si>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</si>
  <si>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</si>
  <si>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</si>
  <si>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</si>
  <si>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</si>
  <si>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</si>
  <si>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</si>
  <si>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</si>
  <si>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</si>
  <si>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</si>
  <si>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</si>
  <si>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</si>
  <si>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</si>
  <si>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</si>
  <si>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</si>
  <si>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</si>
  <si>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</si>
  <si>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</si>
  <si>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</si>
  <si>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</si>
  <si>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</si>
  <si>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</si>
  <si>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</si>
  <si>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</si>
  <si>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</si>
  <si>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</si>
  <si>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</si>
  <si>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</si>
  <si>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</si>
  <si>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</si>
  <si>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</si>
  <si>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</si>
  <si>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</si>
  <si>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</si>
  <si>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</si>
  <si>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</si>
  <si>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</si>
  <si>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</si>
  <si>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</si>
  <si>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</si>
  <si>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</si>
  <si>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</si>
  <si>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</si>
  <si>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</si>
  <si>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</si>
  <si>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</si>
  <si>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</si>
  <si>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</si>
  <si>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</si>
  <si>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</si>
  <si>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</si>
  <si>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</si>
  <si>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</si>
  <si>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</si>
  <si>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</si>
  <si>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</si>
  <si>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</si>
  <si>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</si>
  <si>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</si>
  <si>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</si>
  <si>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</si>
  <si>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</si>
  <si>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</si>
  <si>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</si>
  <si>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</si>
  <si>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</si>
  <si>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</si>
  <si>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ЦПЗ-СОФИЯ ЕООД</t>
  </si>
  <si>
    <t>МБАЛ Лозенец ЕАД</t>
  </si>
  <si>
    <t>СБАЛПФЗ Стара Загора ЕООД</t>
  </si>
  <si>
    <t>МБАЛ "Св. Анна"- Варна АД</t>
  </si>
  <si>
    <t>Q3 2020</t>
  </si>
  <si>
    <t>Q4 2020</t>
  </si>
  <si>
    <t>Q4 2019</t>
  </si>
  <si>
    <t>Лечебни заведения за болнична помощ 
с над 50% държавно участие в капитала
към 31.12.2020 г.</t>
  </si>
  <si>
    <t>Изменение Q4 2020 спрямо Q4 2019</t>
  </si>
  <si>
    <t>Изменение Q4 2020 спрямо Q3 2020</t>
  </si>
  <si>
    <t>Лечебни заведения за болнична помощ и Комплексни онкологични центрове с над 50% общинско участие в капитала
към 31.12.20 г.</t>
  </si>
  <si>
    <t>Q 3 2020</t>
  </si>
  <si>
    <t>Медико-статистическа и финансова информация</t>
  </si>
  <si>
    <t>Брой клинични пътеки</t>
  </si>
  <si>
    <t>Изплатени средства от НЗОК за БМП
в лева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</si>
  <si>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</si>
  <si>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</si>
  <si>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</si>
  <si>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</si>
  <si>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</si>
  <si>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</si>
  <si>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</si>
  <si>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</si>
  <si>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</si>
  <si>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</si>
  <si>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</si>
  <si>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</si>
  <si>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</si>
  <si>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</si>
  <si>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</si>
  <si>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</si>
  <si>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</si>
  <si>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</si>
  <si>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</si>
  <si>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</si>
  <si>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</si>
  <si>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</si>
  <si>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</si>
  <si>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</si>
  <si>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</si>
  <si>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</si>
  <si>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</si>
  <si>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</si>
  <si>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</si>
  <si>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</si>
  <si>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</si>
  <si>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</si>
  <si>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</si>
  <si>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</si>
  <si>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</si>
  <si>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</si>
  <si>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</si>
  <si>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</si>
  <si>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</si>
  <si>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</si>
  <si>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</si>
  <si>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</si>
  <si>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</si>
  <si>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</si>
  <si>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</si>
  <si>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</si>
  <si>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</si>
  <si>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</si>
  <si>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</si>
  <si>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</si>
  <si>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</si>
  <si>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</si>
  <si>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</si>
  <si>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</si>
  <si>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</si>
  <si>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</si>
  <si>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</si>
  <si>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</si>
  <si>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</si>
  <si>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</si>
  <si>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</si>
  <si>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</si>
  <si>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</si>
  <si>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</si>
  <si>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</si>
  <si>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</si>
  <si>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</si>
  <si>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</si>
  <si>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</si>
  <si>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</si>
  <si>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</si>
  <si>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</si>
  <si>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</si>
  <si>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</si>
  <si>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</si>
  <si>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</si>
  <si>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</si>
  <si>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</si>
  <si>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</si>
  <si>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</si>
  <si>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</si>
  <si>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0290232001</t>
  </si>
  <si>
    <t>"СБР- Вита" ЕООД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</si>
  <si>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</si>
  <si>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</si>
  <si>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</si>
  <si>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</si>
  <si>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</si>
  <si>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</si>
  <si>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</si>
  <si>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</si>
  <si>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</si>
  <si>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</si>
  <si>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</si>
  <si>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</si>
  <si>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</si>
  <si>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</si>
  <si>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</si>
  <si>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</si>
  <si>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</si>
  <si>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</si>
  <si>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</si>
  <si>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</si>
  <si>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</si>
  <si>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</si>
  <si>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</si>
  <si>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</si>
  <si>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</si>
  <si>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</si>
  <si>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</si>
  <si>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</si>
  <si>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</si>
  <si>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</si>
  <si>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</si>
  <si>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</si>
  <si>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</si>
  <si>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</si>
  <si>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</si>
  <si>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</si>
  <si>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</si>
  <si>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</si>
  <si>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</si>
  <si>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</si>
  <si>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</si>
  <si>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</si>
  <si>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</si>
  <si>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</si>
  <si>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</si>
  <si>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</si>
  <si>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</si>
  <si>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</si>
  <si>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</si>
  <si>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</si>
  <si>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</si>
  <si>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</si>
  <si>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</si>
  <si>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</si>
  <si>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</si>
  <si>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</si>
  <si>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</si>
  <si>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</si>
  <si>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</si>
  <si>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</si>
  <si>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</si>
  <si>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</si>
  <si>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</si>
  <si>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</si>
  <si>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</si>
  <si>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</si>
  <si>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</si>
  <si>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</si>
  <si>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</si>
  <si>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</si>
  <si>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</si>
  <si>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</si>
  <si>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</si>
  <si>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</si>
  <si>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</si>
  <si>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</si>
  <si>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</si>
  <si>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</si>
  <si>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</si>
  <si>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</si>
  <si>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</si>
  <si>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</si>
  <si>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</si>
  <si>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</si>
  <si>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</si>
  <si>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</si>
  <si>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0610211020</t>
  </si>
  <si>
    <t>МБАЛ Вива Медика   ООД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</si>
  <si>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</si>
  <si>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</si>
  <si>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</si>
  <si>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</si>
  <si>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</si>
  <si>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</si>
  <si>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</si>
  <si>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</si>
  <si>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</si>
  <si>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</si>
  <si>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</si>
  <si>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</si>
  <si>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</si>
  <si>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</si>
  <si>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</si>
  <si>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</si>
  <si>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</si>
  <si>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</si>
  <si>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</si>
  <si>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</si>
  <si>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</si>
  <si>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</si>
  <si>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</si>
  <si>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</si>
  <si>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</si>
  <si>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</si>
  <si>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</si>
  <si>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</si>
  <si>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</si>
  <si>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</si>
  <si>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</si>
  <si>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</si>
  <si>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</si>
  <si>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</si>
  <si>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</si>
  <si>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</si>
  <si>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</si>
  <si>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</si>
  <si>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</si>
  <si>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</si>
  <si>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</si>
  <si>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</si>
  <si>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</si>
  <si>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</si>
  <si>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</si>
  <si>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</si>
  <si>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</si>
  <si>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</si>
  <si>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</si>
  <si>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</si>
  <si>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</si>
  <si>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</si>
  <si>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</si>
  <si>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</si>
  <si>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</si>
  <si>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</si>
  <si>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</si>
  <si>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</si>
  <si>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</si>
  <si>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</si>
  <si>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</si>
  <si>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</si>
  <si>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</si>
  <si>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</si>
  <si>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</si>
  <si>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</si>
  <si>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</si>
  <si>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</si>
  <si>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</si>
  <si>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</si>
  <si>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</si>
  <si>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</si>
  <si>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</si>
  <si>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</si>
  <si>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</si>
  <si>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</si>
  <si>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</si>
  <si>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</si>
  <si>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</si>
  <si>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</si>
  <si>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</si>
  <si>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</si>
  <si>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</si>
  <si>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</si>
  <si>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</si>
  <si>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</si>
  <si>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</si>
  <si>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</si>
  <si>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</si>
  <si>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</si>
  <si>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</si>
  <si>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</si>
  <si>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</si>
  <si>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</si>
  <si>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</si>
  <si>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</si>
  <si>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</si>
  <si>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</si>
  <si>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</si>
  <si>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</si>
  <si>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</si>
  <si>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</si>
  <si>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</si>
  <si>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</si>
  <si>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</si>
  <si>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</si>
  <si>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</si>
  <si>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</si>
  <si>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</si>
  <si>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</si>
  <si>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</si>
  <si>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</si>
  <si>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</si>
  <si>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</si>
  <si>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</si>
  <si>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</si>
  <si>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</si>
  <si>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</si>
  <si>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</si>
  <si>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</si>
  <si>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</si>
  <si>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</si>
  <si>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</si>
  <si>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</si>
  <si>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</si>
  <si>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</si>
  <si>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</si>
  <si>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</si>
  <si>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</si>
  <si>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</si>
  <si>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</si>
  <si>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</si>
  <si>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</si>
  <si>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</si>
  <si>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</si>
  <si>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</si>
  <si>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</si>
  <si>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</si>
  <si>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</si>
  <si>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</si>
  <si>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</si>
  <si>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</si>
  <si>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</si>
  <si>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</si>
  <si>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</si>
  <si>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</si>
  <si>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</si>
  <si>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</si>
  <si>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</si>
  <si>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</si>
  <si>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</si>
  <si>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</si>
  <si>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</si>
  <si>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</si>
  <si>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</si>
  <si>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</si>
  <si>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</si>
  <si>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</si>
  <si>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</si>
  <si>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</si>
  <si>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</si>
  <si>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</si>
  <si>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</si>
  <si>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</si>
  <si>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</si>
  <si>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</si>
  <si>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</si>
  <si>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</si>
  <si>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</si>
  <si>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</si>
  <si>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</si>
  <si>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</si>
  <si>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</si>
  <si>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</si>
  <si>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</si>
  <si>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</si>
  <si>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</si>
  <si>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</si>
  <si>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</si>
  <si>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</si>
  <si>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</si>
  <si>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</si>
  <si>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</si>
  <si>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</si>
  <si>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</si>
  <si>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</si>
  <si>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</si>
  <si>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</si>
  <si>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</si>
  <si>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</si>
  <si>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</si>
  <si>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</si>
  <si>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</si>
  <si>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</si>
  <si>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</si>
  <si>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</si>
  <si>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</si>
  <si>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</si>
  <si>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</si>
  <si>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</si>
  <si>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</si>
  <si>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</si>
  <si>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</si>
  <si>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</si>
  <si>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</si>
  <si>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</si>
  <si>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</si>
  <si>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</si>
  <si>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</si>
  <si>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</si>
  <si>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</si>
  <si>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</si>
  <si>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</si>
  <si>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</si>
  <si>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</si>
  <si>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</si>
  <si>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</si>
  <si>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</si>
  <si>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</si>
  <si>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</si>
  <si>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</si>
  <si>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</si>
  <si>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</si>
  <si>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</si>
  <si>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</si>
  <si>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</si>
  <si>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</si>
  <si>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</si>
  <si>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</si>
  <si>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</si>
  <si>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</si>
  <si>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</si>
  <si>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</si>
  <si>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</si>
  <si>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</si>
  <si>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</si>
  <si>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</si>
  <si>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</si>
  <si>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</si>
  <si>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</si>
  <si>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</si>
  <si>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</si>
  <si>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</si>
  <si>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</si>
  <si>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</si>
  <si>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</si>
  <si>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</si>
  <si>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</si>
  <si>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</si>
  <si>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</si>
  <si>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</si>
  <si>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</si>
  <si>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</si>
  <si>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</si>
  <si>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</si>
  <si>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</si>
  <si>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</si>
  <si>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</si>
  <si>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</si>
  <si>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</si>
  <si>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</si>
  <si>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</si>
  <si>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</si>
  <si>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</si>
  <si>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</si>
  <si>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</si>
  <si>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</si>
  <si>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</si>
  <si>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</si>
  <si>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</si>
  <si>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</si>
  <si>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</si>
  <si>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</si>
  <si>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</si>
  <si>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</si>
  <si>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</si>
  <si>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</si>
  <si>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</si>
  <si>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</si>
  <si>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</si>
  <si>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</si>
  <si>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</si>
  <si>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</si>
  <si>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</si>
  <si>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</si>
  <si>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</si>
  <si>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</si>
  <si>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</si>
  <si>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</si>
  <si>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</si>
  <si>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</si>
  <si>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</si>
  <si>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</si>
  <si>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</si>
  <si>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</si>
  <si>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</si>
  <si>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</si>
  <si>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</si>
  <si>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</si>
  <si>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</si>
  <si>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</si>
  <si>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</si>
  <si>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</si>
  <si>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</si>
  <si>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</si>
  <si>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</si>
  <si>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</si>
  <si>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</si>
  <si>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София - град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</si>
  <si>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</si>
  <si>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</si>
  <si>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</si>
  <si>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</si>
  <si>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</si>
  <si>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</si>
  <si>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</si>
  <si>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</si>
  <si>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</si>
  <si>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</si>
  <si>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</si>
  <si>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</si>
  <si>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</si>
  <si>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</si>
  <si>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</si>
  <si>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</si>
  <si>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</si>
  <si>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</si>
  <si>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</si>
  <si>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</si>
  <si>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</si>
  <si>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</si>
  <si>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</si>
  <si>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</si>
  <si>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</si>
  <si>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</si>
  <si>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</si>
  <si>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</si>
  <si>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</si>
  <si>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</si>
  <si>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</si>
  <si>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</si>
  <si>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</si>
  <si>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</si>
  <si>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</si>
  <si>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</si>
  <si>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</si>
  <si>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</si>
  <si>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</si>
  <si>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</si>
  <si>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</si>
  <si>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</si>
  <si>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</si>
  <si>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</si>
  <si>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</si>
  <si>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</si>
  <si>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</si>
  <si>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</si>
  <si>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</si>
  <si>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</si>
  <si>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</si>
  <si>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</si>
  <si>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</si>
  <si>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</si>
  <si>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</si>
  <si>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</si>
  <si>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</si>
  <si>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</si>
  <si>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</si>
  <si>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</si>
  <si>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</si>
  <si>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</si>
  <si>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</si>
  <si>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</si>
  <si>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</si>
  <si>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</si>
  <si>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2201212016</t>
  </si>
  <si>
    <t>СБАЛЛЧХ - ЕООД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</si>
  <si>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</si>
  <si>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</si>
  <si>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</si>
  <si>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</si>
  <si>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</si>
  <si>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</si>
  <si>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</si>
  <si>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</si>
  <si>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</si>
  <si>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</si>
  <si>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</si>
  <si>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</si>
  <si>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</si>
  <si>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</si>
  <si>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</si>
  <si>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</si>
  <si>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</si>
  <si>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</si>
  <si>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</si>
  <si>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</si>
  <si>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</si>
  <si>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</si>
  <si>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</si>
  <si>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</si>
  <si>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</si>
  <si>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</si>
  <si>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</si>
  <si>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</si>
  <si>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</si>
  <si>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</si>
  <si>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</si>
  <si>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</si>
  <si>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</si>
  <si>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</si>
  <si>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</si>
  <si>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</si>
  <si>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</si>
  <si>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</si>
  <si>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</si>
  <si>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</si>
  <si>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</si>
  <si>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</si>
  <si>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</si>
  <si>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</si>
  <si>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</si>
  <si>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</si>
  <si>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</si>
  <si>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</si>
  <si>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</si>
  <si>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</si>
  <si>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</si>
  <si>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</si>
  <si>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</si>
  <si>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</si>
  <si>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</si>
  <si>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</si>
  <si>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</si>
  <si>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</si>
  <si>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</si>
  <si>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</si>
  <si>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</si>
  <si>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</si>
  <si>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</si>
  <si>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</si>
  <si>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</si>
  <si>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</si>
  <si>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</si>
  <si>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</si>
  <si>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</si>
  <si>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</si>
  <si>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</si>
  <si>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</si>
  <si>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</si>
  <si>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</si>
  <si>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</si>
  <si>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</si>
  <si>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</si>
  <si>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</si>
  <si>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</si>
  <si>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</si>
  <si>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</si>
  <si>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</si>
  <si>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</si>
  <si>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</si>
  <si>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</si>
  <si>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</si>
  <si>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</si>
  <si>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</si>
  <si>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</si>
  <si>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София - област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</si>
  <si>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</si>
  <si>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</si>
  <si>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</si>
  <si>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</si>
  <si>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</si>
  <si>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</si>
  <si>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</si>
  <si>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</si>
  <si>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</si>
  <si>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</si>
  <si>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</si>
  <si>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</si>
  <si>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</si>
  <si>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</si>
  <si>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</si>
  <si>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</si>
  <si>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</si>
  <si>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</si>
  <si>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</si>
  <si>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</si>
  <si>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</si>
  <si>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</si>
  <si>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</si>
  <si>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</si>
  <si>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</si>
  <si>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</si>
  <si>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</si>
  <si>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</si>
  <si>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</si>
  <si>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</si>
  <si>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</si>
  <si>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</si>
  <si>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</si>
  <si>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</si>
  <si>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</si>
  <si>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</si>
  <si>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</si>
  <si>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</si>
  <si>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</si>
  <si>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</si>
  <si>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</si>
  <si>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</si>
  <si>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</si>
  <si>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</si>
  <si>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</si>
  <si>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</si>
  <si>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</si>
  <si>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</si>
  <si>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</si>
  <si>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</si>
  <si>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</si>
  <si>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</si>
  <si>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</si>
  <si>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</si>
  <si>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</si>
  <si>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</si>
  <si>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</si>
  <si>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</si>
  <si>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</si>
  <si>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</si>
  <si>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</si>
  <si>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</si>
  <si>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</si>
  <si>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</si>
  <si>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</si>
  <si>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</si>
  <si>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</si>
  <si>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</si>
  <si>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</si>
  <si>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</si>
  <si>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</si>
  <si>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</si>
  <si>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</si>
  <si>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</si>
  <si>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</si>
  <si>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</si>
  <si>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</si>
  <si>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</si>
  <si>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</si>
  <si>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</si>
  <si>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</si>
  <si>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</si>
  <si>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</si>
  <si>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</si>
  <si>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</si>
  <si>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</si>
  <si>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</si>
  <si>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</si>
  <si>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</si>
  <si>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</si>
  <si>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</si>
  <si>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</si>
  <si>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</si>
  <si>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</si>
  <si>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</si>
  <si>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</si>
  <si>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</si>
  <si>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</si>
  <si>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Рег. № ЛЗ</t>
  </si>
  <si>
    <t xml:space="preserve">Лечебни заведения за болнична медицинска помощ </t>
  </si>
  <si>
    <t>Вид лечебно заведение</t>
  </si>
  <si>
    <t>ІV тримесечие на 2019 година</t>
  </si>
  <si>
    <t>ІII тримесечие на 2020 година</t>
  </si>
  <si>
    <t>VІ-то тримесечие на 2020 година
Q4 2020</t>
  </si>
  <si>
    <t>Изменение Q4 2020 спрямо
 Q4 2019</t>
  </si>
  <si>
    <t>Изменение Q4 2020 спрямо 
Q3 2020</t>
  </si>
  <si>
    <t>Общо изплатени средства от НЗОК за БМП 
в лева</t>
  </si>
  <si>
    <t>Разходи за медицински изделия, прилагани в БМП
в лева</t>
  </si>
  <si>
    <t>Разходи за лекарствени продукти, които НЗОК заплаща извън стойността на оказваните медицински услуги 
в лева</t>
  </si>
  <si>
    <t xml:space="preserve">ОБЩО           </t>
  </si>
  <si>
    <t>МЦ</t>
  </si>
  <si>
    <t>МБАЛ</t>
  </si>
  <si>
    <t>СБАЛ</t>
  </si>
  <si>
    <t>МДЦ</t>
  </si>
  <si>
    <t>СБР</t>
  </si>
  <si>
    <t/>
  </si>
  <si>
    <t>ДКЦ</t>
  </si>
  <si>
    <t>Диспансер</t>
  </si>
  <si>
    <t>КОЦ</t>
  </si>
  <si>
    <t>ДЦ</t>
  </si>
  <si>
    <t>МБПЛР</t>
  </si>
  <si>
    <t>БДПЛР</t>
  </si>
  <si>
    <t>СБПЛР</t>
  </si>
  <si>
    <t>Изплатени средства за здравноосигурени пациенти по изпълнители на 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 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
 за VI-то тримесечие на 2020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</si>
</sst>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л_в_._-;\-* #,##0.00\ _л_в_._-;_-* &quot;-&quot;??\ _л_в_._-;_-@_-"/>
    <numFmt numFmtId="164" formatCode="_(* #,##0_);_(* \(#,##0\);_(* &quot;-&quot;_);_(@_)"/>
    <numFmt numFmtId="165" formatCode="#&quot; &quot;##0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6" fillId="0" borderId="0"/>
  </cellStyleXfs>
  <cellXfs count="393">
    <xf numFmtId="0" fontId="0" fillId="0" borderId="0" xfId="0"/>
    <xf numFmtId="0" fontId="6" fillId="0" borderId="0" xfId="3" applyFont="1" applyBorder="1"/>
    <xf numFmtId="0" fontId="9" fillId="2" borderId="10" xfId="3" applyFont="1" applyFill="1" applyBorder="1" applyAlignment="1">
      <alignment horizontal="center" vertical="center" wrapText="1"/>
    </xf>
    <xf numFmtId="14" fontId="8" fillId="2" borderId="8" xfId="1" applyNumberFormat="1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14" fontId="8" fillId="2" borderId="11" xfId="1" applyNumberFormat="1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2" fontId="5" fillId="2" borderId="2" xfId="3" applyNumberFormat="1" applyFont="1" applyFill="1" applyBorder="1" applyAlignment="1">
      <alignment horizontal="center" vertical="center"/>
    </xf>
    <xf numFmtId="2" fontId="5" fillId="2" borderId="3" xfId="3" applyNumberFormat="1" applyFont="1" applyFill="1" applyBorder="1" applyAlignment="1">
      <alignment horizontal="center" vertical="center"/>
    </xf>
    <xf numFmtId="2" fontId="5" fillId="2" borderId="4" xfId="3" applyNumberFormat="1" applyFont="1" applyFill="1" applyBorder="1" applyAlignment="1">
      <alignment horizontal="center" vertical="center"/>
    </xf>
    <xf numFmtId="166" fontId="5" fillId="2" borderId="2" xfId="2" applyNumberFormat="1" applyFont="1" applyFill="1" applyBorder="1" applyAlignment="1">
      <alignment horizontal="center" vertical="center"/>
    </xf>
    <xf numFmtId="166" fontId="5" fillId="2" borderId="3" xfId="3" applyNumberFormat="1" applyFont="1" applyFill="1" applyBorder="1" applyAlignment="1">
      <alignment horizontal="center" vertical="center" wrapText="1"/>
    </xf>
    <xf numFmtId="166" fontId="5" fillId="2" borderId="4" xfId="3" applyNumberFormat="1" applyFont="1" applyFill="1" applyBorder="1" applyAlignment="1">
      <alignment horizontal="center" vertical="center" wrapText="1"/>
    </xf>
    <xf numFmtId="166" fontId="5" fillId="2" borderId="3" xfId="2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2" fontId="5" fillId="2" borderId="3" xfId="3" applyNumberFormat="1" applyFont="1" applyFill="1" applyBorder="1" applyAlignment="1">
      <alignment horizontal="center" vertical="center" wrapText="1"/>
    </xf>
    <xf numFmtId="2" fontId="5" fillId="2" borderId="2" xfId="2" applyNumberFormat="1" applyFont="1" applyFill="1" applyBorder="1" applyAlignment="1">
      <alignment horizontal="center" vertical="center"/>
    </xf>
    <xf numFmtId="2" fontId="5" fillId="2" borderId="4" xfId="3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3" xfId="2" applyFont="1" applyFill="1" applyBorder="1" applyAlignment="1">
      <alignment horizontal="center" vertical="center" wrapText="1"/>
    </xf>
    <xf numFmtId="0" fontId="6" fillId="2" borderId="0" xfId="3" applyFont="1" applyFill="1" applyBorder="1"/>
    <xf numFmtId="165" fontId="11" fillId="2" borderId="14" xfId="0" applyNumberFormat="1" applyFont="1" applyFill="1" applyBorder="1" applyAlignment="1">
      <alignment horizontal="right" wrapText="1"/>
    </xf>
    <xf numFmtId="3" fontId="11" fillId="2" borderId="15" xfId="0" applyNumberFormat="1" applyFont="1" applyFill="1" applyBorder="1" applyAlignment="1">
      <alignment horizontal="right" wrapText="1"/>
    </xf>
    <xf numFmtId="3" fontId="11" fillId="2" borderId="0" xfId="0" applyNumberFormat="1" applyFont="1" applyFill="1" applyBorder="1" applyAlignment="1">
      <alignment horizontal="right" wrapText="1"/>
    </xf>
    <xf numFmtId="3" fontId="11" fillId="2" borderId="16" xfId="0" applyNumberFormat="1" applyFont="1" applyFill="1" applyBorder="1" applyAlignment="1">
      <alignment horizontal="right" wrapText="1"/>
    </xf>
    <xf numFmtId="2" fontId="5" fillId="2" borderId="15" xfId="3" applyNumberFormat="1" applyFont="1" applyFill="1" applyBorder="1" applyAlignment="1">
      <alignment horizontal="center" vertical="center"/>
    </xf>
    <xf numFmtId="2" fontId="5" fillId="2" borderId="0" xfId="3" applyNumberFormat="1" applyFont="1" applyFill="1" applyBorder="1" applyAlignment="1">
      <alignment horizontal="center" vertical="center"/>
    </xf>
    <xf numFmtId="2" fontId="5" fillId="2" borderId="16" xfId="3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right" wrapText="1"/>
    </xf>
    <xf numFmtId="165" fontId="11" fillId="2" borderId="0" xfId="0" applyNumberFormat="1" applyFont="1" applyFill="1" applyBorder="1" applyAlignment="1">
      <alignment horizontal="right" wrapText="1"/>
    </xf>
    <xf numFmtId="166" fontId="5" fillId="2" borderId="15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166" fontId="5" fillId="2" borderId="16" xfId="2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wrapText="1"/>
    </xf>
    <xf numFmtId="165" fontId="11" fillId="2" borderId="15" xfId="0" applyNumberFormat="1" applyFont="1" applyFill="1" applyBorder="1" applyAlignment="1">
      <alignment wrapText="1"/>
    </xf>
    <xf numFmtId="165" fontId="11" fillId="2" borderId="0" xfId="0" applyNumberFormat="1" applyFont="1" applyFill="1" applyBorder="1" applyAlignment="1">
      <alignment wrapText="1"/>
    </xf>
    <xf numFmtId="165" fontId="11" fillId="2" borderId="16" xfId="0" applyNumberFormat="1" applyFont="1" applyFill="1" applyBorder="1" applyAlignment="1">
      <alignment wrapText="1"/>
    </xf>
    <xf numFmtId="2" fontId="5" fillId="2" borderId="0" xfId="2" applyNumberFormat="1" applyFont="1" applyFill="1" applyBorder="1" applyAlignment="1">
      <alignment horizontal="center" vertical="center"/>
    </xf>
    <xf numFmtId="2" fontId="5" fillId="2" borderId="15" xfId="2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 vertical="center"/>
    </xf>
    <xf numFmtId="1" fontId="5" fillId="2" borderId="15" xfId="2" applyNumberFormat="1" applyFont="1" applyFill="1" applyBorder="1" applyAlignment="1">
      <alignment horizontal="center" vertical="center"/>
    </xf>
    <xf numFmtId="9" fontId="5" fillId="2" borderId="15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3" fontId="11" fillId="2" borderId="19" xfId="0" applyNumberFormat="1" applyFont="1" applyFill="1" applyBorder="1" applyAlignment="1">
      <alignment horizontal="right" wrapText="1"/>
    </xf>
    <xf numFmtId="3" fontId="11" fillId="2" borderId="20" xfId="0" applyNumberFormat="1" applyFont="1" applyFill="1" applyBorder="1" applyAlignment="1">
      <alignment horizontal="right" wrapText="1"/>
    </xf>
    <xf numFmtId="2" fontId="5" fillId="2" borderId="18" xfId="3" applyNumberFormat="1" applyFont="1" applyFill="1" applyBorder="1" applyAlignment="1">
      <alignment horizontal="center" vertical="center"/>
    </xf>
    <xf numFmtId="2" fontId="5" fillId="2" borderId="19" xfId="3" applyNumberFormat="1" applyFont="1" applyFill="1" applyBorder="1" applyAlignment="1">
      <alignment horizontal="center" vertical="center"/>
    </xf>
    <xf numFmtId="2" fontId="5" fillId="2" borderId="20" xfId="3" applyNumberFormat="1" applyFont="1" applyFill="1" applyBorder="1" applyAlignment="1">
      <alignment horizontal="center" vertical="center"/>
    </xf>
    <xf numFmtId="165" fontId="11" fillId="2" borderId="18" xfId="0" applyNumberFormat="1" applyFont="1" applyFill="1" applyBorder="1" applyAlignment="1">
      <alignment horizontal="right" wrapText="1"/>
    </xf>
    <xf numFmtId="165" fontId="11" fillId="2" borderId="19" xfId="0" applyNumberFormat="1" applyFont="1" applyFill="1" applyBorder="1" applyAlignment="1">
      <alignment horizontal="right" wrapText="1"/>
    </xf>
    <xf numFmtId="166" fontId="5" fillId="2" borderId="18" xfId="2" applyNumberFormat="1" applyFont="1" applyFill="1" applyBorder="1" applyAlignment="1">
      <alignment horizontal="center" vertical="center"/>
    </xf>
    <xf numFmtId="166" fontId="5" fillId="2" borderId="19" xfId="2" applyNumberFormat="1" applyFont="1" applyFill="1" applyBorder="1" applyAlignment="1">
      <alignment horizontal="center" vertical="center"/>
    </xf>
    <xf numFmtId="166" fontId="5" fillId="2" borderId="20" xfId="2" applyNumberFormat="1" applyFont="1" applyFill="1" applyBorder="1" applyAlignment="1">
      <alignment horizontal="center" vertical="center"/>
    </xf>
    <xf numFmtId="165" fontId="11" fillId="2" borderId="20" xfId="0" applyNumberFormat="1" applyFont="1" applyFill="1" applyBorder="1" applyAlignment="1">
      <alignment horizontal="right" wrapText="1"/>
    </xf>
    <xf numFmtId="165" fontId="11" fillId="2" borderId="18" xfId="0" applyNumberFormat="1" applyFont="1" applyFill="1" applyBorder="1" applyAlignment="1">
      <alignment wrapText="1"/>
    </xf>
    <xf numFmtId="165" fontId="11" fillId="2" borderId="19" xfId="0" applyNumberFormat="1" applyFont="1" applyFill="1" applyBorder="1" applyAlignment="1">
      <alignment wrapText="1"/>
    </xf>
    <xf numFmtId="165" fontId="11" fillId="2" borderId="20" xfId="0" applyNumberFormat="1" applyFont="1" applyFill="1" applyBorder="1" applyAlignment="1">
      <alignment wrapText="1"/>
    </xf>
    <xf numFmtId="2" fontId="5" fillId="2" borderId="19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>
      <alignment horizontal="center" vertical="center"/>
    </xf>
    <xf numFmtId="1" fontId="5" fillId="2" borderId="18" xfId="2" applyNumberFormat="1" applyFont="1" applyFill="1" applyBorder="1" applyAlignment="1">
      <alignment horizontal="center" vertical="center"/>
    </xf>
    <xf numFmtId="9" fontId="5" fillId="2" borderId="18" xfId="2" applyFont="1" applyFill="1" applyBorder="1" applyAlignment="1">
      <alignment horizontal="center" vertical="center"/>
    </xf>
    <xf numFmtId="9" fontId="5" fillId="2" borderId="19" xfId="2" applyFont="1" applyFill="1" applyBorder="1" applyAlignment="1">
      <alignment horizontal="center" vertical="center"/>
    </xf>
    <xf numFmtId="0" fontId="12" fillId="2" borderId="14" xfId="3" applyFont="1" applyFill="1" applyBorder="1"/>
    <xf numFmtId="3" fontId="6" fillId="2" borderId="15" xfId="2" applyNumberFormat="1" applyFont="1" applyFill="1" applyBorder="1" applyAlignment="1">
      <alignment horizontal="right" vertical="center"/>
    </xf>
    <xf numFmtId="3" fontId="6" fillId="2" borderId="0" xfId="2" applyNumberFormat="1" applyFont="1" applyFill="1" applyBorder="1" applyAlignment="1">
      <alignment horizontal="right" vertical="center"/>
    </xf>
    <xf numFmtId="3" fontId="6" fillId="2" borderId="16" xfId="2" applyNumberFormat="1" applyFont="1" applyFill="1" applyBorder="1" applyAlignment="1">
      <alignment horizontal="right" vertical="center"/>
    </xf>
    <xf numFmtId="2" fontId="6" fillId="2" borderId="15" xfId="3" applyNumberFormat="1" applyFont="1" applyFill="1" applyBorder="1" applyAlignment="1">
      <alignment horizontal="center" vertical="center"/>
    </xf>
    <xf numFmtId="2" fontId="6" fillId="2" borderId="0" xfId="3" applyNumberFormat="1" applyFont="1" applyFill="1" applyBorder="1" applyAlignment="1">
      <alignment horizontal="center" vertical="center"/>
    </xf>
    <xf numFmtId="2" fontId="6" fillId="2" borderId="16" xfId="3" applyNumberFormat="1" applyFont="1" applyFill="1" applyBorder="1" applyAlignment="1">
      <alignment horizontal="center" vertical="center"/>
    </xf>
    <xf numFmtId="9" fontId="6" fillId="2" borderId="15" xfId="2" applyFont="1" applyFill="1" applyBorder="1" applyAlignment="1">
      <alignment horizontal="center" vertical="center"/>
    </xf>
    <xf numFmtId="9" fontId="6" fillId="2" borderId="0" xfId="2" applyFont="1" applyFill="1" applyBorder="1" applyAlignment="1">
      <alignment horizontal="center" vertical="center"/>
    </xf>
    <xf numFmtId="9" fontId="6" fillId="2" borderId="16" xfId="2" applyFont="1" applyFill="1" applyBorder="1" applyAlignment="1">
      <alignment horizontal="center" vertical="center"/>
    </xf>
    <xf numFmtId="9" fontId="6" fillId="2" borderId="15" xfId="2" applyNumberFormat="1" applyFont="1" applyFill="1" applyBorder="1" applyAlignment="1">
      <alignment horizontal="center" vertical="center"/>
    </xf>
    <xf numFmtId="9" fontId="6" fillId="2" borderId="0" xfId="2" applyNumberFormat="1" applyFont="1" applyFill="1" applyBorder="1" applyAlignment="1">
      <alignment horizontal="center" vertical="center"/>
    </xf>
    <xf numFmtId="9" fontId="6" fillId="2" borderId="16" xfId="2" applyNumberFormat="1" applyFont="1" applyFill="1" applyBorder="1" applyAlignment="1">
      <alignment horizontal="center" vertical="center"/>
    </xf>
    <xf numFmtId="3" fontId="6" fillId="2" borderId="15" xfId="2" applyNumberFormat="1" applyFont="1" applyFill="1" applyBorder="1" applyAlignment="1">
      <alignment vertical="center"/>
    </xf>
    <xf numFmtId="3" fontId="6" fillId="2" borderId="0" xfId="2" applyNumberFormat="1" applyFont="1" applyFill="1" applyBorder="1" applyAlignment="1">
      <alignment vertical="center"/>
    </xf>
    <xf numFmtId="3" fontId="6" fillId="2" borderId="16" xfId="2" applyNumberFormat="1" applyFont="1" applyFill="1" applyBorder="1" applyAlignment="1">
      <alignment vertical="center"/>
    </xf>
    <xf numFmtId="2" fontId="6" fillId="2" borderId="0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2" fontId="6" fillId="2" borderId="16" xfId="2" applyNumberFormat="1" applyFont="1" applyFill="1" applyBorder="1" applyAlignment="1">
      <alignment horizontal="center" vertical="center"/>
    </xf>
    <xf numFmtId="3" fontId="6" fillId="2" borderId="0" xfId="2" applyNumberFormat="1" applyFont="1" applyFill="1" applyBorder="1" applyAlignment="1">
      <alignment horizontal="center" vertical="center"/>
    </xf>
    <xf numFmtId="3" fontId="6" fillId="2" borderId="15" xfId="2" applyNumberFormat="1" applyFont="1" applyFill="1" applyBorder="1" applyAlignment="1">
      <alignment horizontal="center" vertical="center"/>
    </xf>
    <xf numFmtId="3" fontId="6" fillId="2" borderId="16" xfId="2" applyNumberFormat="1" applyFont="1" applyFill="1" applyBorder="1" applyAlignment="1">
      <alignment horizontal="center" vertical="center"/>
    </xf>
    <xf numFmtId="3" fontId="6" fillId="2" borderId="0" xfId="3" applyNumberFormat="1" applyFont="1" applyFill="1" applyBorder="1"/>
    <xf numFmtId="3" fontId="12" fillId="2" borderId="15" xfId="2" applyNumberFormat="1" applyFont="1" applyFill="1" applyBorder="1" applyAlignment="1">
      <alignment horizontal="right" vertical="center"/>
    </xf>
    <xf numFmtId="3" fontId="12" fillId="2" borderId="0" xfId="2" applyNumberFormat="1" applyFont="1" applyFill="1" applyBorder="1" applyAlignment="1">
      <alignment horizontal="right" vertical="center"/>
    </xf>
    <xf numFmtId="3" fontId="12" fillId="2" borderId="16" xfId="2" applyNumberFormat="1" applyFont="1" applyFill="1" applyBorder="1" applyAlignment="1">
      <alignment horizontal="right" vertical="center"/>
    </xf>
    <xf numFmtId="2" fontId="12" fillId="2" borderId="15" xfId="3" applyNumberFormat="1" applyFont="1" applyFill="1" applyBorder="1" applyAlignment="1">
      <alignment horizontal="center" vertical="center"/>
    </xf>
    <xf numFmtId="2" fontId="12" fillId="2" borderId="0" xfId="3" applyNumberFormat="1" applyFont="1" applyFill="1" applyBorder="1" applyAlignment="1">
      <alignment horizontal="center" vertical="center"/>
    </xf>
    <xf numFmtId="2" fontId="12" fillId="2" borderId="16" xfId="3" applyNumberFormat="1" applyFont="1" applyFill="1" applyBorder="1" applyAlignment="1">
      <alignment horizontal="center" vertical="center"/>
    </xf>
    <xf numFmtId="9" fontId="12" fillId="2" borderId="15" xfId="2" applyFont="1" applyFill="1" applyBorder="1" applyAlignment="1">
      <alignment horizontal="center" vertical="center"/>
    </xf>
    <xf numFmtId="9" fontId="12" fillId="2" borderId="0" xfId="2" applyFont="1" applyFill="1" applyBorder="1" applyAlignment="1">
      <alignment horizontal="center" vertical="center"/>
    </xf>
    <xf numFmtId="9" fontId="12" fillId="2" borderId="16" xfId="2" applyFont="1" applyFill="1" applyBorder="1" applyAlignment="1">
      <alignment horizontal="center" vertical="center"/>
    </xf>
    <xf numFmtId="9" fontId="12" fillId="2" borderId="15" xfId="2" applyNumberFormat="1" applyFont="1" applyFill="1" applyBorder="1" applyAlignment="1">
      <alignment horizontal="center" vertical="center"/>
    </xf>
    <xf numFmtId="9" fontId="12" fillId="2" borderId="0" xfId="2" applyNumberFormat="1" applyFont="1" applyFill="1" applyBorder="1" applyAlignment="1">
      <alignment horizontal="center" vertical="center"/>
    </xf>
    <xf numFmtId="9" fontId="12" fillId="2" borderId="16" xfId="2" applyNumberFormat="1" applyFont="1" applyFill="1" applyBorder="1" applyAlignment="1">
      <alignment horizontal="center" vertical="center"/>
    </xf>
    <xf numFmtId="3" fontId="12" fillId="2" borderId="15" xfId="2" applyNumberFormat="1" applyFont="1" applyFill="1" applyBorder="1" applyAlignment="1">
      <alignment vertical="center"/>
    </xf>
    <xf numFmtId="3" fontId="12" fillId="2" borderId="0" xfId="2" applyNumberFormat="1" applyFont="1" applyFill="1" applyBorder="1" applyAlignment="1">
      <alignment vertical="center"/>
    </xf>
    <xf numFmtId="3" fontId="12" fillId="2" borderId="16" xfId="2" applyNumberFormat="1" applyFont="1" applyFill="1" applyBorder="1" applyAlignment="1">
      <alignment vertical="center"/>
    </xf>
    <xf numFmtId="2" fontId="12" fillId="2" borderId="0" xfId="2" applyNumberFormat="1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  <xf numFmtId="3" fontId="12" fillId="2" borderId="15" xfId="2" applyNumberFormat="1" applyFont="1" applyFill="1" applyBorder="1" applyAlignment="1">
      <alignment horizontal="center" vertical="center"/>
    </xf>
    <xf numFmtId="3" fontId="12" fillId="2" borderId="16" xfId="2" applyNumberFormat="1" applyFont="1" applyFill="1" applyBorder="1" applyAlignment="1">
      <alignment horizontal="center" vertical="center"/>
    </xf>
    <xf numFmtId="3" fontId="12" fillId="2" borderId="0" xfId="3" applyNumberFormat="1" applyFont="1" applyFill="1" applyBorder="1"/>
    <xf numFmtId="0" fontId="12" fillId="2" borderId="0" xfId="3" applyFont="1" applyFill="1" applyBorder="1"/>
    <xf numFmtId="165" fontId="11" fillId="2" borderId="24" xfId="0" applyNumberFormat="1" applyFont="1" applyFill="1" applyBorder="1" applyAlignment="1">
      <alignment horizontal="right" wrapText="1"/>
    </xf>
    <xf numFmtId="165" fontId="11" fillId="2" borderId="26" xfId="0" applyNumberFormat="1" applyFont="1" applyFill="1" applyBorder="1" applyAlignment="1">
      <alignment horizontal="right" wrapText="1"/>
    </xf>
    <xf numFmtId="9" fontId="6" fillId="2" borderId="29" xfId="2" applyNumberFormat="1" applyFont="1" applyFill="1" applyBorder="1" applyAlignment="1">
      <alignment horizontal="center" vertical="center"/>
    </xf>
    <xf numFmtId="3" fontId="6" fillId="2" borderId="31" xfId="2" applyNumberFormat="1" applyFont="1" applyFill="1" applyBorder="1" applyAlignment="1">
      <alignment horizontal="right" vertical="center"/>
    </xf>
    <xf numFmtId="9" fontId="6" fillId="2" borderId="28" xfId="2" applyNumberFormat="1" applyFont="1" applyFill="1" applyBorder="1" applyAlignment="1">
      <alignment horizontal="center" vertical="center"/>
    </xf>
    <xf numFmtId="0" fontId="12" fillId="2" borderId="30" xfId="3" applyFont="1" applyFill="1" applyBorder="1"/>
    <xf numFmtId="3" fontId="12" fillId="2" borderId="39" xfId="2" applyNumberFormat="1" applyFont="1" applyFill="1" applyBorder="1" applyAlignment="1">
      <alignment horizontal="right" vertical="center"/>
    </xf>
    <xf numFmtId="3" fontId="12" fillId="2" borderId="31" xfId="2" applyNumberFormat="1" applyFont="1" applyFill="1" applyBorder="1" applyAlignment="1">
      <alignment horizontal="right" vertical="center"/>
    </xf>
    <xf numFmtId="3" fontId="12" fillId="2" borderId="40" xfId="2" applyNumberFormat="1" applyFont="1" applyFill="1" applyBorder="1" applyAlignment="1">
      <alignment horizontal="right" vertical="center"/>
    </xf>
    <xf numFmtId="2" fontId="12" fillId="2" borderId="39" xfId="3" applyNumberFormat="1" applyFont="1" applyFill="1" applyBorder="1" applyAlignment="1">
      <alignment horizontal="center" vertical="center"/>
    </xf>
    <xf numFmtId="2" fontId="12" fillId="2" borderId="31" xfId="3" applyNumberFormat="1" applyFont="1" applyFill="1" applyBorder="1" applyAlignment="1">
      <alignment horizontal="center" vertical="center"/>
    </xf>
    <xf numFmtId="2" fontId="12" fillId="2" borderId="40" xfId="3" applyNumberFormat="1" applyFont="1" applyFill="1" applyBorder="1" applyAlignment="1">
      <alignment horizontal="center" vertical="center"/>
    </xf>
    <xf numFmtId="9" fontId="12" fillId="2" borderId="39" xfId="2" applyFont="1" applyFill="1" applyBorder="1" applyAlignment="1">
      <alignment horizontal="center" vertical="center"/>
    </xf>
    <xf numFmtId="9" fontId="12" fillId="2" borderId="31" xfId="2" applyFont="1" applyFill="1" applyBorder="1" applyAlignment="1">
      <alignment horizontal="center" vertical="center"/>
    </xf>
    <xf numFmtId="9" fontId="12" fillId="2" borderId="40" xfId="2" applyFont="1" applyFill="1" applyBorder="1" applyAlignment="1">
      <alignment horizontal="center" vertical="center"/>
    </xf>
    <xf numFmtId="9" fontId="12" fillId="2" borderId="39" xfId="2" applyNumberFormat="1" applyFont="1" applyFill="1" applyBorder="1" applyAlignment="1">
      <alignment horizontal="center" vertical="center"/>
    </xf>
    <xf numFmtId="9" fontId="12" fillId="2" borderId="31" xfId="2" applyNumberFormat="1" applyFont="1" applyFill="1" applyBorder="1" applyAlignment="1">
      <alignment horizontal="center" vertical="center"/>
    </xf>
    <xf numFmtId="9" fontId="12" fillId="2" borderId="40" xfId="2" applyNumberFormat="1" applyFont="1" applyFill="1" applyBorder="1" applyAlignment="1">
      <alignment horizontal="center" vertical="center"/>
    </xf>
    <xf numFmtId="3" fontId="12" fillId="2" borderId="39" xfId="2" applyNumberFormat="1" applyFont="1" applyFill="1" applyBorder="1" applyAlignment="1">
      <alignment vertical="center"/>
    </xf>
    <xf numFmtId="3" fontId="12" fillId="2" borderId="31" xfId="2" applyNumberFormat="1" applyFont="1" applyFill="1" applyBorder="1" applyAlignment="1">
      <alignment vertical="center"/>
    </xf>
    <xf numFmtId="3" fontId="12" fillId="2" borderId="40" xfId="2" applyNumberFormat="1" applyFont="1" applyFill="1" applyBorder="1" applyAlignment="1">
      <alignment vertical="center"/>
    </xf>
    <xf numFmtId="3" fontId="12" fillId="2" borderId="31" xfId="2" applyNumberFormat="1" applyFont="1" applyFill="1" applyBorder="1" applyAlignment="1">
      <alignment horizontal="center" vertical="center"/>
    </xf>
    <xf numFmtId="3" fontId="12" fillId="2" borderId="39" xfId="2" applyNumberFormat="1" applyFont="1" applyFill="1" applyBorder="1" applyAlignment="1">
      <alignment horizontal="center" vertical="center"/>
    </xf>
    <xf numFmtId="3" fontId="12" fillId="2" borderId="40" xfId="2" applyNumberFormat="1" applyFont="1" applyFill="1" applyBorder="1" applyAlignment="1">
      <alignment horizontal="center" vertical="center"/>
    </xf>
    <xf numFmtId="2" fontId="12" fillId="2" borderId="31" xfId="2" applyNumberFormat="1" applyFont="1" applyFill="1" applyBorder="1" applyAlignment="1">
      <alignment horizontal="center" vertical="center"/>
    </xf>
    <xf numFmtId="0" fontId="10" fillId="2" borderId="0" xfId="3" applyFont="1" applyFill="1" applyBorder="1"/>
    <xf numFmtId="0" fontId="6" fillId="0" borderId="0" xfId="6" applyFont="1" applyBorder="1"/>
    <xf numFmtId="0" fontId="6" fillId="2" borderId="0" xfId="6" applyFont="1" applyFill="1" applyBorder="1"/>
    <xf numFmtId="0" fontId="6" fillId="2" borderId="14" xfId="6" applyFont="1" applyFill="1" applyBorder="1"/>
    <xf numFmtId="0" fontId="12" fillId="2" borderId="14" xfId="6" applyFont="1" applyFill="1" applyBorder="1"/>
    <xf numFmtId="0" fontId="12" fillId="2" borderId="0" xfId="6" applyFont="1" applyFill="1" applyBorder="1"/>
    <xf numFmtId="0" fontId="6" fillId="2" borderId="30" xfId="6" applyFont="1" applyFill="1" applyBorder="1"/>
    <xf numFmtId="3" fontId="6" fillId="2" borderId="4" xfId="2" applyNumberFormat="1" applyFont="1" applyFill="1" applyBorder="1" applyAlignment="1">
      <alignment horizontal="right" vertical="center"/>
    </xf>
    <xf numFmtId="165" fontId="11" fillId="2" borderId="41" xfId="0" applyNumberFormat="1" applyFont="1" applyFill="1" applyBorder="1" applyAlignment="1">
      <alignment horizontal="right" wrapText="1"/>
    </xf>
    <xf numFmtId="165" fontId="11" fillId="2" borderId="42" xfId="0" applyNumberFormat="1" applyFont="1" applyFill="1" applyBorder="1" applyAlignment="1">
      <alignment horizontal="right" wrapText="1"/>
    </xf>
    <xf numFmtId="3" fontId="11" fillId="2" borderId="46" xfId="0" applyNumberFormat="1" applyFont="1" applyFill="1" applyBorder="1" applyAlignment="1">
      <alignment horizontal="right" wrapText="1"/>
    </xf>
    <xf numFmtId="3" fontId="11" fillId="2" borderId="41" xfId="0" applyNumberFormat="1" applyFont="1" applyFill="1" applyBorder="1" applyAlignment="1">
      <alignment horizontal="right" wrapText="1"/>
    </xf>
    <xf numFmtId="3" fontId="11" fillId="2" borderId="47" xfId="0" applyNumberFormat="1" applyFont="1" applyFill="1" applyBorder="1" applyAlignment="1">
      <alignment horizontal="right" wrapText="1"/>
    </xf>
    <xf numFmtId="3" fontId="11" fillId="2" borderId="42" xfId="0" applyNumberFormat="1" applyFont="1" applyFill="1" applyBorder="1" applyAlignment="1">
      <alignment horizontal="right" wrapText="1"/>
    </xf>
    <xf numFmtId="3" fontId="6" fillId="2" borderId="39" xfId="2" applyNumberFormat="1" applyFont="1" applyFill="1" applyBorder="1" applyAlignment="1">
      <alignment horizontal="right" vertical="center"/>
    </xf>
    <xf numFmtId="3" fontId="6" fillId="2" borderId="40" xfId="2" applyNumberFormat="1" applyFont="1" applyFill="1" applyBorder="1" applyAlignment="1">
      <alignment horizontal="right" vertical="center"/>
    </xf>
    <xf numFmtId="3" fontId="11" fillId="2" borderId="25" xfId="0" applyNumberFormat="1" applyFont="1" applyFill="1" applyBorder="1" applyAlignment="1">
      <alignment horizontal="right" wrapText="1"/>
    </xf>
    <xf numFmtId="3" fontId="11" fillId="2" borderId="27" xfId="0" applyNumberFormat="1" applyFont="1" applyFill="1" applyBorder="1" applyAlignment="1">
      <alignment horizontal="right" wrapText="1"/>
    </xf>
    <xf numFmtId="4" fontId="6" fillId="2" borderId="15" xfId="2" applyNumberFormat="1" applyFont="1" applyFill="1" applyBorder="1" applyAlignment="1">
      <alignment horizontal="right" vertical="center"/>
    </xf>
    <xf numFmtId="4" fontId="6" fillId="2" borderId="16" xfId="2" applyNumberFormat="1" applyFont="1" applyFill="1" applyBorder="1" applyAlignment="1">
      <alignment horizontal="right" vertical="center"/>
    </xf>
    <xf numFmtId="4" fontId="12" fillId="2" borderId="15" xfId="2" applyNumberFormat="1" applyFont="1" applyFill="1" applyBorder="1" applyAlignment="1">
      <alignment horizontal="right" vertical="center"/>
    </xf>
    <xf numFmtId="166" fontId="5" fillId="2" borderId="46" xfId="2" applyNumberFormat="1" applyFont="1" applyFill="1" applyBorder="1" applyAlignment="1">
      <alignment horizontal="center" vertical="center"/>
    </xf>
    <xf numFmtId="166" fontId="5" fillId="2" borderId="41" xfId="2" applyNumberFormat="1" applyFont="1" applyFill="1" applyBorder="1" applyAlignment="1">
      <alignment horizontal="center" vertical="center"/>
    </xf>
    <xf numFmtId="166" fontId="5" fillId="2" borderId="47" xfId="2" applyNumberFormat="1" applyFont="1" applyFill="1" applyBorder="1" applyAlignment="1">
      <alignment horizontal="center" vertical="center"/>
    </xf>
    <xf numFmtId="166" fontId="5" fillId="2" borderId="42" xfId="2" applyNumberFormat="1" applyFont="1" applyFill="1" applyBorder="1" applyAlignment="1">
      <alignment horizontal="center" vertical="center"/>
    </xf>
    <xf numFmtId="9" fontId="6" fillId="2" borderId="39" xfId="2" applyNumberFormat="1" applyFont="1" applyFill="1" applyBorder="1" applyAlignment="1">
      <alignment horizontal="center" vertical="center"/>
    </xf>
    <xf numFmtId="167" fontId="6" fillId="2" borderId="16" xfId="2" applyNumberFormat="1" applyFont="1" applyFill="1" applyBorder="1" applyAlignment="1">
      <alignment horizontal="right" vertical="center"/>
    </xf>
    <xf numFmtId="9" fontId="6" fillId="2" borderId="2" xfId="2" applyNumberFormat="1" applyFont="1" applyFill="1" applyBorder="1" applyAlignment="1">
      <alignment horizontal="center" vertical="center"/>
    </xf>
    <xf numFmtId="9" fontId="6" fillId="2" borderId="4" xfId="2" applyNumberFormat="1" applyFont="1" applyFill="1" applyBorder="1" applyAlignment="1">
      <alignment horizontal="center" vertical="center"/>
    </xf>
    <xf numFmtId="165" fontId="11" fillId="2" borderId="46" xfId="0" applyNumberFormat="1" applyFont="1" applyFill="1" applyBorder="1" applyAlignment="1">
      <alignment horizontal="right" wrapText="1"/>
    </xf>
    <xf numFmtId="165" fontId="11" fillId="2" borderId="47" xfId="0" applyNumberFormat="1" applyFont="1" applyFill="1" applyBorder="1" applyAlignment="1">
      <alignment horizontal="right" wrapText="1"/>
    </xf>
    <xf numFmtId="167" fontId="6" fillId="2" borderId="15" xfId="2" applyNumberFormat="1" applyFont="1" applyFill="1" applyBorder="1" applyAlignment="1">
      <alignment horizontal="right" vertical="center"/>
    </xf>
    <xf numFmtId="167" fontId="12" fillId="2" borderId="15" xfId="2" applyNumberFormat="1" applyFont="1" applyFill="1" applyBorder="1" applyAlignment="1">
      <alignment horizontal="right" vertical="center"/>
    </xf>
    <xf numFmtId="167" fontId="6" fillId="2" borderId="39" xfId="2" applyNumberFormat="1" applyFont="1" applyFill="1" applyBorder="1" applyAlignment="1">
      <alignment horizontal="right" vertical="center"/>
    </xf>
    <xf numFmtId="9" fontId="6" fillId="2" borderId="48" xfId="2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horizontal="right" vertical="center" wrapText="1"/>
    </xf>
    <xf numFmtId="165" fontId="11" fillId="2" borderId="3" xfId="0" applyNumberFormat="1" applyFont="1" applyFill="1" applyBorder="1" applyAlignment="1">
      <alignment horizontal="right" vertical="center" wrapText="1"/>
    </xf>
    <xf numFmtId="165" fontId="11" fillId="2" borderId="4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11" fillId="2" borderId="3" xfId="0" applyNumberFormat="1" applyFont="1" applyFill="1" applyBorder="1" applyAlignment="1">
      <alignment vertical="center" wrapText="1"/>
    </xf>
    <xf numFmtId="165" fontId="11" fillId="2" borderId="4" xfId="0" applyNumberFormat="1" applyFont="1" applyFill="1" applyBorder="1" applyAlignment="1">
      <alignment vertical="center" wrapText="1"/>
    </xf>
    <xf numFmtId="0" fontId="6" fillId="2" borderId="0" xfId="3" applyFont="1" applyFill="1" applyBorder="1" applyAlignment="1">
      <alignment vertical="center"/>
    </xf>
    <xf numFmtId="14" fontId="8" fillId="0" borderId="8" xfId="1" applyNumberFormat="1" applyFont="1" applyFill="1" applyBorder="1" applyAlignment="1">
      <alignment horizontal="center" vertical="center" wrapText="1"/>
    </xf>
    <xf numFmtId="0" fontId="9" fillId="0" borderId="9" xfId="6" applyFont="1" applyBorder="1" applyAlignment="1">
      <alignment horizontal="center" vertical="center" wrapText="1"/>
    </xf>
    <xf numFmtId="0" fontId="9" fillId="2" borderId="50" xfId="3" applyFont="1" applyFill="1" applyBorder="1" applyAlignment="1">
      <alignment horizontal="center" vertical="center" wrapText="1"/>
    </xf>
    <xf numFmtId="9" fontId="5" fillId="2" borderId="28" xfId="2" applyFont="1" applyFill="1" applyBorder="1" applyAlignment="1">
      <alignment horizontal="center" vertical="center" wrapText="1"/>
    </xf>
    <xf numFmtId="9" fontId="5" fillId="2" borderId="29" xfId="2" applyFont="1" applyFill="1" applyBorder="1" applyAlignment="1">
      <alignment horizontal="center" vertical="center"/>
    </xf>
    <xf numFmtId="9" fontId="5" fillId="2" borderId="51" xfId="2" applyFont="1" applyFill="1" applyBorder="1" applyAlignment="1">
      <alignment horizontal="center" vertical="center"/>
    </xf>
    <xf numFmtId="9" fontId="6" fillId="2" borderId="31" xfId="2" applyNumberFormat="1" applyFont="1" applyFill="1" applyBorder="1" applyAlignment="1">
      <alignment horizontal="center" vertical="center"/>
    </xf>
    <xf numFmtId="3" fontId="11" fillId="2" borderId="52" xfId="0" applyNumberFormat="1" applyFont="1" applyFill="1" applyBorder="1" applyAlignment="1">
      <alignment horizontal="right" wrapText="1"/>
    </xf>
    <xf numFmtId="3" fontId="11" fillId="2" borderId="53" xfId="0" applyNumberFormat="1" applyFont="1" applyFill="1" applyBorder="1" applyAlignment="1">
      <alignment horizontal="right" wrapText="1"/>
    </xf>
    <xf numFmtId="165" fontId="11" fillId="2" borderId="49" xfId="0" applyNumberFormat="1" applyFont="1" applyFill="1" applyBorder="1" applyAlignment="1">
      <alignment horizontal="right" wrapText="1"/>
    </xf>
    <xf numFmtId="165" fontId="11" fillId="2" borderId="55" xfId="0" applyNumberFormat="1" applyFont="1" applyFill="1" applyBorder="1" applyAlignment="1">
      <alignment horizontal="right" wrapText="1"/>
    </xf>
    <xf numFmtId="0" fontId="12" fillId="2" borderId="49" xfId="6" applyFont="1" applyFill="1" applyBorder="1"/>
    <xf numFmtId="0" fontId="6" fillId="2" borderId="49" xfId="6" applyFont="1" applyFill="1" applyBorder="1"/>
    <xf numFmtId="0" fontId="12" fillId="0" borderId="49" xfId="6" applyFont="1" applyFill="1" applyBorder="1"/>
    <xf numFmtId="0" fontId="6" fillId="2" borderId="56" xfId="6" applyFont="1" applyFill="1" applyBorder="1"/>
    <xf numFmtId="165" fontId="11" fillId="2" borderId="30" xfId="0" applyNumberFormat="1" applyFont="1" applyFill="1" applyBorder="1" applyAlignment="1">
      <alignment horizontal="center" wrapText="1"/>
    </xf>
    <xf numFmtId="165" fontId="11" fillId="2" borderId="56" xfId="0" applyNumberFormat="1" applyFont="1" applyFill="1" applyBorder="1" applyAlignment="1">
      <alignment horizontal="center" wrapText="1"/>
    </xf>
    <xf numFmtId="3" fontId="11" fillId="2" borderId="57" xfId="0" applyNumberFormat="1" applyFont="1" applyFill="1" applyBorder="1" applyAlignment="1">
      <alignment horizontal="right" wrapText="1"/>
    </xf>
    <xf numFmtId="3" fontId="11" fillId="2" borderId="58" xfId="0" applyNumberFormat="1" applyFont="1" applyFill="1" applyBorder="1" applyAlignment="1">
      <alignment horizontal="right" wrapText="1"/>
    </xf>
    <xf numFmtId="3" fontId="11" fillId="2" borderId="59" xfId="0" applyNumberFormat="1" applyFont="1" applyFill="1" applyBorder="1" applyAlignment="1">
      <alignment horizontal="right" wrapText="1"/>
    </xf>
    <xf numFmtId="3" fontId="11" fillId="2" borderId="43" xfId="0" applyNumberFormat="1" applyFont="1" applyFill="1" applyBorder="1" applyAlignment="1">
      <alignment horizontal="right" wrapText="1"/>
    </xf>
    <xf numFmtId="4" fontId="11" fillId="2" borderId="59" xfId="0" applyNumberFormat="1" applyFont="1" applyFill="1" applyBorder="1" applyAlignment="1">
      <alignment horizontal="right" wrapText="1"/>
    </xf>
    <xf numFmtId="4" fontId="11" fillId="2" borderId="43" xfId="0" applyNumberFormat="1" applyFont="1" applyFill="1" applyBorder="1" applyAlignment="1">
      <alignment horizontal="right" wrapText="1"/>
    </xf>
    <xf numFmtId="166" fontId="5" fillId="2" borderId="59" xfId="2" applyNumberFormat="1" applyFont="1" applyFill="1" applyBorder="1" applyAlignment="1">
      <alignment horizontal="center" vertical="center"/>
    </xf>
    <xf numFmtId="166" fontId="5" fillId="2" borderId="43" xfId="2" applyNumberFormat="1" applyFont="1" applyFill="1" applyBorder="1" applyAlignment="1">
      <alignment horizontal="center" vertical="center"/>
    </xf>
    <xf numFmtId="9" fontId="5" fillId="2" borderId="39" xfId="2" applyNumberFormat="1" applyFont="1" applyFill="1" applyBorder="1" applyAlignment="1">
      <alignment horizontal="center" vertical="center"/>
    </xf>
    <xf numFmtId="9" fontId="5" fillId="2" borderId="40" xfId="2" applyNumberFormat="1" applyFont="1" applyFill="1" applyBorder="1" applyAlignment="1">
      <alignment horizontal="center" vertical="center"/>
    </xf>
    <xf numFmtId="165" fontId="11" fillId="2" borderId="60" xfId="0" applyNumberFormat="1" applyFont="1" applyFill="1" applyBorder="1" applyAlignment="1">
      <alignment horizontal="right" wrapText="1"/>
    </xf>
    <xf numFmtId="165" fontId="11" fillId="2" borderId="43" xfId="0" applyNumberFormat="1" applyFont="1" applyFill="1" applyBorder="1" applyAlignment="1">
      <alignment horizontal="right" wrapText="1"/>
    </xf>
    <xf numFmtId="165" fontId="11" fillId="2" borderId="59" xfId="0" applyNumberFormat="1" applyFont="1" applyFill="1" applyBorder="1" applyAlignment="1">
      <alignment horizontal="right" wrapText="1"/>
    </xf>
    <xf numFmtId="9" fontId="5" fillId="2" borderId="48" xfId="2" applyNumberFormat="1" applyFont="1" applyFill="1" applyBorder="1" applyAlignment="1">
      <alignment horizontal="center" vertical="center"/>
    </xf>
    <xf numFmtId="0" fontId="8" fillId="2" borderId="61" xfId="6" applyFont="1" applyFill="1" applyBorder="1" applyAlignment="1">
      <alignment horizontal="center" vertical="center" wrapText="1"/>
    </xf>
    <xf numFmtId="0" fontId="8" fillId="2" borderId="62" xfId="6" applyFont="1" applyFill="1" applyBorder="1" applyAlignment="1">
      <alignment horizontal="center" vertical="center" wrapText="1"/>
    </xf>
    <xf numFmtId="0" fontId="8" fillId="2" borderId="63" xfId="6" applyFont="1" applyFill="1" applyBorder="1" applyAlignment="1">
      <alignment horizontal="center" vertical="center" wrapText="1"/>
    </xf>
    <xf numFmtId="0" fontId="8" fillId="2" borderId="64" xfId="6" applyFont="1" applyFill="1" applyBorder="1" applyAlignment="1">
      <alignment horizontal="center" vertical="center" wrapText="1"/>
    </xf>
    <xf numFmtId="0" fontId="8" fillId="2" borderId="66" xfId="6" applyFont="1" applyFill="1" applyBorder="1" applyAlignment="1">
      <alignment horizontal="center" vertical="center" wrapText="1"/>
    </xf>
    <xf numFmtId="0" fontId="8" fillId="2" borderId="67" xfId="6" applyFont="1" applyFill="1" applyBorder="1" applyAlignment="1">
      <alignment horizontal="center" vertical="center" wrapText="1"/>
    </xf>
    <xf numFmtId="3" fontId="11" fillId="2" borderId="31" xfId="0" applyNumberFormat="1" applyFont="1" applyFill="1" applyBorder="1" applyAlignment="1">
      <alignment horizontal="right" wrapText="1"/>
    </xf>
    <xf numFmtId="4" fontId="11" fillId="2" borderId="31" xfId="0" applyNumberFormat="1" applyFont="1" applyFill="1" applyBorder="1" applyAlignment="1">
      <alignment horizontal="right" wrapText="1"/>
    </xf>
    <xf numFmtId="4" fontId="6" fillId="2" borderId="0" xfId="2" applyNumberFormat="1" applyFont="1" applyFill="1" applyBorder="1" applyAlignment="1">
      <alignment horizontal="right" vertical="center"/>
    </xf>
    <xf numFmtId="166" fontId="5" fillId="2" borderId="31" xfId="2" applyNumberFormat="1" applyFont="1" applyFill="1" applyBorder="1" applyAlignment="1">
      <alignment horizontal="center" vertical="center"/>
    </xf>
    <xf numFmtId="9" fontId="5" fillId="2" borderId="31" xfId="2" applyNumberFormat="1" applyFont="1" applyFill="1" applyBorder="1" applyAlignment="1">
      <alignment horizontal="center" vertical="center"/>
    </xf>
    <xf numFmtId="9" fontId="6" fillId="2" borderId="3" xfId="2" applyNumberFormat="1" applyFont="1" applyFill="1" applyBorder="1" applyAlignment="1">
      <alignment horizontal="center" vertical="center"/>
    </xf>
    <xf numFmtId="166" fontId="5" fillId="2" borderId="52" xfId="2" applyNumberFormat="1" applyFont="1" applyFill="1" applyBorder="1" applyAlignment="1">
      <alignment horizontal="center" vertical="center"/>
    </xf>
    <xf numFmtId="166" fontId="5" fillId="2" borderId="53" xfId="2" applyNumberFormat="1" applyFont="1" applyFill="1" applyBorder="1" applyAlignment="1">
      <alignment horizontal="center" vertical="center"/>
    </xf>
    <xf numFmtId="165" fontId="11" fillId="2" borderId="58" xfId="0" applyNumberFormat="1" applyFont="1" applyFill="1" applyBorder="1" applyAlignment="1">
      <alignment horizontal="right" wrapText="1"/>
    </xf>
    <xf numFmtId="165" fontId="11" fillId="2" borderId="25" xfId="0" applyNumberFormat="1" applyFont="1" applyFill="1" applyBorder="1" applyAlignment="1">
      <alignment horizontal="right" wrapText="1"/>
    </xf>
    <xf numFmtId="165" fontId="11" fillId="2" borderId="27" xfId="0" applyNumberFormat="1" applyFont="1" applyFill="1" applyBorder="1" applyAlignment="1">
      <alignment horizontal="right" wrapText="1"/>
    </xf>
    <xf numFmtId="165" fontId="11" fillId="2" borderId="57" xfId="0" applyNumberFormat="1" applyFont="1" applyFill="1" applyBorder="1" applyAlignment="1">
      <alignment horizontal="right" wrapText="1"/>
    </xf>
    <xf numFmtId="165" fontId="11" fillId="2" borderId="52" xfId="0" applyNumberFormat="1" applyFont="1" applyFill="1" applyBorder="1" applyAlignment="1">
      <alignment horizontal="right" wrapText="1"/>
    </xf>
    <xf numFmtId="165" fontId="11" fillId="2" borderId="53" xfId="0" applyNumberFormat="1" applyFont="1" applyFill="1" applyBorder="1" applyAlignment="1">
      <alignment horizontal="right" wrapText="1"/>
    </xf>
    <xf numFmtId="167" fontId="6" fillId="2" borderId="0" xfId="2" applyNumberFormat="1" applyFont="1" applyFill="1" applyBorder="1" applyAlignment="1">
      <alignment horizontal="right" vertical="center"/>
    </xf>
    <xf numFmtId="4" fontId="6" fillId="2" borderId="39" xfId="2" applyNumberFormat="1" applyFont="1" applyFill="1" applyBorder="1" applyAlignment="1">
      <alignment horizontal="right" vertical="center"/>
    </xf>
    <xf numFmtId="4" fontId="6" fillId="2" borderId="31" xfId="2" applyNumberFormat="1" applyFont="1" applyFill="1" applyBorder="1" applyAlignment="1">
      <alignment horizontal="right" vertical="center"/>
    </xf>
    <xf numFmtId="4" fontId="6" fillId="2" borderId="40" xfId="2" applyNumberFormat="1" applyFont="1" applyFill="1" applyBorder="1" applyAlignment="1">
      <alignment horizontal="right" vertical="center"/>
    </xf>
    <xf numFmtId="9" fontId="6" fillId="2" borderId="31" xfId="2" applyFont="1" applyFill="1" applyBorder="1" applyAlignment="1">
      <alignment horizontal="center" vertical="center"/>
    </xf>
    <xf numFmtId="9" fontId="6" fillId="2" borderId="40" xfId="2" applyFont="1" applyFill="1" applyBorder="1" applyAlignment="1">
      <alignment horizontal="center" vertical="center"/>
    </xf>
    <xf numFmtId="9" fontId="6" fillId="2" borderId="40" xfId="2" applyNumberFormat="1" applyFont="1" applyFill="1" applyBorder="1" applyAlignment="1">
      <alignment horizontal="center" vertical="center"/>
    </xf>
    <xf numFmtId="167" fontId="6" fillId="2" borderId="31" xfId="2" applyNumberFormat="1" applyFont="1" applyFill="1" applyBorder="1" applyAlignment="1">
      <alignment horizontal="right" vertical="center"/>
    </xf>
    <xf numFmtId="167" fontId="6" fillId="2" borderId="40" xfId="2" applyNumberFormat="1" applyFont="1" applyFill="1" applyBorder="1" applyAlignment="1">
      <alignment horizontal="right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9" xfId="2" applyNumberFormat="1" applyFont="1" applyFill="1" applyBorder="1" applyAlignment="1">
      <alignment horizontal="center" vertical="center"/>
    </xf>
    <xf numFmtId="2" fontId="6" fillId="2" borderId="40" xfId="2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/>
    </xf>
    <xf numFmtId="9" fontId="12" fillId="2" borderId="29" xfId="2" applyNumberFormat="1" applyFont="1" applyFill="1" applyBorder="1" applyAlignment="1">
      <alignment horizontal="center" vertical="center"/>
    </xf>
    <xf numFmtId="4" fontId="12" fillId="2" borderId="0" xfId="2" applyNumberFormat="1" applyFont="1" applyFill="1" applyBorder="1" applyAlignment="1">
      <alignment horizontal="right" vertical="center"/>
    </xf>
    <xf numFmtId="4" fontId="12" fillId="2" borderId="16" xfId="2" applyNumberFormat="1" applyFont="1" applyFill="1" applyBorder="1" applyAlignment="1">
      <alignment horizontal="right" vertical="center"/>
    </xf>
    <xf numFmtId="167" fontId="12" fillId="2" borderId="0" xfId="2" applyNumberFormat="1" applyFont="1" applyFill="1" applyBorder="1" applyAlignment="1">
      <alignment horizontal="right" vertical="center"/>
    </xf>
    <xf numFmtId="167" fontId="12" fillId="2" borderId="16" xfId="2" applyNumberFormat="1" applyFont="1" applyFill="1" applyBorder="1" applyAlignment="1">
      <alignment horizontal="right" vertical="center"/>
    </xf>
    <xf numFmtId="0" fontId="12" fillId="0" borderId="0" xfId="6" applyFont="1" applyBorder="1"/>
    <xf numFmtId="0" fontId="6" fillId="2" borderId="14" xfId="3" applyFont="1" applyFill="1" applyBorder="1"/>
    <xf numFmtId="0" fontId="12" fillId="0" borderId="14" xfId="6" applyFont="1" applyFill="1" applyBorder="1"/>
    <xf numFmtId="3" fontId="12" fillId="0" borderId="16" xfId="2" applyNumberFormat="1" applyFont="1" applyFill="1" applyBorder="1" applyAlignment="1">
      <alignment horizontal="right" vertical="center"/>
    </xf>
    <xf numFmtId="0" fontId="12" fillId="0" borderId="0" xfId="6" applyFont="1" applyFill="1" applyBorder="1"/>
    <xf numFmtId="3" fontId="12" fillId="2" borderId="3" xfId="2" applyNumberFormat="1" applyFont="1" applyFill="1" applyBorder="1" applyAlignment="1">
      <alignment horizontal="right" vertical="center"/>
    </xf>
    <xf numFmtId="3" fontId="12" fillId="2" borderId="2" xfId="2" applyNumberFormat="1" applyFont="1" applyFill="1" applyBorder="1" applyAlignment="1">
      <alignment horizontal="right" vertical="center"/>
    </xf>
    <xf numFmtId="3" fontId="12" fillId="2" borderId="4" xfId="2" applyNumberFormat="1" applyFont="1" applyFill="1" applyBorder="1" applyAlignment="1">
      <alignment horizontal="right" vertical="center"/>
    </xf>
    <xf numFmtId="4" fontId="12" fillId="2" borderId="2" xfId="2" applyNumberFormat="1" applyFont="1" applyFill="1" applyBorder="1" applyAlignment="1">
      <alignment horizontal="right" vertical="center"/>
    </xf>
    <xf numFmtId="4" fontId="12" fillId="2" borderId="3" xfId="2" applyNumberFormat="1" applyFont="1" applyFill="1" applyBorder="1" applyAlignment="1">
      <alignment horizontal="right" vertical="center"/>
    </xf>
    <xf numFmtId="4" fontId="12" fillId="2" borderId="4" xfId="2" applyNumberFormat="1" applyFont="1" applyFill="1" applyBorder="1" applyAlignment="1">
      <alignment horizontal="right" vertical="center"/>
    </xf>
    <xf numFmtId="9" fontId="12" fillId="2" borderId="2" xfId="2" applyFont="1" applyFill="1" applyBorder="1" applyAlignment="1">
      <alignment horizontal="center" vertical="center"/>
    </xf>
    <xf numFmtId="9" fontId="12" fillId="2" borderId="3" xfId="2" applyFont="1" applyFill="1" applyBorder="1" applyAlignment="1">
      <alignment horizontal="center" vertical="center"/>
    </xf>
    <xf numFmtId="9" fontId="12" fillId="2" borderId="4" xfId="2" applyFont="1" applyFill="1" applyBorder="1" applyAlignment="1">
      <alignment horizontal="center" vertical="center"/>
    </xf>
    <xf numFmtId="9" fontId="12" fillId="2" borderId="2" xfId="2" applyNumberFormat="1" applyFont="1" applyFill="1" applyBorder="1" applyAlignment="1">
      <alignment horizontal="center" vertical="center"/>
    </xf>
    <xf numFmtId="9" fontId="12" fillId="2" borderId="3" xfId="2" applyNumberFormat="1" applyFont="1" applyFill="1" applyBorder="1" applyAlignment="1">
      <alignment horizontal="center" vertical="center"/>
    </xf>
    <xf numFmtId="9" fontId="12" fillId="2" borderId="4" xfId="2" applyNumberFormat="1" applyFont="1" applyFill="1" applyBorder="1" applyAlignment="1">
      <alignment horizontal="center" vertical="center"/>
    </xf>
    <xf numFmtId="167" fontId="12" fillId="2" borderId="2" xfId="2" applyNumberFormat="1" applyFont="1" applyFill="1" applyBorder="1" applyAlignment="1">
      <alignment horizontal="right" vertical="center"/>
    </xf>
    <xf numFmtId="167" fontId="12" fillId="2" borderId="3" xfId="2" applyNumberFormat="1" applyFont="1" applyFill="1" applyBorder="1" applyAlignment="1">
      <alignment horizontal="right" vertical="center"/>
    </xf>
    <xf numFmtId="167" fontId="12" fillId="2" borderId="4" xfId="2" applyNumberFormat="1" applyFont="1" applyFill="1" applyBorder="1" applyAlignment="1">
      <alignment horizontal="right" vertical="center"/>
    </xf>
    <xf numFmtId="9" fontId="12" fillId="2" borderId="28" xfId="2" applyNumberFormat="1" applyFont="1" applyFill="1" applyBorder="1" applyAlignment="1">
      <alignment horizontal="center" vertical="center"/>
    </xf>
    <xf numFmtId="168" fontId="12" fillId="2" borderId="0" xfId="6" applyNumberFormat="1" applyFont="1" applyFill="1" applyBorder="1"/>
    <xf numFmtId="0" fontId="8" fillId="2" borderId="65" xfId="6" applyFont="1" applyFill="1" applyBorder="1" applyAlignment="1">
      <alignment horizontal="center" vertical="center" wrapText="1"/>
    </xf>
    <xf numFmtId="0" fontId="10" fillId="2" borderId="0" xfId="6" applyFont="1" applyFill="1" applyBorder="1"/>
    <xf numFmtId="0" fontId="6" fillId="0" borderId="0" xfId="2" applyNumberFormat="1" applyFont="1" applyBorder="1"/>
    <xf numFmtId="0" fontId="10" fillId="2" borderId="0" xfId="2" applyNumberFormat="1" applyFont="1" applyFill="1" applyBorder="1"/>
    <xf numFmtId="0" fontId="6" fillId="2" borderId="0" xfId="2" applyNumberFormat="1" applyFont="1" applyFill="1" applyBorder="1"/>
    <xf numFmtId="0" fontId="12" fillId="2" borderId="0" xfId="2" applyNumberFormat="1" applyFont="1" applyFill="1" applyBorder="1"/>
    <xf numFmtId="3" fontId="12" fillId="2" borderId="0" xfId="2" applyNumberFormat="1" applyFont="1" applyFill="1" applyBorder="1"/>
    <xf numFmtId="0" fontId="9" fillId="2" borderId="10" xfId="6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9" fontId="6" fillId="2" borderId="0" xfId="2" applyFont="1" applyFill="1" applyBorder="1"/>
    <xf numFmtId="9" fontId="12" fillId="2" borderId="0" xfId="2" applyFont="1" applyFill="1" applyBorder="1"/>
    <xf numFmtId="9" fontId="12" fillId="2" borderId="48" xfId="2" applyNumberFormat="1" applyFont="1" applyFill="1" applyBorder="1" applyAlignment="1">
      <alignment horizontal="center" vertical="center"/>
    </xf>
    <xf numFmtId="0" fontId="5" fillId="2" borderId="35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 vertical="center" wrapText="1"/>
    </xf>
    <xf numFmtId="0" fontId="5" fillId="2" borderId="37" xfId="3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2" borderId="34" xfId="3" applyFont="1" applyFill="1" applyBorder="1" applyAlignment="1">
      <alignment horizontal="center" vertical="center" wrapText="1"/>
    </xf>
    <xf numFmtId="0" fontId="5" fillId="0" borderId="38" xfId="3" applyFont="1" applyBorder="1" applyAlignment="1">
      <alignment horizontal="center" vertical="center" wrapText="1"/>
    </xf>
    <xf numFmtId="164" fontId="11" fillId="2" borderId="44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11" fillId="2" borderId="45" xfId="0" applyNumberFormat="1" applyFont="1" applyFill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 wrapText="1"/>
    </xf>
    <xf numFmtId="3" fontId="14" fillId="2" borderId="0" xfId="7" applyNumberFormat="1" applyFont="1" applyFill="1" applyAlignment="1">
      <alignment horizontal="center" vertical="center"/>
    </xf>
    <xf numFmtId="0" fontId="15" fillId="2" borderId="0" xfId="7" applyFont="1" applyFill="1"/>
    <xf numFmtId="3" fontId="15" fillId="2" borderId="0" xfId="7" applyNumberFormat="1" applyFont="1" applyFill="1"/>
    <xf numFmtId="3" fontId="6" fillId="2" borderId="89" xfId="7" applyNumberFormat="1" applyFont="1" applyFill="1" applyBorder="1" applyAlignment="1">
      <alignment vertical="center"/>
    </xf>
    <xf numFmtId="3" fontId="6" fillId="2" borderId="90" xfId="7" applyNumberFormat="1" applyFont="1" applyFill="1" applyBorder="1" applyAlignment="1">
      <alignment vertical="center"/>
    </xf>
    <xf numFmtId="3" fontId="6" fillId="2" borderId="91" xfId="7" applyNumberFormat="1" applyFont="1" applyFill="1" applyBorder="1" applyAlignment="1">
      <alignment vertical="center"/>
    </xf>
    <xf numFmtId="3" fontId="6" fillId="2" borderId="71" xfId="7" applyNumberFormat="1" applyFont="1" applyFill="1" applyBorder="1" applyAlignment="1">
      <alignment vertical="center"/>
    </xf>
    <xf numFmtId="3" fontId="6" fillId="2" borderId="80" xfId="7" applyNumberFormat="1" applyFont="1" applyFill="1" applyBorder="1" applyAlignment="1">
      <alignment vertical="center"/>
    </xf>
    <xf numFmtId="3" fontId="6" fillId="2" borderId="72" xfId="7" applyNumberFormat="1" applyFont="1" applyFill="1" applyBorder="1" applyAlignment="1">
      <alignment vertical="center"/>
    </xf>
    <xf numFmtId="3" fontId="6" fillId="2" borderId="76" xfId="7" applyNumberFormat="1" applyFont="1" applyFill="1" applyBorder="1" applyAlignment="1">
      <alignment vertical="center"/>
    </xf>
    <xf numFmtId="3" fontId="6" fillId="2" borderId="81" xfId="7" applyNumberFormat="1" applyFont="1" applyFill="1" applyBorder="1" applyAlignment="1">
      <alignment vertical="center"/>
    </xf>
    <xf numFmtId="3" fontId="6" fillId="2" borderId="77" xfId="7" applyNumberFormat="1" applyFont="1" applyFill="1" applyBorder="1" applyAlignment="1">
      <alignment vertical="center"/>
    </xf>
    <xf numFmtId="0" fontId="18" fillId="2" borderId="0" xfId="7" applyFont="1" applyFill="1" applyBorder="1" applyAlignment="1">
      <alignment horizontal="center" vertical="center" wrapText="1"/>
    </xf>
    <xf numFmtId="0" fontId="5" fillId="2" borderId="68" xfId="7" applyNumberFormat="1" applyFont="1" applyFill="1" applyBorder="1" applyAlignment="1">
      <alignment horizontal="center" vertical="center" wrapText="1"/>
    </xf>
    <xf numFmtId="0" fontId="5" fillId="2" borderId="70" xfId="7" applyNumberFormat="1" applyFont="1" applyFill="1" applyBorder="1" applyAlignment="1">
      <alignment horizontal="center" vertical="center" wrapText="1"/>
    </xf>
    <xf numFmtId="0" fontId="5" fillId="2" borderId="69" xfId="7" applyNumberFormat="1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right"/>
    </xf>
    <xf numFmtId="0" fontId="15" fillId="2" borderId="71" xfId="7" applyFont="1" applyFill="1" applyBorder="1"/>
    <xf numFmtId="0" fontId="15" fillId="2" borderId="76" xfId="7" applyFont="1" applyFill="1" applyBorder="1"/>
    <xf numFmtId="3" fontId="6" fillId="2" borderId="0" xfId="7" applyNumberFormat="1" applyFont="1" applyFill="1"/>
    <xf numFmtId="0" fontId="6" fillId="2" borderId="0" xfId="7" applyFont="1" applyFill="1"/>
    <xf numFmtId="0" fontId="13" fillId="2" borderId="70" xfId="8" applyNumberFormat="1" applyFont="1" applyFill="1" applyBorder="1" applyAlignment="1">
      <alignment horizontal="center" vertical="center" wrapText="1"/>
    </xf>
    <xf numFmtId="0" fontId="18" fillId="2" borderId="70" xfId="8" applyNumberFormat="1" applyFont="1" applyFill="1" applyBorder="1" applyAlignment="1">
      <alignment horizontal="center" vertical="center" wrapText="1"/>
    </xf>
    <xf numFmtId="0" fontId="5" fillId="2" borderId="70" xfId="8" applyNumberFormat="1" applyFont="1" applyFill="1" applyBorder="1" applyAlignment="1">
      <alignment horizontal="center" vertical="center" wrapText="1"/>
    </xf>
    <xf numFmtId="0" fontId="5" fillId="2" borderId="92" xfId="7" applyNumberFormat="1" applyFont="1" applyFill="1" applyBorder="1" applyAlignment="1">
      <alignment horizontal="center" vertical="center" wrapText="1"/>
    </xf>
    <xf numFmtId="0" fontId="5" fillId="2" borderId="82" xfId="7" applyNumberFormat="1" applyFont="1" applyFill="1" applyBorder="1" applyAlignment="1">
      <alignment horizontal="center" vertical="center" wrapText="1"/>
    </xf>
    <xf numFmtId="0" fontId="13" fillId="2" borderId="80" xfId="8" applyNumberFormat="1" applyFont="1" applyFill="1" applyBorder="1" applyAlignment="1">
      <alignment horizontal="center" vertical="center"/>
    </xf>
    <xf numFmtId="0" fontId="18" fillId="2" borderId="80" xfId="8" applyNumberFormat="1" applyFont="1" applyFill="1" applyBorder="1" applyAlignment="1">
      <alignment horizontal="center" vertical="center" wrapText="1"/>
    </xf>
    <xf numFmtId="0" fontId="5" fillId="2" borderId="80" xfId="8" applyNumberFormat="1" applyFont="1" applyFill="1" applyBorder="1" applyAlignment="1">
      <alignment horizontal="center" vertical="center" wrapText="1"/>
    </xf>
    <xf numFmtId="0" fontId="5" fillId="2" borderId="93" xfId="8" applyNumberFormat="1" applyFont="1" applyFill="1" applyBorder="1" applyAlignment="1">
      <alignment horizontal="center" vertical="center" wrapText="1"/>
    </xf>
    <xf numFmtId="0" fontId="5" fillId="2" borderId="72" xfId="8" applyNumberFormat="1" applyFont="1" applyFill="1" applyBorder="1" applyAlignment="1">
      <alignment horizontal="center" vertical="center" wrapText="1"/>
    </xf>
    <xf numFmtId="0" fontId="5" fillId="2" borderId="71" xfId="8" applyNumberFormat="1" applyFont="1" applyFill="1" applyBorder="1" applyAlignment="1">
      <alignment horizontal="center" vertical="center" wrapText="1"/>
    </xf>
    <xf numFmtId="0" fontId="5" fillId="2" borderId="83" xfId="8" applyNumberFormat="1" applyFont="1" applyFill="1" applyBorder="1" applyAlignment="1">
      <alignment horizontal="center" vertical="center" wrapText="1"/>
    </xf>
    <xf numFmtId="0" fontId="5" fillId="2" borderId="94" xfId="8" applyNumberFormat="1" applyFont="1" applyFill="1" applyBorder="1" applyAlignment="1">
      <alignment horizontal="center" vertical="center" wrapText="1"/>
    </xf>
    <xf numFmtId="0" fontId="5" fillId="2" borderId="74" xfId="8" applyNumberFormat="1" applyFont="1" applyFill="1" applyBorder="1" applyAlignment="1">
      <alignment horizontal="center" vertical="center" wrapText="1"/>
    </xf>
    <xf numFmtId="0" fontId="5" fillId="2" borderId="75" xfId="8" applyNumberFormat="1" applyFont="1" applyFill="1" applyBorder="1" applyAlignment="1">
      <alignment horizontal="center" vertical="center" wrapText="1"/>
    </xf>
    <xf numFmtId="0" fontId="5" fillId="2" borderId="73" xfId="8" applyNumberFormat="1" applyFont="1" applyFill="1" applyBorder="1" applyAlignment="1">
      <alignment horizontal="center" vertical="center" wrapText="1"/>
    </xf>
    <xf numFmtId="0" fontId="5" fillId="2" borderId="84" xfId="8" applyNumberFormat="1" applyFont="1" applyFill="1" applyBorder="1" applyAlignment="1">
      <alignment horizontal="center" vertical="center" wrapText="1"/>
    </xf>
    <xf numFmtId="3" fontId="5" fillId="2" borderId="95" xfId="8" applyNumberFormat="1" applyFont="1" applyFill="1" applyBorder="1" applyAlignment="1" applyProtection="1">
      <alignment horizontal="left" vertical="center"/>
    </xf>
    <xf numFmtId="3" fontId="5" fillId="2" borderId="86" xfId="8" applyNumberFormat="1" applyFont="1" applyFill="1" applyBorder="1" applyAlignment="1" applyProtection="1">
      <alignment horizontal="left" vertical="center"/>
    </xf>
    <xf numFmtId="3" fontId="5" fillId="2" borderId="87" xfId="8" applyNumberFormat="1" applyFont="1" applyFill="1" applyBorder="1" applyAlignment="1" applyProtection="1">
      <alignment horizontal="left" vertical="center"/>
    </xf>
    <xf numFmtId="0" fontId="15" fillId="2" borderId="80" xfId="7" applyNumberFormat="1" applyFont="1" applyFill="1" applyBorder="1" applyAlignment="1">
      <alignment horizontal="center"/>
    </xf>
    <xf numFmtId="0" fontId="15" fillId="2" borderId="80" xfId="7" applyNumberFormat="1" applyFont="1" applyFill="1" applyBorder="1" applyAlignment="1"/>
    <xf numFmtId="0" fontId="6" fillId="2" borderId="80" xfId="7" applyNumberFormat="1" applyFont="1" applyFill="1" applyBorder="1" applyAlignment="1">
      <alignment horizontal="center"/>
    </xf>
    <xf numFmtId="3" fontId="6" fillId="2" borderId="96" xfId="7" applyNumberFormat="1" applyFont="1" applyFill="1" applyBorder="1" applyAlignment="1">
      <alignment vertical="center"/>
    </xf>
    <xf numFmtId="3" fontId="6" fillId="2" borderId="93" xfId="7" applyNumberFormat="1" applyFont="1" applyFill="1" applyBorder="1" applyAlignment="1">
      <alignment vertical="center"/>
    </xf>
    <xf numFmtId="0" fontId="15" fillId="2" borderId="81" xfId="7" applyNumberFormat="1" applyFont="1" applyFill="1" applyBorder="1" applyAlignment="1">
      <alignment horizontal="center"/>
    </xf>
    <xf numFmtId="0" fontId="15" fillId="2" borderId="81" xfId="7" applyNumberFormat="1" applyFont="1" applyFill="1" applyBorder="1" applyAlignment="1"/>
    <xf numFmtId="0" fontId="6" fillId="2" borderId="81" xfId="7" applyNumberFormat="1" applyFont="1" applyFill="1" applyBorder="1" applyAlignment="1">
      <alignment horizontal="center"/>
    </xf>
    <xf numFmtId="3" fontId="6" fillId="2" borderId="97" xfId="7" applyNumberFormat="1" applyFont="1" applyFill="1" applyBorder="1" applyAlignment="1">
      <alignment vertical="center"/>
    </xf>
    <xf numFmtId="1" fontId="15" fillId="2" borderId="0" xfId="7" applyNumberFormat="1" applyFont="1" applyFill="1" applyBorder="1" applyAlignment="1">
      <alignment horizontal="center"/>
    </xf>
    <xf numFmtId="1" fontId="6" fillId="2" borderId="0" xfId="7" applyNumberFormat="1" applyFont="1" applyFill="1" applyBorder="1" applyAlignment="1"/>
    <xf numFmtId="0" fontId="13" fillId="2" borderId="74" xfId="8" applyNumberFormat="1" applyFont="1" applyFill="1" applyBorder="1" applyAlignment="1">
      <alignment horizontal="center" vertical="center"/>
    </xf>
    <xf numFmtId="0" fontId="18" fillId="2" borderId="74" xfId="8" applyNumberFormat="1" applyFont="1" applyFill="1" applyBorder="1" applyAlignment="1">
      <alignment horizontal="center" vertical="center" wrapText="1"/>
    </xf>
    <xf numFmtId="0" fontId="15" fillId="2" borderId="89" xfId="7" applyFont="1" applyFill="1" applyBorder="1"/>
    <xf numFmtId="0" fontId="15" fillId="2" borderId="90" xfId="7" applyNumberFormat="1" applyFont="1" applyFill="1" applyBorder="1" applyAlignment="1">
      <alignment horizontal="center"/>
    </xf>
    <xf numFmtId="0" fontId="15" fillId="2" borderId="90" xfId="7" applyNumberFormat="1" applyFont="1" applyFill="1" applyBorder="1" applyAlignment="1"/>
    <xf numFmtId="0" fontId="6" fillId="2" borderId="90" xfId="7" applyNumberFormat="1" applyFont="1" applyFill="1" applyBorder="1" applyAlignment="1">
      <alignment horizontal="center"/>
    </xf>
    <xf numFmtId="0" fontId="15" fillId="2" borderId="78" xfId="7" applyFont="1" applyFill="1" applyBorder="1" applyAlignment="1">
      <alignment horizontal="right"/>
    </xf>
    <xf numFmtId="0" fontId="13" fillId="2" borderId="79" xfId="8" applyNumberFormat="1" applyFont="1" applyFill="1" applyBorder="1" applyAlignment="1">
      <alignment horizontal="right" vertical="center" wrapText="1"/>
    </xf>
    <xf numFmtId="0" fontId="5" fillId="2" borderId="79" xfId="8" applyNumberFormat="1" applyFont="1" applyFill="1" applyBorder="1" applyAlignment="1">
      <alignment vertical="center"/>
    </xf>
    <xf numFmtId="1" fontId="18" fillId="2" borderId="68" xfId="8" applyNumberFormat="1" applyFont="1" applyFill="1" applyBorder="1" applyAlignment="1">
      <alignment horizontal="center" vertical="center" wrapText="1"/>
    </xf>
    <xf numFmtId="1" fontId="18" fillId="2" borderId="71" xfId="8" applyNumberFormat="1" applyFont="1" applyFill="1" applyBorder="1" applyAlignment="1">
      <alignment horizontal="center" vertical="center"/>
    </xf>
    <xf numFmtId="1" fontId="18" fillId="2" borderId="73" xfId="8" applyNumberFormat="1" applyFont="1" applyFill="1" applyBorder="1" applyAlignment="1">
      <alignment horizontal="center" vertical="center"/>
    </xf>
    <xf numFmtId="0" fontId="5" fillId="2" borderId="79" xfId="8" applyNumberFormat="1" applyFont="1" applyFill="1" applyBorder="1" applyAlignment="1">
      <alignment horizontal="right" vertical="center"/>
    </xf>
    <xf numFmtId="0" fontId="13" fillId="2" borderId="68" xfId="7" applyNumberFormat="1" applyFont="1" applyFill="1" applyBorder="1" applyAlignment="1">
      <alignment horizontal="center" vertical="center" wrapText="1"/>
    </xf>
    <xf numFmtId="0" fontId="13" fillId="2" borderId="70" xfId="7" applyNumberFormat="1" applyFont="1" applyFill="1" applyBorder="1" applyAlignment="1">
      <alignment horizontal="center" vertical="center" wrapText="1"/>
    </xf>
    <xf numFmtId="0" fontId="13" fillId="2" borderId="69" xfId="7" applyNumberFormat="1" applyFont="1" applyFill="1" applyBorder="1" applyAlignment="1">
      <alignment horizontal="center" vertical="center" wrapText="1"/>
    </xf>
    <xf numFmtId="0" fontId="13" fillId="2" borderId="71" xfId="8" applyNumberFormat="1" applyFont="1" applyFill="1" applyBorder="1" applyAlignment="1">
      <alignment horizontal="center" vertical="center" wrapText="1"/>
    </xf>
    <xf numFmtId="0" fontId="13" fillId="2" borderId="80" xfId="8" applyNumberFormat="1" applyFont="1" applyFill="1" applyBorder="1" applyAlignment="1">
      <alignment horizontal="center" vertical="center" wrapText="1"/>
    </xf>
    <xf numFmtId="0" fontId="13" fillId="2" borderId="72" xfId="8" applyNumberFormat="1" applyFont="1" applyFill="1" applyBorder="1" applyAlignment="1">
      <alignment horizontal="center" vertical="center" wrapText="1"/>
    </xf>
    <xf numFmtId="0" fontId="13" fillId="2" borderId="73" xfId="8" applyNumberFormat="1" applyFont="1" applyFill="1" applyBorder="1" applyAlignment="1">
      <alignment horizontal="center" vertical="center" wrapText="1"/>
    </xf>
    <xf numFmtId="0" fontId="13" fillId="2" borderId="74" xfId="8" applyNumberFormat="1" applyFont="1" applyFill="1" applyBorder="1" applyAlignment="1">
      <alignment horizontal="center" vertical="center" wrapText="1"/>
    </xf>
    <xf numFmtId="0" fontId="13" fillId="2" borderId="75" xfId="8" applyNumberFormat="1" applyFont="1" applyFill="1" applyBorder="1" applyAlignment="1">
      <alignment horizontal="center" vertical="center" wrapText="1"/>
    </xf>
    <xf numFmtId="3" fontId="13" fillId="2" borderId="85" xfId="8" applyNumberFormat="1" applyFont="1" applyFill="1" applyBorder="1" applyAlignment="1" applyProtection="1">
      <alignment horizontal="right" vertical="center"/>
    </xf>
    <xf numFmtId="3" fontId="13" fillId="2" borderId="86" xfId="8" applyNumberFormat="1" applyFont="1" applyFill="1" applyBorder="1" applyAlignment="1" applyProtection="1">
      <alignment horizontal="right" vertical="center"/>
    </xf>
    <xf numFmtId="3" fontId="13" fillId="2" borderId="88" xfId="8" applyNumberFormat="1" applyFont="1" applyFill="1" applyBorder="1" applyAlignment="1" applyProtection="1">
      <alignment horizontal="right" vertical="center"/>
    </xf>
    <xf numFmtId="3" fontId="15" fillId="2" borderId="89" xfId="7" applyNumberFormat="1" applyFont="1" applyFill="1" applyBorder="1" applyAlignment="1">
      <alignment vertical="center"/>
    </xf>
    <xf numFmtId="3" fontId="15" fillId="2" borderId="90" xfId="7" applyNumberFormat="1" applyFont="1" applyFill="1" applyBorder="1" applyAlignment="1">
      <alignment vertical="center"/>
    </xf>
    <xf numFmtId="3" fontId="15" fillId="2" borderId="91" xfId="7" applyNumberFormat="1" applyFont="1" applyFill="1" applyBorder="1" applyAlignment="1">
      <alignment vertical="center"/>
    </xf>
    <xf numFmtId="3" fontId="15" fillId="2" borderId="71" xfId="7" applyNumberFormat="1" applyFont="1" applyFill="1" applyBorder="1" applyAlignment="1">
      <alignment vertical="center"/>
    </xf>
    <xf numFmtId="3" fontId="15" fillId="2" borderId="80" xfId="7" applyNumberFormat="1" applyFont="1" applyFill="1" applyBorder="1" applyAlignment="1">
      <alignment vertical="center"/>
    </xf>
    <xf numFmtId="3" fontId="15" fillId="2" borderId="72" xfId="7" applyNumberFormat="1" applyFont="1" applyFill="1" applyBorder="1" applyAlignment="1">
      <alignment vertical="center"/>
    </xf>
    <xf numFmtId="3" fontId="15" fillId="2" borderId="76" xfId="7" applyNumberFormat="1" applyFont="1" applyFill="1" applyBorder="1" applyAlignment="1">
      <alignment vertical="center"/>
    </xf>
    <xf numFmtId="3" fontId="15" fillId="2" borderId="81" xfId="7" applyNumberFormat="1" applyFont="1" applyFill="1" applyBorder="1" applyAlignment="1">
      <alignment vertical="center"/>
    </xf>
    <xf numFmtId="3" fontId="15" fillId="2" borderId="77" xfId="7" applyNumberFormat="1" applyFont="1" applyFill="1" applyBorder="1" applyAlignment="1">
      <alignment vertical="center"/>
    </xf>
    <xf numFmtId="0" fontId="17" fillId="2" borderId="21" xfId="6" applyFont="1" applyFill="1" applyBorder="1" applyAlignment="1">
      <alignment horizontal="center" vertical="center"/>
    </xf>
    <xf numFmtId="0" fontId="17" fillId="2" borderId="54" xfId="6" applyFont="1" applyFill="1" applyBorder="1" applyAlignment="1">
      <alignment horizontal="center" vertical="center" wrapText="1"/>
    </xf>
    <xf numFmtId="0" fontId="17" fillId="2" borderId="17" xfId="6" applyFont="1" applyFill="1" applyBorder="1" applyAlignment="1">
      <alignment horizontal="center" vertical="center"/>
    </xf>
    <xf numFmtId="0" fontId="17" fillId="2" borderId="55" xfId="6" applyFont="1" applyFill="1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Normal 2" xfId="5"/>
    <cellStyle name="Normal 3" xfId="3"/>
    <cellStyle name="Normal 3 2" xfId="4"/>
    <cellStyle name="Normal 3 2 2" xfId="6"/>
    <cellStyle name="Normal 3 2 2 2" xfId="7"/>
    <cellStyle name="Normal_Payments and Expenditures of Medical care11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68"/>
  <sheetViews>
    <sheetView tabSelected="1" zoomScale="96" zoomScaleNormal="96" zoomScaleSheetLayoutView="9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A31" sqref="A31"/>
    </sheetView>
  </sheetViews>
  <sheetFormatPr defaultColWidth="9.140625" defaultRowHeight="11.25" x14ac:dyDescent="0.2"/>
  <cols>
    <col min="1" max="1" width="35.28515625" style="1" customWidth="1"/>
    <col min="2" max="12" width="8.140625" style="1" customWidth="1"/>
    <col min="13" max="28" width="8.140625" style="23" customWidth="1"/>
    <col min="29" max="30" width="8.140625" style="23" hidden="1" customWidth="1"/>
    <col min="31" max="33" width="8.140625" style="23" customWidth="1"/>
    <col min="34" max="35" width="8.140625" style="23" hidden="1" customWidth="1"/>
    <col min="36" max="68" width="8.140625" style="23" customWidth="1"/>
    <col min="69" max="71" width="8.140625" style="246" customWidth="1"/>
    <col min="72" max="72" width="8.140625" style="23" customWidth="1"/>
    <col min="73" max="80" width="8.140625" style="1" customWidth="1"/>
    <col min="81" max="81" width="6.28515625" style="1" customWidth="1"/>
    <col min="82" max="16384" width="9.140625" style="1"/>
  </cols>
  <sheetData>
    <row r="1" spans="1:82" ht="39" customHeight="1" x14ac:dyDescent="0.2">
      <c r="A1" s="290" t="s">
        <v>246</v>
      </c>
      <c r="B1" s="292" t="s">
        <v>0</v>
      </c>
      <c r="C1" s="293"/>
      <c r="D1" s="294"/>
      <c r="E1" s="292" t="s">
        <v>1</v>
      </c>
      <c r="F1" s="293"/>
      <c r="G1" s="294"/>
      <c r="H1" s="292" t="s">
        <v>2</v>
      </c>
      <c r="I1" s="293"/>
      <c r="J1" s="294"/>
      <c r="K1" s="292" t="s">
        <v>3</v>
      </c>
      <c r="L1" s="293"/>
      <c r="M1" s="293"/>
      <c r="N1" s="295" t="s">
        <v>4</v>
      </c>
      <c r="O1" s="296"/>
      <c r="P1" s="297"/>
      <c r="Q1" s="295" t="s">
        <v>89</v>
      </c>
      <c r="R1" s="296"/>
      <c r="S1" s="297"/>
      <c r="T1" s="295" t="s">
        <v>5</v>
      </c>
      <c r="U1" s="296"/>
      <c r="V1" s="297"/>
      <c r="W1" s="295" t="s">
        <v>6</v>
      </c>
      <c r="X1" s="296"/>
      <c r="Y1" s="297"/>
      <c r="Z1" s="295" t="s">
        <v>7</v>
      </c>
      <c r="AA1" s="296"/>
      <c r="AB1" s="297"/>
      <c r="AC1" s="287" t="s">
        <v>8</v>
      </c>
      <c r="AD1" s="288"/>
      <c r="AE1" s="288"/>
      <c r="AF1" s="288"/>
      <c r="AG1" s="289"/>
      <c r="AH1" s="287" t="s">
        <v>9</v>
      </c>
      <c r="AI1" s="288"/>
      <c r="AJ1" s="288"/>
      <c r="AK1" s="288"/>
      <c r="AL1" s="289"/>
      <c r="AM1" s="295" t="s">
        <v>10</v>
      </c>
      <c r="AN1" s="296"/>
      <c r="AO1" s="297"/>
      <c r="AP1" s="295" t="s">
        <v>11</v>
      </c>
      <c r="AQ1" s="296"/>
      <c r="AR1" s="297"/>
      <c r="AS1" s="296" t="s">
        <v>12</v>
      </c>
      <c r="AT1" s="296"/>
      <c r="AU1" s="296"/>
      <c r="AV1" s="295" t="s">
        <v>13</v>
      </c>
      <c r="AW1" s="296"/>
      <c r="AX1" s="297"/>
      <c r="AY1" s="295" t="s">
        <v>14</v>
      </c>
      <c r="AZ1" s="296"/>
      <c r="BA1" s="297"/>
      <c r="BB1" s="295" t="s">
        <v>15</v>
      </c>
      <c r="BC1" s="296"/>
      <c r="BD1" s="297"/>
      <c r="BE1" s="296" t="s">
        <v>16</v>
      </c>
      <c r="BF1" s="296"/>
      <c r="BG1" s="296"/>
      <c r="BH1" s="295" t="s">
        <v>17</v>
      </c>
      <c r="BI1" s="296"/>
      <c r="BJ1" s="297"/>
      <c r="BK1" s="296" t="s">
        <v>18</v>
      </c>
      <c r="BL1" s="296"/>
      <c r="BM1" s="296"/>
      <c r="BN1" s="295" t="s">
        <v>19</v>
      </c>
      <c r="BO1" s="296"/>
      <c r="BP1" s="297"/>
      <c r="BQ1" s="296" t="s">
        <v>20</v>
      </c>
      <c r="BR1" s="296"/>
      <c r="BS1" s="296"/>
      <c r="BT1" s="292" t="s">
        <v>21</v>
      </c>
      <c r="BU1" s="293"/>
      <c r="BV1" s="294"/>
      <c r="BW1" s="293" t="s">
        <v>22</v>
      </c>
      <c r="BX1" s="293"/>
      <c r="BY1" s="293"/>
      <c r="BZ1" s="292" t="s">
        <v>23</v>
      </c>
      <c r="CA1" s="293"/>
      <c r="CB1" s="298"/>
    </row>
    <row r="2" spans="1:82" s="137" customFormat="1" ht="56.25" customHeight="1" x14ac:dyDescent="0.2">
      <c r="A2" s="291"/>
      <c r="B2" s="183" t="s">
        <v>245</v>
      </c>
      <c r="C2" s="184" t="s">
        <v>243</v>
      </c>
      <c r="D2" s="281" t="s">
        <v>244</v>
      </c>
      <c r="E2" s="3" t="s">
        <v>245</v>
      </c>
      <c r="F2" s="4" t="s">
        <v>243</v>
      </c>
      <c r="G2" s="2" t="s">
        <v>244</v>
      </c>
      <c r="H2" s="3" t="s">
        <v>24</v>
      </c>
      <c r="I2" s="4" t="s">
        <v>247</v>
      </c>
      <c r="J2" s="2" t="s">
        <v>248</v>
      </c>
      <c r="K2" s="3" t="s">
        <v>245</v>
      </c>
      <c r="L2" s="4" t="s">
        <v>243</v>
      </c>
      <c r="M2" s="282" t="s">
        <v>244</v>
      </c>
      <c r="N2" s="3" t="s">
        <v>24</v>
      </c>
      <c r="O2" s="4" t="s">
        <v>247</v>
      </c>
      <c r="P2" s="2" t="s">
        <v>248</v>
      </c>
      <c r="Q2" s="3" t="s">
        <v>245</v>
      </c>
      <c r="R2" s="4" t="s">
        <v>243</v>
      </c>
      <c r="S2" s="2" t="s">
        <v>244</v>
      </c>
      <c r="T2" s="3" t="s">
        <v>24</v>
      </c>
      <c r="U2" s="4" t="s">
        <v>247</v>
      </c>
      <c r="V2" s="2" t="s">
        <v>248</v>
      </c>
      <c r="W2" s="3" t="s">
        <v>245</v>
      </c>
      <c r="X2" s="4" t="s">
        <v>243</v>
      </c>
      <c r="Y2" s="2" t="s">
        <v>244</v>
      </c>
      <c r="Z2" s="3" t="s">
        <v>24</v>
      </c>
      <c r="AA2" s="4" t="s">
        <v>247</v>
      </c>
      <c r="AB2" s="2" t="s">
        <v>248</v>
      </c>
      <c r="AC2" s="5" t="s">
        <v>245</v>
      </c>
      <c r="AD2" s="6" t="s">
        <v>243</v>
      </c>
      <c r="AE2" s="3" t="s">
        <v>24</v>
      </c>
      <c r="AF2" s="4" t="s">
        <v>247</v>
      </c>
      <c r="AG2" s="2" t="s">
        <v>248</v>
      </c>
      <c r="AH2" s="5" t="s">
        <v>245</v>
      </c>
      <c r="AI2" s="6" t="s">
        <v>243</v>
      </c>
      <c r="AJ2" s="3" t="s">
        <v>24</v>
      </c>
      <c r="AK2" s="4" t="s">
        <v>247</v>
      </c>
      <c r="AL2" s="2" t="s">
        <v>248</v>
      </c>
      <c r="AM2" s="3" t="s">
        <v>24</v>
      </c>
      <c r="AN2" s="4" t="s">
        <v>247</v>
      </c>
      <c r="AO2" s="2" t="s">
        <v>248</v>
      </c>
      <c r="AP2" s="3" t="s">
        <v>24</v>
      </c>
      <c r="AQ2" s="4" t="s">
        <v>247</v>
      </c>
      <c r="AR2" s="2" t="s">
        <v>248</v>
      </c>
      <c r="AS2" s="7" t="s">
        <v>24</v>
      </c>
      <c r="AT2" s="4" t="s">
        <v>247</v>
      </c>
      <c r="AU2" s="2" t="s">
        <v>248</v>
      </c>
      <c r="AV2" s="3" t="s">
        <v>245</v>
      </c>
      <c r="AW2" s="4" t="s">
        <v>243</v>
      </c>
      <c r="AX2" s="2" t="s">
        <v>244</v>
      </c>
      <c r="AY2" s="8" t="s">
        <v>245</v>
      </c>
      <c r="AZ2" s="4" t="s">
        <v>243</v>
      </c>
      <c r="BA2" s="2" t="s">
        <v>244</v>
      </c>
      <c r="BB2" s="8" t="s">
        <v>245</v>
      </c>
      <c r="BC2" s="4" t="s">
        <v>243</v>
      </c>
      <c r="BD2" s="2" t="s">
        <v>244</v>
      </c>
      <c r="BE2" s="3" t="s">
        <v>24</v>
      </c>
      <c r="BF2" s="4" t="s">
        <v>247</v>
      </c>
      <c r="BG2" s="2" t="s">
        <v>248</v>
      </c>
      <c r="BH2" s="3" t="s">
        <v>24</v>
      </c>
      <c r="BI2" s="4" t="s">
        <v>247</v>
      </c>
      <c r="BJ2" s="2" t="s">
        <v>248</v>
      </c>
      <c r="BK2" s="7" t="s">
        <v>245</v>
      </c>
      <c r="BL2" s="4" t="s">
        <v>243</v>
      </c>
      <c r="BM2" s="283" t="s">
        <v>244</v>
      </c>
      <c r="BN2" s="3" t="s">
        <v>245</v>
      </c>
      <c r="BO2" s="4" t="s">
        <v>243</v>
      </c>
      <c r="BP2" s="2" t="s">
        <v>244</v>
      </c>
      <c r="BQ2" s="3" t="s">
        <v>24</v>
      </c>
      <c r="BR2" s="4" t="s">
        <v>247</v>
      </c>
      <c r="BS2" s="2" t="s">
        <v>248</v>
      </c>
      <c r="BT2" s="3" t="s">
        <v>24</v>
      </c>
      <c r="BU2" s="4" t="s">
        <v>247</v>
      </c>
      <c r="BV2" s="2" t="s">
        <v>248</v>
      </c>
      <c r="BW2" s="7" t="s">
        <v>24</v>
      </c>
      <c r="BX2" s="4" t="s">
        <v>247</v>
      </c>
      <c r="BY2" s="2" t="s">
        <v>248</v>
      </c>
      <c r="BZ2" s="3" t="s">
        <v>24</v>
      </c>
      <c r="CA2" s="4" t="s">
        <v>247</v>
      </c>
      <c r="CB2" s="185" t="s">
        <v>248</v>
      </c>
    </row>
    <row r="3" spans="1:82" s="182" customFormat="1" ht="16.5" hidden="1" customHeight="1" x14ac:dyDescent="0.25">
      <c r="A3" s="172" t="s">
        <v>25</v>
      </c>
      <c r="B3" s="173">
        <f>SUBTOTAL(9,B7:B68)</f>
        <v>1475010.5463230754</v>
      </c>
      <c r="C3" s="174">
        <f t="shared" ref="C3:D3" si="0">SUBTOTAL(9,C7:C68)</f>
        <v>1169745.7889999996</v>
      </c>
      <c r="D3" s="175">
        <f t="shared" si="0"/>
        <v>1698157.30165</v>
      </c>
      <c r="E3" s="173">
        <f>SUBTOTAL(9,E7:E68)</f>
        <v>1464206.237962866</v>
      </c>
      <c r="F3" s="174">
        <f>SUBTOTAL(9,F7:F68)</f>
        <v>1182357.2880000002</v>
      </c>
      <c r="G3" s="175">
        <f>SUBTOTAL(9,G7:G68)</f>
        <v>1694061.2359599993</v>
      </c>
      <c r="H3" s="9">
        <f t="shared" ref="H3:H5" si="1">IF(G3=0,"0",(D3/G3))</f>
        <v>1.0024178970647892</v>
      </c>
      <c r="I3" s="10">
        <f t="shared" ref="I3:I67" si="2">H3-IF(E3=0,"0",(B3/E3))</f>
        <v>-4.9610554899008896E-3</v>
      </c>
      <c r="J3" s="11">
        <f t="shared" ref="J3:J6" si="3">H3-IF(F3=0,"0",(C3/F3))</f>
        <v>1.3084299790934173E-2</v>
      </c>
      <c r="K3" s="176">
        <f>SUBTOTAL(9,K7:K68)</f>
        <v>693040.34863286361</v>
      </c>
      <c r="L3" s="177">
        <f t="shared" ref="L3:M3" si="4">SUBTOTAL(9,L7:L68)</f>
        <v>565550.59599999979</v>
      </c>
      <c r="M3" s="177">
        <f t="shared" si="4"/>
        <v>823558.58156401222</v>
      </c>
      <c r="N3" s="12">
        <f t="shared" ref="N3:N6" si="5">IF(G3=0,"0",(M3/G3))</f>
        <v>0.48614451714156237</v>
      </c>
      <c r="O3" s="13">
        <f t="shared" ref="O3:O6" si="6">N3-IF(E3=0,"0",(K3/E3))</f>
        <v>1.2822979052035444E-2</v>
      </c>
      <c r="P3" s="14">
        <f t="shared" ref="P3:P6" si="7">N3-IF(F3=0,"0",(L3/F3))</f>
        <v>7.8199009363804639E-3</v>
      </c>
      <c r="Q3" s="177">
        <f>SUBTOTAL(9,Q7:Q68)</f>
        <v>160552.99103999996</v>
      </c>
      <c r="R3" s="177">
        <f t="shared" ref="R3:S3" si="8">SUBTOTAL(9,R7:R68)</f>
        <v>121132.386</v>
      </c>
      <c r="S3" s="178">
        <f t="shared" si="8"/>
        <v>175050.97848000002</v>
      </c>
      <c r="T3" s="12">
        <f t="shared" ref="T3:T6" si="9">S3/G3</f>
        <v>0.10333214335124151</v>
      </c>
      <c r="U3" s="13">
        <f t="shared" ref="U3:U6" si="10">T3-Q3/E3</f>
        <v>-6.3197532718568677E-3</v>
      </c>
      <c r="V3" s="14">
        <f t="shared" ref="V3:V6" si="11">T3-R3/F3</f>
        <v>8.822432834711541E-4</v>
      </c>
      <c r="W3" s="179">
        <f>SUBTOTAL(9,W7:W68)</f>
        <v>495265.95900000009</v>
      </c>
      <c r="X3" s="180">
        <f t="shared" ref="X3:Y3" si="12">SUBTOTAL(9,X7:X68)</f>
        <v>393771.23000000004</v>
      </c>
      <c r="Y3" s="181">
        <f t="shared" si="12"/>
        <v>544181.40600000008</v>
      </c>
      <c r="Z3" s="12">
        <f t="shared" ref="Z3:Z6" si="13">Y3/G3</f>
        <v>0.32122888739120492</v>
      </c>
      <c r="AA3" s="13">
        <f t="shared" ref="AA3:AA6" si="14">Z3-W3/E3</f>
        <v>-1.70198825970026E-2</v>
      </c>
      <c r="AB3" s="14">
        <f t="shared" ref="AB3:AB6" si="15">Z3-X3/F3</f>
        <v>-1.1810231998906184E-2</v>
      </c>
      <c r="AC3" s="176">
        <f>SUBTOTAL(9,AC7:AC68)</f>
        <v>485753.11158000008</v>
      </c>
      <c r="AD3" s="177">
        <f t="shared" ref="AD3:AE3" si="16">SUBTOTAL(9,AD7:AD68)</f>
        <v>530918.01943863323</v>
      </c>
      <c r="AE3" s="177">
        <f t="shared" si="16"/>
        <v>607699.14700000011</v>
      </c>
      <c r="AF3" s="177">
        <f t="shared" ref="AF3:AG3" si="17">SUBTOTAL(9,AF7:AF68)</f>
        <v>94919.456420000031</v>
      </c>
      <c r="AG3" s="177">
        <f t="shared" si="17"/>
        <v>76781.127561366739</v>
      </c>
      <c r="AH3" s="176">
        <f>SUBTOTAL(9,AH7:AH68)</f>
        <v>90489.856920000006</v>
      </c>
      <c r="AI3" s="177">
        <f t="shared" ref="AI3:AL3" si="18">SUBTOTAL(9,AI7:AI68)</f>
        <v>127688.59911999998</v>
      </c>
      <c r="AJ3" s="176">
        <f t="shared" si="18"/>
        <v>92314.744000000035</v>
      </c>
      <c r="AK3" s="177">
        <f t="shared" si="18"/>
        <v>-2912.9219199999989</v>
      </c>
      <c r="AL3" s="178">
        <f t="shared" si="18"/>
        <v>-35373.85512</v>
      </c>
      <c r="AM3" s="12">
        <f>IF(D3=0,"0",(AE3/D3))</f>
        <v>0.35785798312649508</v>
      </c>
      <c r="AN3" s="13">
        <f t="shared" ref="AN3:AN6" si="19">AM3-IF(B3=0,"0",(AC3/B3))</f>
        <v>2.8536194349532473E-2</v>
      </c>
      <c r="AO3" s="14">
        <f t="shared" ref="AO3:AO6" si="20">AM3-IF(C3=0,"0",(AD3/C3))</f>
        <v>-9.6016717198357637E-2</v>
      </c>
      <c r="AP3" s="12">
        <f t="shared" ref="AP3:AP67" si="21">IF(D3=0,"0",(AJ3/D3))</f>
        <v>5.4361715437258491E-2</v>
      </c>
      <c r="AQ3" s="13">
        <f t="shared" ref="AQ3:AQ6" si="22">AP3-IF(B3=0,"0",(AH3/B3))</f>
        <v>-6.9869014560744042E-3</v>
      </c>
      <c r="AR3" s="14">
        <f>AP3-IF(C3=0,"0",(AI3/C3))</f>
        <v>-5.4797556877078539E-2</v>
      </c>
      <c r="AS3" s="15">
        <f t="shared" ref="AS3:AS6" si="23">AJ3/G3</f>
        <v>5.4493156469451146E-2</v>
      </c>
      <c r="AT3" s="13">
        <f t="shared" ref="AT3:AT6" si="24">AS3-AH3/E3</f>
        <v>-7.308148957233522E-3</v>
      </c>
      <c r="AU3" s="13">
        <f t="shared" ref="AU3:AU6" si="25">AS3-AI3/F3</f>
        <v>-5.3501779085088241E-2</v>
      </c>
      <c r="AV3" s="179">
        <f>SUBTOTAL(9,AV7:AV68)</f>
        <v>1059938</v>
      </c>
      <c r="AW3" s="180">
        <f t="shared" ref="AW3:AX3" si="26">SUBTOTAL(9,AW7:AW68)</f>
        <v>637387</v>
      </c>
      <c r="AX3" s="181">
        <f t="shared" si="26"/>
        <v>825630</v>
      </c>
      <c r="AY3" s="179">
        <f>SUBTOTAL(9,AY7:AY68)</f>
        <v>7729.6124017762922</v>
      </c>
      <c r="AZ3" s="180">
        <f t="shared" ref="AZ3:BA3" si="27">SUBTOTAL(9,AZ7:AZ68)</f>
        <v>7810.4474790137692</v>
      </c>
      <c r="BA3" s="181">
        <f t="shared" si="27"/>
        <v>7818.9962171021562</v>
      </c>
      <c r="BB3" s="179">
        <f>SUBTOTAL(9,BB7:BB68)</f>
        <v>13086.894743624101</v>
      </c>
      <c r="BC3" s="180">
        <f t="shared" ref="BC3:BD3" si="28">SUBTOTAL(9,BC7:BC68)</f>
        <v>12843.399444444443</v>
      </c>
      <c r="BD3" s="181">
        <f t="shared" si="28"/>
        <v>12769.458909553769</v>
      </c>
      <c r="BE3" s="16">
        <f t="shared" ref="BE3:BE6" si="29">(AX3-AW3)/BA3/3</f>
        <v>8.0250283955146795</v>
      </c>
      <c r="BF3" s="17">
        <f t="shared" ref="BF3:BF6" si="30">BE3-AV3/AY3/6</f>
        <v>-14.829459533626123</v>
      </c>
      <c r="BG3" s="17">
        <f t="shared" ref="BG3:BG6" si="31">BE3-AW3/AZ3/3</f>
        <v>-19.177296939135815</v>
      </c>
      <c r="BH3" s="18">
        <f t="shared" ref="BH3:BH6" si="32">(AX3-AW3)/BD3/3</f>
        <v>4.9138861020744224</v>
      </c>
      <c r="BI3" s="17">
        <f t="shared" ref="BI3:BI6" si="33">BH3-AV3/BB3/6</f>
        <v>-8.5848343196971229</v>
      </c>
      <c r="BJ3" s="19">
        <f t="shared" ref="BJ3:BJ6" si="34">BH3-AW3/BC3/3</f>
        <v>-11.628644888444317</v>
      </c>
      <c r="BK3" s="180">
        <f>SUBTOTAL(1,BK7:BK68)</f>
        <v>356.15918032786885</v>
      </c>
      <c r="BL3" s="180">
        <f t="shared" ref="BL3:BM3" si="35">SUBTOTAL(1,BL7:BL68)</f>
        <v>353.59677419354841</v>
      </c>
      <c r="BM3" s="180">
        <f t="shared" si="35"/>
        <v>352.68107526881721</v>
      </c>
      <c r="BN3" s="179">
        <f>SUBTOTAL(9,BN7:BN68)</f>
        <v>5443142</v>
      </c>
      <c r="BO3" s="180">
        <f t="shared" ref="BO3:BP3" si="36">SUBTOTAL(9,BO7:BO68)</f>
        <v>3297995</v>
      </c>
      <c r="BP3" s="181">
        <f t="shared" si="36"/>
        <v>4433663</v>
      </c>
      <c r="BQ3" s="20">
        <f t="shared" ref="BQ3:CB3" si="37">SUBTOTAL(1,BQ7:BQ68)</f>
        <v>391.05522135149818</v>
      </c>
      <c r="BR3" s="17">
        <f t="shared" si="37"/>
        <v>96.682652680889689</v>
      </c>
      <c r="BS3" s="19">
        <f t="shared" si="37"/>
        <v>20.775149858475373</v>
      </c>
      <c r="BT3" s="180">
        <f t="shared" si="37"/>
        <v>2080.6680370703293</v>
      </c>
      <c r="BU3" s="180">
        <f t="shared" si="37"/>
        <v>611.31068917210985</v>
      </c>
      <c r="BV3" s="180">
        <f t="shared" si="37"/>
        <v>150.06477346239436</v>
      </c>
      <c r="BW3" s="16">
        <f t="shared" si="37"/>
        <v>6.893903441078213</v>
      </c>
      <c r="BX3" s="17">
        <f t="shared" si="37"/>
        <v>0.38643678843243839</v>
      </c>
      <c r="BY3" s="17">
        <f t="shared" si="37"/>
        <v>0.12551243288005792</v>
      </c>
      <c r="BZ3" s="21">
        <f t="shared" si="37"/>
        <v>0.57347578254949394</v>
      </c>
      <c r="CA3" s="22">
        <f t="shared" si="37"/>
        <v>-0.10724723344904448</v>
      </c>
      <c r="CB3" s="186">
        <f t="shared" si="37"/>
        <v>1.6876993227287966E-2</v>
      </c>
    </row>
    <row r="4" spans="1:82" s="23" customFormat="1" ht="11.25" hidden="1" customHeight="1" x14ac:dyDescent="0.2">
      <c r="A4" s="24" t="s">
        <v>26</v>
      </c>
      <c r="B4" s="25">
        <f>SUBTOTAL(9,B7:B28)</f>
        <v>906910.94874230633</v>
      </c>
      <c r="C4" s="26">
        <f t="shared" ref="C4:D4" si="38">SUBTOTAL(9,C7:C28)</f>
        <v>721696.73499999999</v>
      </c>
      <c r="D4" s="27">
        <f t="shared" si="38"/>
        <v>1036483.474</v>
      </c>
      <c r="E4" s="25">
        <f>SUBTOTAL(9,E7:E28)</f>
        <v>907556.21499186545</v>
      </c>
      <c r="F4" s="26">
        <f>SUBTOTAL(9,F7:F28)</f>
        <v>746843.58899999992</v>
      </c>
      <c r="G4" s="27">
        <f>SUBTOTAL(9,G7:G28)</f>
        <v>1050760.736</v>
      </c>
      <c r="H4" s="28">
        <f t="shared" si="1"/>
        <v>0.98641245193996285</v>
      </c>
      <c r="I4" s="29">
        <f t="shared" si="2"/>
        <v>-1.2876554912835902E-2</v>
      </c>
      <c r="J4" s="30">
        <f t="shared" si="3"/>
        <v>2.0083295969930082E-2</v>
      </c>
      <c r="K4" s="31">
        <f>SUBTOTAL(9,K7:K28)</f>
        <v>368918.1789418633</v>
      </c>
      <c r="L4" s="32">
        <f t="shared" ref="L4:M4" si="39">SUBTOTAL(9,L7:L28)</f>
        <v>294717.77899999998</v>
      </c>
      <c r="M4" s="32">
        <f t="shared" si="39"/>
        <v>429451.45007028047</v>
      </c>
      <c r="N4" s="33">
        <f t="shared" si="5"/>
        <v>0.40870526976969229</v>
      </c>
      <c r="O4" s="34">
        <f t="shared" si="6"/>
        <v>2.2090408334274891E-3</v>
      </c>
      <c r="P4" s="35">
        <f t="shared" si="7"/>
        <v>1.4087463122094468E-2</v>
      </c>
      <c r="Q4" s="32">
        <f>SUBTOTAL(9,Q7:Q28)</f>
        <v>86378.557730000015</v>
      </c>
      <c r="R4" s="32">
        <f t="shared" ref="R4:S4" si="40">SUBTOTAL(9,R7:R28)</f>
        <v>65862.337999999989</v>
      </c>
      <c r="S4" s="36">
        <f t="shared" si="40"/>
        <v>93103.536610000025</v>
      </c>
      <c r="T4" s="33">
        <f t="shared" si="9"/>
        <v>8.8605839008053702E-2</v>
      </c>
      <c r="U4" s="34">
        <f t="shared" si="10"/>
        <v>-6.5712489817786879E-3</v>
      </c>
      <c r="V4" s="35">
        <f t="shared" si="11"/>
        <v>4.1824662584206973E-4</v>
      </c>
      <c r="W4" s="37">
        <f>SUBTOTAL(9,W7:W28)</f>
        <v>382076.23107999994</v>
      </c>
      <c r="X4" s="38">
        <f t="shared" ref="X4:Y4" si="41">SUBTOTAL(9,X7:X28)</f>
        <v>310958.28500000003</v>
      </c>
      <c r="Y4" s="39">
        <f t="shared" si="41"/>
        <v>423009.25</v>
      </c>
      <c r="Z4" s="33">
        <f t="shared" si="13"/>
        <v>0.40257428309540488</v>
      </c>
      <c r="AA4" s="34">
        <f t="shared" si="14"/>
        <v>-1.842027874936697E-2</v>
      </c>
      <c r="AB4" s="35">
        <f t="shared" si="15"/>
        <v>-1.3789048638303103E-2</v>
      </c>
      <c r="AC4" s="31">
        <f>SUBTOTAL(9,AC7:AC28)</f>
        <v>303955.87600000005</v>
      </c>
      <c r="AD4" s="32">
        <f t="shared" ref="AD4:AE4" si="42">SUBTOTAL(9,AD7:AD28)</f>
        <v>353365.64588000003</v>
      </c>
      <c r="AE4" s="32">
        <f t="shared" si="42"/>
        <v>384452.00800000003</v>
      </c>
      <c r="AF4" s="32">
        <f t="shared" ref="AF4:AG4" si="43">SUBTOTAL(9,AF7:AF28)</f>
        <v>53469.553000000007</v>
      </c>
      <c r="AG4" s="32">
        <f t="shared" si="43"/>
        <v>31086.362119999954</v>
      </c>
      <c r="AH4" s="31">
        <f>SUBTOTAL(9,AH7:AH28)</f>
        <v>38020.005980000002</v>
      </c>
      <c r="AI4" s="32">
        <f t="shared" ref="AI4:AL4" si="44">SUBTOTAL(9,AI7:AI28)</f>
        <v>82258.574639999992</v>
      </c>
      <c r="AJ4" s="31">
        <f t="shared" si="44"/>
        <v>51399.589000000007</v>
      </c>
      <c r="AK4" s="32">
        <f t="shared" si="44"/>
        <v>8641.7740200000007</v>
      </c>
      <c r="AL4" s="36">
        <f t="shared" si="44"/>
        <v>-30858.985639999992</v>
      </c>
      <c r="AM4" s="33">
        <f t="shared" ref="AM4:AM6" si="45">IF(D4=0,"0",(AE4/D4))</f>
        <v>0.37091957338820053</v>
      </c>
      <c r="AN4" s="34">
        <f t="shared" si="19"/>
        <v>3.5764422354328307E-2</v>
      </c>
      <c r="AO4" s="35">
        <f t="shared" si="20"/>
        <v>-0.11871219123381904</v>
      </c>
      <c r="AP4" s="33">
        <f t="shared" si="21"/>
        <v>4.9590360376551457E-2</v>
      </c>
      <c r="AQ4" s="34">
        <f t="shared" si="22"/>
        <v>7.6678253881651004E-3</v>
      </c>
      <c r="AR4" s="35">
        <f t="shared" ref="AR4:AR67" si="46">AP4-IF(C4=0,"0",(AI4/C4))</f>
        <v>-6.4389058748851674E-2</v>
      </c>
      <c r="AS4" s="34">
        <f t="shared" si="23"/>
        <v>4.8916548971620503E-2</v>
      </c>
      <c r="AT4" s="34">
        <f t="shared" si="24"/>
        <v>7.0238206183241975E-3</v>
      </c>
      <c r="AU4" s="34">
        <f t="shared" si="25"/>
        <v>-6.1225086909784919E-2</v>
      </c>
      <c r="AV4" s="37">
        <f>SUBTOTAL(9,AV7:AV28)</f>
        <v>523646</v>
      </c>
      <c r="AW4" s="38">
        <f t="shared" ref="AW4:AX4" si="47">SUBTOTAL(9,AW7:AW28)</f>
        <v>309890</v>
      </c>
      <c r="AX4" s="39">
        <f t="shared" si="47"/>
        <v>404102</v>
      </c>
      <c r="AY4" s="37">
        <f>SUBTOTAL(9,AY7:AY28)</f>
        <v>3817.0616520762924</v>
      </c>
      <c r="AZ4" s="38">
        <f t="shared" ref="AZ4:BA4" si="48">SUBTOTAL(9,AZ7:AZ28)</f>
        <v>3998.8814746323078</v>
      </c>
      <c r="BA4" s="39">
        <f t="shared" si="48"/>
        <v>4008.4398184093438</v>
      </c>
      <c r="BB4" s="37">
        <f>SUBTOTAL(9,BB7:BB28)</f>
        <v>5943.7364099574379</v>
      </c>
      <c r="BC4" s="38">
        <f t="shared" ref="BC4:BD4" si="49">SUBTOTAL(9,BC7:BC28)</f>
        <v>5958.9494444444445</v>
      </c>
      <c r="BD4" s="39">
        <f t="shared" si="49"/>
        <v>5910.3962498686815</v>
      </c>
      <c r="BE4" s="40">
        <f t="shared" si="29"/>
        <v>7.8344696247583796</v>
      </c>
      <c r="BF4" s="40">
        <f t="shared" si="30"/>
        <v>-15.029801714914747</v>
      </c>
      <c r="BG4" s="40">
        <f t="shared" si="31"/>
        <v>-17.996920308138961</v>
      </c>
      <c r="BH4" s="41">
        <f t="shared" si="32"/>
        <v>5.3133493377364909</v>
      </c>
      <c r="BI4" s="40">
        <f t="shared" si="33"/>
        <v>-9.37006313444585</v>
      </c>
      <c r="BJ4" s="42">
        <f t="shared" si="34"/>
        <v>-12.021361693076269</v>
      </c>
      <c r="BK4" s="38">
        <f>SUBTOTAL(1,BK7:BK28)</f>
        <v>496.97190476190474</v>
      </c>
      <c r="BL4" s="38">
        <f t="shared" ref="BL4:BM4" si="50">SUBTOTAL(1,BL7:BL28)</f>
        <v>487.54545454545456</v>
      </c>
      <c r="BM4" s="38">
        <f t="shared" si="50"/>
        <v>486.32848484848478</v>
      </c>
      <c r="BN4" s="37">
        <f>SUBTOTAL(9,BN7:BN28)</f>
        <v>2733304</v>
      </c>
      <c r="BO4" s="38">
        <f t="shared" ref="BO4:BP4" si="51">SUBTOTAL(9,BO7:BO28)</f>
        <v>1626400</v>
      </c>
      <c r="BP4" s="39">
        <f t="shared" si="51"/>
        <v>2170331</v>
      </c>
      <c r="BQ4" s="43">
        <f>SUBTOTAL(1,BQ7:BQ28)</f>
        <v>645.77776282987224</v>
      </c>
      <c r="BR4" s="40">
        <f t="shared" ref="BR4" si="52">SUBTOTAL(1,BR7:BR28)</f>
        <v>142.70938844989925</v>
      </c>
      <c r="BS4" s="42">
        <f t="shared" ref="BS4" si="53">SUBTOTAL(1,BS7:BS28)</f>
        <v>22.599112007173332</v>
      </c>
      <c r="BT4" s="38">
        <f>SUBTOTAL(1,BT7:BT28)</f>
        <v>3311.7268871736287</v>
      </c>
      <c r="BU4" s="38">
        <f t="shared" ref="BU4" si="54">SUBTOTAL(1,BU7:BU28)</f>
        <v>938.09577452133715</v>
      </c>
      <c r="BV4" s="38">
        <f t="shared" ref="BV4" si="55">SUBTOTAL(1,BV7:BV28)</f>
        <v>204.43747538286104</v>
      </c>
      <c r="BW4" s="40">
        <f>SUBTOTAL(1,BW7:BW28)</f>
        <v>5.5825845255506579</v>
      </c>
      <c r="BX4" s="40">
        <f t="shared" ref="BX4" si="56">SUBTOTAL(1,BX7:BX28)</f>
        <v>0.34211467164150772</v>
      </c>
      <c r="BY4" s="40">
        <f t="shared" ref="BY4" si="57">SUBTOTAL(1,BY7:BY28)</f>
        <v>0.15446073854063311</v>
      </c>
      <c r="BZ4" s="44">
        <f>SUBTOTAL(1,BZ7:BZ28)</f>
        <v>0.55350317262152848</v>
      </c>
      <c r="CA4" s="45">
        <f t="shared" ref="CA4" si="58">SUBTOTAL(1,CA7:CA28)</f>
        <v>-0.14511183656666982</v>
      </c>
      <c r="CB4" s="187">
        <f t="shared" ref="CB4" si="59">SUBTOTAL(1,CB7:CB28)</f>
        <v>-2.3023301248838333E-3</v>
      </c>
    </row>
    <row r="5" spans="1:82" s="23" customFormat="1" ht="11.25" hidden="1" customHeight="1" x14ac:dyDescent="0.2">
      <c r="A5" s="24" t="s">
        <v>27</v>
      </c>
      <c r="B5" s="25">
        <f t="shared" ref="B5" si="60">SUBTOTAL(9,B29:B54)</f>
        <v>539183.42013076867</v>
      </c>
      <c r="C5" s="26">
        <f t="shared" ref="C5:E5" si="61">SUBTOTAL(9,C29:C54)</f>
        <v>425502.88900000002</v>
      </c>
      <c r="D5" s="27">
        <f t="shared" si="61"/>
        <v>629553.54365000001</v>
      </c>
      <c r="E5" s="25">
        <f t="shared" si="61"/>
        <v>527963.69699100009</v>
      </c>
      <c r="F5" s="26">
        <f>SUBTOTAL(9,F29:F54)</f>
        <v>413255.08899999998</v>
      </c>
      <c r="G5" s="27">
        <f>SUBTOTAL(9,G29:G54)</f>
        <v>611597.26696000015</v>
      </c>
      <c r="H5" s="28">
        <f t="shared" si="1"/>
        <v>1.0293596418101296</v>
      </c>
      <c r="I5" s="29">
        <f t="shared" si="2"/>
        <v>8.1087050436197128E-3</v>
      </c>
      <c r="J5" s="30">
        <f t="shared" si="3"/>
        <v>-2.7774276421999033E-4</v>
      </c>
      <c r="K5" s="31">
        <f t="shared" ref="K5:M5" si="62">SUBTOTAL(9,K29:K54)</f>
        <v>310222.23624099995</v>
      </c>
      <c r="L5" s="32">
        <f t="shared" si="62"/>
        <v>259462.55800000008</v>
      </c>
      <c r="M5" s="32">
        <f t="shared" si="62"/>
        <v>377556.31978373165</v>
      </c>
      <c r="N5" s="33">
        <f t="shared" si="5"/>
        <v>0.61732833055387848</v>
      </c>
      <c r="O5" s="34">
        <f t="shared" si="6"/>
        <v>2.9745816814703452E-2</v>
      </c>
      <c r="P5" s="35">
        <f t="shared" si="7"/>
        <v>-1.0522517279238253E-2</v>
      </c>
      <c r="Q5" s="32">
        <f t="shared" ref="Q5:S5" si="63">SUBTOTAL(9,Q29:Q54)</f>
        <v>69048.566450000013</v>
      </c>
      <c r="R5" s="32">
        <f t="shared" si="63"/>
        <v>51852.582999999984</v>
      </c>
      <c r="S5" s="36">
        <f t="shared" si="63"/>
        <v>76934.256720000019</v>
      </c>
      <c r="T5" s="33">
        <f t="shared" si="9"/>
        <v>0.12579234878273532</v>
      </c>
      <c r="U5" s="34">
        <f t="shared" si="10"/>
        <v>-4.9904433742357368E-3</v>
      </c>
      <c r="V5" s="35">
        <f t="shared" si="11"/>
        <v>3.1879895792000235E-4</v>
      </c>
      <c r="W5" s="37">
        <f t="shared" ref="W5:Y5" si="64">SUBTOTAL(9,W29:W54)</f>
        <v>105447.15942</v>
      </c>
      <c r="X5" s="38">
        <f t="shared" si="64"/>
        <v>76591.760999999984</v>
      </c>
      <c r="Y5" s="39">
        <f t="shared" si="64"/>
        <v>112796.963</v>
      </c>
      <c r="Z5" s="33">
        <f t="shared" si="13"/>
        <v>0.18443012925918975</v>
      </c>
      <c r="AA5" s="34">
        <f t="shared" si="14"/>
        <v>-1.5294132126527249E-2</v>
      </c>
      <c r="AB5" s="35">
        <f t="shared" si="15"/>
        <v>-9.0760290361971419E-4</v>
      </c>
      <c r="AC5" s="31">
        <f t="shared" ref="AC5:AE5" si="65">SUBTOTAL(9,AC29:AC54)</f>
        <v>175146.74900000001</v>
      </c>
      <c r="AD5" s="32">
        <f t="shared" si="65"/>
        <v>169130.2674286332</v>
      </c>
      <c r="AE5" s="32">
        <f t="shared" si="65"/>
        <v>214361.43899999998</v>
      </c>
      <c r="AF5" s="32">
        <f t="shared" ref="AF5:AJ5" si="66">SUBTOTAL(9,AF29:AF54)</f>
        <v>39214.69</v>
      </c>
      <c r="AG5" s="32">
        <f t="shared" si="66"/>
        <v>45231.171571366795</v>
      </c>
      <c r="AH5" s="31">
        <f t="shared" si="66"/>
        <v>50309.165800000002</v>
      </c>
      <c r="AI5" s="32">
        <f t="shared" si="66"/>
        <v>43055.291709999998</v>
      </c>
      <c r="AJ5" s="31">
        <f t="shared" si="66"/>
        <v>38624.749000000003</v>
      </c>
      <c r="AK5" s="32">
        <f t="shared" ref="AK5:AL5" si="67">SUBTOTAL(9,AK29:AK54)</f>
        <v>-11684.416799999999</v>
      </c>
      <c r="AL5" s="36">
        <f t="shared" si="67"/>
        <v>-4430.5427099999997</v>
      </c>
      <c r="AM5" s="33">
        <f t="shared" si="45"/>
        <v>0.34049754967176249</v>
      </c>
      <c r="AN5" s="34">
        <f t="shared" si="19"/>
        <v>1.5660504501639305E-2</v>
      </c>
      <c r="AO5" s="35">
        <f t="shared" si="20"/>
        <v>-5.6985691455263554E-2</v>
      </c>
      <c r="AP5" s="33">
        <f t="shared" si="21"/>
        <v>6.1352603586444766E-2</v>
      </c>
      <c r="AQ5" s="34">
        <f t="shared" si="22"/>
        <v>-3.1953614523523209E-2</v>
      </c>
      <c r="AR5" s="35">
        <f t="shared" si="46"/>
        <v>-3.983423397225392E-2</v>
      </c>
      <c r="AS5" s="34">
        <f t="shared" si="23"/>
        <v>6.315389405186167E-2</v>
      </c>
      <c r="AT5" s="34">
        <f t="shared" si="24"/>
        <v>-3.2135168599083427E-2</v>
      </c>
      <c r="AU5" s="34">
        <f t="shared" si="25"/>
        <v>-4.1031856725426405E-2</v>
      </c>
      <c r="AV5" s="37">
        <f t="shared" ref="AV5:BD5" si="68">SUBTOTAL(9,AV29:AV54)</f>
        <v>502682</v>
      </c>
      <c r="AW5" s="38">
        <f t="shared" si="68"/>
        <v>307560</v>
      </c>
      <c r="AX5" s="39">
        <f t="shared" si="68"/>
        <v>394603</v>
      </c>
      <c r="AY5" s="37">
        <f t="shared" si="68"/>
        <v>3762.6457496999997</v>
      </c>
      <c r="AZ5" s="38">
        <f t="shared" si="68"/>
        <v>3664.9060043814616</v>
      </c>
      <c r="BA5" s="39">
        <f t="shared" si="68"/>
        <v>3661.3963986928106</v>
      </c>
      <c r="BB5" s="37">
        <f t="shared" si="68"/>
        <v>6861.8483336666659</v>
      </c>
      <c r="BC5" s="38">
        <f t="shared" si="68"/>
        <v>6608.45</v>
      </c>
      <c r="BD5" s="39">
        <f t="shared" si="68"/>
        <v>6580.0626596850852</v>
      </c>
      <c r="BE5" s="40">
        <f t="shared" si="29"/>
        <v>7.9243900888994183</v>
      </c>
      <c r="BF5" s="40">
        <f t="shared" si="30"/>
        <v>-14.341945597901084</v>
      </c>
      <c r="BG5" s="40">
        <f t="shared" si="31"/>
        <v>-20.04904221125657</v>
      </c>
      <c r="BH5" s="41">
        <f t="shared" si="32"/>
        <v>4.4094311610585679</v>
      </c>
      <c r="BI5" s="40">
        <f t="shared" si="33"/>
        <v>-7.8001557110786743</v>
      </c>
      <c r="BJ5" s="42">
        <f t="shared" si="34"/>
        <v>-11.104040227845033</v>
      </c>
      <c r="BK5" s="38">
        <f>SUBTOTAL(1,BK29:BK54)</f>
        <v>384.28076923076918</v>
      </c>
      <c r="BL5" s="38">
        <f t="shared" ref="BL5:BM5" si="69">SUBTOTAL(1,BL29:BL54)</f>
        <v>380.69230769230768</v>
      </c>
      <c r="BM5" s="38">
        <f t="shared" si="69"/>
        <v>380.03846153846155</v>
      </c>
      <c r="BN5" s="37">
        <f>SUBTOTAL(9,BN29:BN54)</f>
        <v>2359295</v>
      </c>
      <c r="BO5" s="38">
        <f t="shared" ref="BO5:BP5" si="70">SUBTOTAL(9,BO29:BO54)</f>
        <v>1454105</v>
      </c>
      <c r="BP5" s="39">
        <f t="shared" si="70"/>
        <v>1959508</v>
      </c>
      <c r="BQ5" s="43">
        <f>SUBTOTAL(1,BQ29:BQ54)</f>
        <v>312.55628010701531</v>
      </c>
      <c r="BR5" s="40">
        <f t="shared" ref="BR5" si="71">SUBTOTAL(1,BR29:BR54)</f>
        <v>93.459799808314557</v>
      </c>
      <c r="BS5" s="42">
        <f t="shared" ref="BS5" si="72">SUBTOTAL(1,BS29:BS54)</f>
        <v>27.851953049432648</v>
      </c>
      <c r="BT5" s="38">
        <f>SUBTOTAL(1,BT29:BT54)</f>
        <v>1549.1453972168258</v>
      </c>
      <c r="BU5" s="38">
        <f t="shared" ref="BU5" si="73">SUBTOTAL(1,BU29:BU54)</f>
        <v>524.34025190359364</v>
      </c>
      <c r="BV5" s="38">
        <f t="shared" ref="BV5" si="74">SUBTOTAL(1,BV29:BV54)</f>
        <v>206.31893138576547</v>
      </c>
      <c r="BW5" s="40">
        <f>SUBTOTAL(1,BW29:BW54)</f>
        <v>4.9847928249022342</v>
      </c>
      <c r="BX5" s="40">
        <f t="shared" ref="BX5" si="75">SUBTOTAL(1,BX29:BX54)</f>
        <v>0.26123716910565514</v>
      </c>
      <c r="BY5" s="40">
        <f t="shared" ref="BY5" si="76">SUBTOTAL(1,BY29:BY54)</f>
        <v>0.23475009543365155</v>
      </c>
      <c r="BZ5" s="44">
        <f>SUBTOTAL(1,BZ29:BZ54)</f>
        <v>0.54032080160905982</v>
      </c>
      <c r="CA5" s="45">
        <f t="shared" ref="CA5" si="77">SUBTOTAL(1,CA29:CA54)</f>
        <v>-9.9025802441751479E-2</v>
      </c>
      <c r="CB5" s="187">
        <f t="shared" ref="CB5" si="78">SUBTOTAL(1,CB29:CB54)</f>
        <v>3.9357084032996814E-3</v>
      </c>
    </row>
    <row r="6" spans="1:82" s="23" customFormat="1" ht="10.5" hidden="1" customHeight="1" x14ac:dyDescent="0.2">
      <c r="A6" s="46" t="s">
        <v>28</v>
      </c>
      <c r="B6" s="47">
        <f>SUBTOTAL(9,B55:B68)</f>
        <v>28916.177449999999</v>
      </c>
      <c r="C6" s="48">
        <f t="shared" ref="C6:D6" si="79">SUBTOTAL(9,C55:C68)</f>
        <v>22546.164999999997</v>
      </c>
      <c r="D6" s="49">
        <f t="shared" si="79"/>
        <v>32120.284</v>
      </c>
      <c r="E6" s="47">
        <f>SUBTOTAL(9,E55:E68)</f>
        <v>28686.325980000005</v>
      </c>
      <c r="F6" s="48">
        <f>SUBTOTAL(9,F55:F68)</f>
        <v>22258.61</v>
      </c>
      <c r="G6" s="49">
        <f>SUBTOTAL(9,G55:G68)</f>
        <v>31703.232999999997</v>
      </c>
      <c r="H6" s="50">
        <f t="shared" ref="H6:H37" si="80">IF(G6=0,"0",(D6/G6))</f>
        <v>1.0131548413374751</v>
      </c>
      <c r="I6" s="51">
        <f t="shared" si="2"/>
        <v>5.1422617495471279E-3</v>
      </c>
      <c r="J6" s="52">
        <f t="shared" si="3"/>
        <v>2.3602026104696527E-4</v>
      </c>
      <c r="K6" s="53">
        <f>SUBTOTAL(9,K55:K68)</f>
        <v>13899.933449999997</v>
      </c>
      <c r="L6" s="54">
        <f t="shared" ref="L6:M6" si="81">SUBTOTAL(9,L55:L68)</f>
        <v>11370.259</v>
      </c>
      <c r="M6" s="54">
        <f t="shared" si="81"/>
        <v>16550.811710000002</v>
      </c>
      <c r="N6" s="55">
        <f t="shared" si="5"/>
        <v>0.52205438196161269</v>
      </c>
      <c r="O6" s="56">
        <f t="shared" si="6"/>
        <v>3.7505281470633922E-2</v>
      </c>
      <c r="P6" s="57">
        <f t="shared" si="7"/>
        <v>1.1229177692343439E-2</v>
      </c>
      <c r="Q6" s="54">
        <f>SUBTOTAL(9,Q55:Q68)</f>
        <v>5125.8668599999992</v>
      </c>
      <c r="R6" s="54">
        <f t="shared" ref="R6:S6" si="82">SUBTOTAL(9,R55:R68)</f>
        <v>3417.4649999999992</v>
      </c>
      <c r="S6" s="58">
        <f t="shared" si="82"/>
        <v>5013.1851499999993</v>
      </c>
      <c r="T6" s="55">
        <f t="shared" si="9"/>
        <v>0.15812851484263449</v>
      </c>
      <c r="U6" s="56">
        <f t="shared" si="10"/>
        <v>-2.0558252628868623E-2</v>
      </c>
      <c r="V6" s="57">
        <f t="shared" si="11"/>
        <v>4.5939949422454107E-3</v>
      </c>
      <c r="W6" s="59">
        <f>SUBTOTAL(9,W55:W68)</f>
        <v>7742.5685000000003</v>
      </c>
      <c r="X6" s="60">
        <f t="shared" ref="X6:Y6" si="83">SUBTOTAL(9,X55:X68)</f>
        <v>6221.1840000000002</v>
      </c>
      <c r="Y6" s="61">
        <f t="shared" si="83"/>
        <v>8375.1930000000011</v>
      </c>
      <c r="Z6" s="55">
        <f t="shared" si="13"/>
        <v>0.26417472943532294</v>
      </c>
      <c r="AA6" s="56">
        <f t="shared" si="14"/>
        <v>-5.7297715941253546E-3</v>
      </c>
      <c r="AB6" s="57">
        <f t="shared" si="15"/>
        <v>-1.5320890461876402E-2</v>
      </c>
      <c r="AC6" s="53">
        <f>SUBTOTAL(9,AC55:AC68)</f>
        <v>6650.4865800000007</v>
      </c>
      <c r="AD6" s="54">
        <f t="shared" ref="AD6" si="84">SUBTOTAL(9,AD55:AD68)</f>
        <v>8422.1061300000001</v>
      </c>
      <c r="AE6" s="54">
        <f>SUBTOTAL(9,AE55:AE68)</f>
        <v>8885.7000000000007</v>
      </c>
      <c r="AF6" s="54">
        <f t="shared" ref="AF6:AG6" si="85">SUBTOTAL(9,AF55:AF68)</f>
        <v>2235.213420000001</v>
      </c>
      <c r="AG6" s="54">
        <f t="shared" si="85"/>
        <v>463.59387000000038</v>
      </c>
      <c r="AH6" s="53">
        <f>SUBTOTAL(9,AH55:AH68)</f>
        <v>2160.68514</v>
      </c>
      <c r="AI6" s="54">
        <f t="shared" ref="AI6" si="86">SUBTOTAL(9,AI55:AI68)</f>
        <v>2374.7327700000001</v>
      </c>
      <c r="AJ6" s="53">
        <f>SUBTOTAL(9,AJ55:AJ68)</f>
        <v>2290.4059999999999</v>
      </c>
      <c r="AK6" s="54">
        <f t="shared" ref="AK6:AL6" si="87">SUBTOTAL(9,AK55:AK68)</f>
        <v>129.72085999999996</v>
      </c>
      <c r="AL6" s="58">
        <f t="shared" si="87"/>
        <v>-84.32677000000001</v>
      </c>
      <c r="AM6" s="55">
        <f t="shared" si="45"/>
        <v>0.27663827629917598</v>
      </c>
      <c r="AN6" s="56">
        <f t="shared" si="19"/>
        <v>4.6646376730168415E-2</v>
      </c>
      <c r="AO6" s="57">
        <f t="shared" si="20"/>
        <v>-9.6911111368305436E-2</v>
      </c>
      <c r="AP6" s="55">
        <f t="shared" si="21"/>
        <v>7.1307152825921469E-2</v>
      </c>
      <c r="AQ6" s="56">
        <f t="shared" si="22"/>
        <v>-3.4152112810258706E-3</v>
      </c>
      <c r="AR6" s="57">
        <f t="shared" si="46"/>
        <v>-3.4020417073438378E-2</v>
      </c>
      <c r="AS6" s="56">
        <f t="shared" si="23"/>
        <v>7.224518710757355E-2</v>
      </c>
      <c r="AT6" s="56">
        <f t="shared" si="24"/>
        <v>-3.0758958887788374E-3</v>
      </c>
      <c r="AU6" s="56">
        <f t="shared" si="25"/>
        <v>-3.4443090821731109E-2</v>
      </c>
      <c r="AV6" s="59">
        <f>SUBTOTAL(9,AV55:AV68)</f>
        <v>33610</v>
      </c>
      <c r="AW6" s="60">
        <f t="shared" ref="AW6:AX6" si="88">SUBTOTAL(9,AW55:AW68)</f>
        <v>19937</v>
      </c>
      <c r="AX6" s="61">
        <f t="shared" si="88"/>
        <v>26925</v>
      </c>
      <c r="AY6" s="59">
        <f>SUBTOTAL(9,AY55:AY68)</f>
        <v>149.905</v>
      </c>
      <c r="AZ6" s="60">
        <f t="shared" ref="AZ6:BA6" si="89">SUBTOTAL(9,AZ55:AZ68)</f>
        <v>146.66</v>
      </c>
      <c r="BA6" s="61">
        <f t="shared" si="89"/>
        <v>149.16</v>
      </c>
      <c r="BB6" s="59">
        <f>SUBTOTAL(9,BB55:BB68)</f>
        <v>281.31</v>
      </c>
      <c r="BC6" s="60">
        <f t="shared" ref="BC6:BD6" si="90">SUBTOTAL(9,BC55:BC68)</f>
        <v>276</v>
      </c>
      <c r="BD6" s="61">
        <f t="shared" si="90"/>
        <v>279</v>
      </c>
      <c r="BE6" s="62">
        <f t="shared" si="29"/>
        <v>15.616340395101458</v>
      </c>
      <c r="BF6" s="62">
        <f t="shared" si="30"/>
        <v>-21.751770519588952</v>
      </c>
      <c r="BG6" s="62">
        <f t="shared" si="31"/>
        <v>-29.697082942322972</v>
      </c>
      <c r="BH6" s="63">
        <f t="shared" si="32"/>
        <v>8.3488649940262842</v>
      </c>
      <c r="BI6" s="62">
        <f t="shared" si="33"/>
        <v>-11.563923981362668</v>
      </c>
      <c r="BJ6" s="64">
        <f t="shared" si="34"/>
        <v>-15.729637421432654</v>
      </c>
      <c r="BK6" s="60">
        <f>SUBTOTAL(1,BK55:BK68)</f>
        <v>92.714285714285708</v>
      </c>
      <c r="BL6" s="60">
        <f t="shared" ref="BL6:BM6" si="91">SUBTOTAL(1,BL55:BL68)</f>
        <v>92.785714285714292</v>
      </c>
      <c r="BM6" s="60">
        <f t="shared" si="91"/>
        <v>91.857142857142861</v>
      </c>
      <c r="BN6" s="59">
        <f>SUBTOTAL(9,BN55:BN68)</f>
        <v>350543</v>
      </c>
      <c r="BO6" s="60">
        <f t="shared" ref="BO6:BP6" si="92">SUBTOTAL(9,BO55:BO68)</f>
        <v>217490</v>
      </c>
      <c r="BP6" s="61">
        <f t="shared" si="92"/>
        <v>303824</v>
      </c>
      <c r="BQ6" s="65">
        <f t="shared" ref="BQ6:CB6" si="93">SUBTOTAL(1,BQ55:BQ68)</f>
        <v>136.56068991095032</v>
      </c>
      <c r="BR6" s="62">
        <f t="shared" si="93"/>
        <v>33.627847219300619</v>
      </c>
      <c r="BS6" s="64">
        <f t="shared" si="93"/>
        <v>4.7662891273150603</v>
      </c>
      <c r="BT6" s="60">
        <f t="shared" si="93"/>
        <v>1133.2604609216496</v>
      </c>
      <c r="BU6" s="60">
        <f t="shared" si="93"/>
        <v>282.64958750408448</v>
      </c>
      <c r="BV6" s="60">
        <f t="shared" si="93"/>
        <v>-39.850051413171286</v>
      </c>
      <c r="BW6" s="62">
        <f t="shared" si="93"/>
        <v>12.50003859551976</v>
      </c>
      <c r="BX6" s="62">
        <f t="shared" si="93"/>
        <v>0.68543354236857468</v>
      </c>
      <c r="BY6" s="62">
        <f t="shared" si="93"/>
        <v>-0.1228477064718055</v>
      </c>
      <c r="BZ6" s="66">
        <f t="shared" si="93"/>
        <v>0.66643484846853318</v>
      </c>
      <c r="CA6" s="67">
        <f t="shared" si="93"/>
        <v>-6.5718700643293618E-2</v>
      </c>
      <c r="CB6" s="188">
        <f t="shared" si="93"/>
        <v>7.1049744596679038E-2</v>
      </c>
    </row>
    <row r="7" spans="1:82" s="23" customFormat="1" ht="15" customHeight="1" x14ac:dyDescent="0.2">
      <c r="A7" s="68" t="s">
        <v>29</v>
      </c>
      <c r="B7" s="69">
        <v>89023.212549999997</v>
      </c>
      <c r="C7" s="70">
        <v>71228.581000000006</v>
      </c>
      <c r="D7" s="71">
        <v>105641.61500000001</v>
      </c>
      <c r="E7" s="69">
        <v>89051.190001863331</v>
      </c>
      <c r="F7" s="70">
        <v>68622.009000000005</v>
      </c>
      <c r="G7" s="71">
        <v>102247.607</v>
      </c>
      <c r="H7" s="72">
        <f t="shared" si="80"/>
        <v>1.0331940091272747</v>
      </c>
      <c r="I7" s="73">
        <f>H7-IF(E7=0,"0",(B7/E7))</f>
        <v>3.3508181816744087E-2</v>
      </c>
      <c r="J7" s="74">
        <f t="shared" ref="J7:J38" si="94">H7-IF(F7=0,"0",(C7/F7))</f>
        <v>-4.7904806593768168E-3</v>
      </c>
      <c r="K7" s="69">
        <v>53216.28500186334</v>
      </c>
      <c r="L7" s="70">
        <v>39919.724000000002</v>
      </c>
      <c r="M7" s="70">
        <v>60149.045995824345</v>
      </c>
      <c r="N7" s="75">
        <f t="shared" ref="N7:N38" si="95">IF(G7=0,"0",(M7/G7))</f>
        <v>0.58826849606196008</v>
      </c>
      <c r="O7" s="76">
        <f>N7-IF(E7=0,"0",(K7/E7))</f>
        <v>-9.3235743050931186E-3</v>
      </c>
      <c r="P7" s="77">
        <f t="shared" ref="P7:P38" si="96">N7-IF(F7=0,"0",(L7/F7))</f>
        <v>6.5349592312328175E-3</v>
      </c>
      <c r="Q7" s="69">
        <v>7067.6760000000004</v>
      </c>
      <c r="R7" s="70">
        <v>6020.3040000000001</v>
      </c>
      <c r="S7" s="71">
        <v>7945.7740000000003</v>
      </c>
      <c r="T7" s="78">
        <f>S7/G7</f>
        <v>7.7711099879335069E-2</v>
      </c>
      <c r="U7" s="79">
        <f>T7-Q7/E7</f>
        <v>-1.6553409268137836E-3</v>
      </c>
      <c r="V7" s="80">
        <f>T7-R7/F7</f>
        <v>-1.0020286708312051E-2</v>
      </c>
      <c r="W7" s="69">
        <v>23601.32</v>
      </c>
      <c r="X7" s="70">
        <v>17516.853999999999</v>
      </c>
      <c r="Y7" s="71">
        <v>25625.760999999999</v>
      </c>
      <c r="Z7" s="78">
        <f t="shared" ref="Z7:Z38" si="97">Y7/G7</f>
        <v>0.25062455495902214</v>
      </c>
      <c r="AA7" s="79">
        <f>Z7-W7/E7</f>
        <v>-1.4406378367148587E-2</v>
      </c>
      <c r="AB7" s="80">
        <f t="shared" ref="AB7:AB38" si="98">Z7-X7/F7</f>
        <v>-4.6412738219451799E-3</v>
      </c>
      <c r="AC7" s="69">
        <v>53850.523999999998</v>
      </c>
      <c r="AD7" s="70">
        <v>53036.625189999992</v>
      </c>
      <c r="AE7" s="70">
        <v>55678.599000000002</v>
      </c>
      <c r="AF7" s="70">
        <f>AE7-AC7</f>
        <v>1828.0750000000044</v>
      </c>
      <c r="AG7" s="71">
        <f>AE7-AD7</f>
        <v>2641.9738100000104</v>
      </c>
      <c r="AH7" s="69">
        <v>9788.0069999999996</v>
      </c>
      <c r="AI7" s="70">
        <v>12745.025999999994</v>
      </c>
      <c r="AJ7" s="70">
        <v>9189.2780000000002</v>
      </c>
      <c r="AK7" s="70">
        <f t="shared" ref="AK7:AK67" si="99">AJ7-AH7</f>
        <v>-598.72899999999936</v>
      </c>
      <c r="AL7" s="71">
        <f t="shared" ref="AL7:AL67" si="100">AJ7-AI7</f>
        <v>-3555.7479999999941</v>
      </c>
      <c r="AM7" s="78">
        <f>IF(D7=0,"0",(AE7/D7))</f>
        <v>0.52705175891148581</v>
      </c>
      <c r="AN7" s="79">
        <f>AM7-IF(B7=0,"0",(AC7/B7))</f>
        <v>-7.7852540287498773E-2</v>
      </c>
      <c r="AO7" s="80">
        <f>AM7-IF(C7=0,"0",(AD7/C7))</f>
        <v>-0.21754576704512407</v>
      </c>
      <c r="AP7" s="78">
        <f>IF(D7=0,"0",(AJ7/D7))</f>
        <v>8.6985398699177402E-2</v>
      </c>
      <c r="AQ7" s="79">
        <f>AP7-IF(B7=0,"0",(AH7/B7))</f>
        <v>-2.2963531693584519E-2</v>
      </c>
      <c r="AR7" s="80">
        <f t="shared" si="46"/>
        <v>-9.1945949097853585E-2</v>
      </c>
      <c r="AS7" s="79">
        <f t="shared" ref="AS7:AS38" si="101">AJ7/G7</f>
        <v>8.9872792817537531E-2</v>
      </c>
      <c r="AT7" s="79">
        <f>AS7-AH7/E7</f>
        <v>-2.004159462405862E-2</v>
      </c>
      <c r="AU7" s="79">
        <f t="shared" ref="AU7:AU38" si="102">AS7-AI7/F7</f>
        <v>-9.5855170932401548E-2</v>
      </c>
      <c r="AV7" s="69">
        <v>57777</v>
      </c>
      <c r="AW7" s="70">
        <v>26365</v>
      </c>
      <c r="AX7" s="144">
        <v>35704</v>
      </c>
      <c r="AY7" s="81">
        <v>500.55666833333328</v>
      </c>
      <c r="AZ7" s="82">
        <v>532.98916666666662</v>
      </c>
      <c r="BA7" s="83">
        <v>533.55958333333342</v>
      </c>
      <c r="BB7" s="81">
        <v>832.4666666666667</v>
      </c>
      <c r="BC7" s="82">
        <v>845.07499999999982</v>
      </c>
      <c r="BD7" s="83">
        <v>827.59083333333342</v>
      </c>
      <c r="BE7" s="84">
        <f>AX7/BA7/12</f>
        <v>5.5763843931832033</v>
      </c>
      <c r="BF7" s="84">
        <f>BE7-AV7/AY7/12</f>
        <v>-4.0424066540549033</v>
      </c>
      <c r="BG7" s="84">
        <f>BE7-AW7/AZ7/9</f>
        <v>8.0129257707757695E-2</v>
      </c>
      <c r="BH7" s="85">
        <f>AX7/BD7/12</f>
        <v>3.5951743464211883</v>
      </c>
      <c r="BI7" s="84">
        <f>BH7-AV7/BB7/12</f>
        <v>-2.1885407172450235</v>
      </c>
      <c r="BJ7" s="86">
        <f>BH7-AW7/BC7/9</f>
        <v>0.12868386398537446</v>
      </c>
      <c r="BK7" s="70">
        <v>828</v>
      </c>
      <c r="BL7" s="70">
        <v>861</v>
      </c>
      <c r="BM7" s="70">
        <v>861</v>
      </c>
      <c r="BN7" s="69">
        <v>219035</v>
      </c>
      <c r="BO7" s="70">
        <v>128686</v>
      </c>
      <c r="BP7" s="71">
        <v>177156</v>
      </c>
      <c r="BQ7" s="87">
        <f t="shared" ref="BQ7:BQ38" si="103">G7*1000/BP7</f>
        <v>577.16141141141145</v>
      </c>
      <c r="BR7" s="87">
        <f t="shared" ref="BR7:BR66" si="104">BQ7-E7*1000/BN7</f>
        <v>170.59994862298345</v>
      </c>
      <c r="BS7" s="87">
        <f t="shared" ref="BS7:BS38" si="105">BQ7-F7*1000/BO7</f>
        <v>43.909861126221131</v>
      </c>
      <c r="BT7" s="88">
        <f t="shared" ref="BT7:BT38" si="106">G7*1000/AX7</f>
        <v>2863.7577582343715</v>
      </c>
      <c r="BU7" s="87">
        <f t="shared" ref="BU7:BU67" si="107">BT7-E7*1000/AV7</f>
        <v>1322.4664138955632</v>
      </c>
      <c r="BV7" s="89">
        <f t="shared" ref="BV7:BV38" si="108">BT7-F7*1000/AW7</f>
        <v>260.98859457042317</v>
      </c>
      <c r="BW7" s="84">
        <f>BP7/AX7</f>
        <v>4.9617969975352905</v>
      </c>
      <c r="BX7" s="84">
        <f>BW7-BN7/AV7</f>
        <v>1.17075557967005</v>
      </c>
      <c r="BY7" s="84">
        <f>BW7-BO7/AW7</f>
        <v>8.0856356533963059E-2</v>
      </c>
      <c r="BZ7" s="78">
        <f>(BP7/BM7)/365</f>
        <v>0.56371533578349475</v>
      </c>
      <c r="CA7" s="79">
        <f>BZ7-(BN7/BK7)/365</f>
        <v>-0.16103815505099672</v>
      </c>
      <c r="CB7" s="114">
        <f>BZ7-(BO7/BL7)/272</f>
        <v>1.4226027865205548E-2</v>
      </c>
      <c r="CC7" s="284"/>
      <c r="CD7" s="90"/>
    </row>
    <row r="8" spans="1:82" s="23" customFormat="1" ht="15" customHeight="1" x14ac:dyDescent="0.2">
      <c r="A8" s="68" t="s">
        <v>30</v>
      </c>
      <c r="B8" s="69">
        <v>69595.015450377192</v>
      </c>
      <c r="C8" s="70">
        <v>51938.87</v>
      </c>
      <c r="D8" s="71">
        <v>77898.229000000007</v>
      </c>
      <c r="E8" s="69">
        <v>75601.699830002224</v>
      </c>
      <c r="F8" s="70">
        <v>56496.936000000002</v>
      </c>
      <c r="G8" s="71">
        <v>80842.66</v>
      </c>
      <c r="H8" s="72">
        <f t="shared" si="80"/>
        <v>0.96357825187840185</v>
      </c>
      <c r="I8" s="73">
        <f t="shared" si="2"/>
        <v>4.302996252950686E-2</v>
      </c>
      <c r="J8" s="74">
        <f t="shared" si="94"/>
        <v>4.4256361572704517E-2</v>
      </c>
      <c r="K8" s="69">
        <v>30988.925139999992</v>
      </c>
      <c r="L8" s="70">
        <v>24642.062000000002</v>
      </c>
      <c r="M8" s="70">
        <v>35620.996079999997</v>
      </c>
      <c r="N8" s="75">
        <f t="shared" si="95"/>
        <v>0.44062127693472725</v>
      </c>
      <c r="O8" s="76">
        <f t="shared" ref="O8:O67" si="109">N8-IF(E8=0,"0",(K8/E8))</f>
        <v>3.0724076082344232E-2</v>
      </c>
      <c r="P8" s="77">
        <f t="shared" si="96"/>
        <v>4.4549333298279925E-3</v>
      </c>
      <c r="Q8" s="69">
        <v>6639.6376700000001</v>
      </c>
      <c r="R8" s="70">
        <v>4385.5469999999996</v>
      </c>
      <c r="S8" s="71">
        <v>6582.2319200000002</v>
      </c>
      <c r="T8" s="78">
        <f t="shared" ref="T8:T38" si="110">S8/G8</f>
        <v>8.1420278847826127E-2</v>
      </c>
      <c r="U8" s="79">
        <f t="shared" ref="U8:U67" si="111">T8-Q8/E8</f>
        <v>-6.4036415789615192E-3</v>
      </c>
      <c r="V8" s="80">
        <f t="shared" ref="V8:V38" si="112">T8-R8/F8</f>
        <v>3.7957683787982199E-3</v>
      </c>
      <c r="W8" s="69">
        <v>28115.137010000002</v>
      </c>
      <c r="X8" s="70">
        <v>20474.222000000002</v>
      </c>
      <c r="Y8" s="71">
        <v>28787.975999999999</v>
      </c>
      <c r="Z8" s="78">
        <f t="shared" si="97"/>
        <v>0.35609882208230159</v>
      </c>
      <c r="AA8" s="79">
        <f t="shared" ref="AA8:AA67" si="113">Z8-W8/E8</f>
        <v>-1.5786162954008753E-2</v>
      </c>
      <c r="AB8" s="80">
        <f t="shared" si="98"/>
        <v>-6.2964412643691237E-3</v>
      </c>
      <c r="AC8" s="69">
        <v>51676.658000000003</v>
      </c>
      <c r="AD8" s="70">
        <v>55947.727870000017</v>
      </c>
      <c r="AE8" s="70">
        <v>55565.83</v>
      </c>
      <c r="AF8" s="70">
        <f t="shared" ref="AF8:AF67" si="114">AE8-AC8</f>
        <v>3889.1719999999987</v>
      </c>
      <c r="AG8" s="71">
        <f t="shared" ref="AG8:AG67" si="115">AE8-AD8</f>
        <v>-381.89787000001525</v>
      </c>
      <c r="AH8" s="69">
        <v>9691.9689999999991</v>
      </c>
      <c r="AI8" s="70">
        <v>9464.8165699999954</v>
      </c>
      <c r="AJ8" s="70">
        <v>9200.6790000000001</v>
      </c>
      <c r="AK8" s="70">
        <f t="shared" si="99"/>
        <v>-491.28999999999905</v>
      </c>
      <c r="AL8" s="71">
        <f t="shared" si="100"/>
        <v>-264.13756999999532</v>
      </c>
      <c r="AM8" s="78">
        <f>IF(D8=0,"0",(AE8/D8))</f>
        <v>0.71331313578387001</v>
      </c>
      <c r="AN8" s="79">
        <f t="shared" ref="AN8:AN67" si="116">AM8-IF(B8=0,"0",(AC8/B8))</f>
        <v>-2.9220760725523265E-2</v>
      </c>
      <c r="AO8" s="80">
        <f t="shared" ref="AO8:AO67" si="117">AM8-IF(C8=0,"0",(AD8/C8))</f>
        <v>-0.36387102070625033</v>
      </c>
      <c r="AP8" s="78">
        <f t="shared" si="21"/>
        <v>0.11811152985262346</v>
      </c>
      <c r="AQ8" s="79">
        <f t="shared" ref="AQ8:AQ67" si="118">AP8-IF(B8=0,"0",(AH8/B8))</f>
        <v>-2.115087187657208E-2</v>
      </c>
      <c r="AR8" s="80">
        <f t="shared" si="46"/>
        <v>-6.4118398715325653E-2</v>
      </c>
      <c r="AS8" s="79">
        <f t="shared" si="101"/>
        <v>0.1138097014620746</v>
      </c>
      <c r="AT8" s="79">
        <f t="shared" ref="AT8:AT67" si="119">AS8-AH8/E8</f>
        <v>-1.4388064220354949E-2</v>
      </c>
      <c r="AU8" s="79">
        <f t="shared" si="102"/>
        <v>-5.3718260939284571E-2</v>
      </c>
      <c r="AV8" s="69">
        <v>33435</v>
      </c>
      <c r="AW8" s="70">
        <v>18565</v>
      </c>
      <c r="AX8" s="71">
        <v>22908</v>
      </c>
      <c r="AY8" s="81">
        <v>460.15541666666667</v>
      </c>
      <c r="AZ8" s="82">
        <v>458.19833333333327</v>
      </c>
      <c r="BA8" s="83">
        <v>462.89465277777782</v>
      </c>
      <c r="BB8" s="81">
        <v>465.01791666666657</v>
      </c>
      <c r="BC8" s="82">
        <v>458</v>
      </c>
      <c r="BD8" s="83">
        <v>448.07250000000005</v>
      </c>
      <c r="BE8" s="84">
        <f>AX8/BA8/12</f>
        <v>4.1240485033566694</v>
      </c>
      <c r="BF8" s="84">
        <f>BE8-AV8/AY8/12</f>
        <v>-1.9309709511211208</v>
      </c>
      <c r="BG8" s="84">
        <f>BE8-AW8/AZ8/9</f>
        <v>-0.377883580881476</v>
      </c>
      <c r="BH8" s="85">
        <f>AX8/BD8/12</f>
        <v>4.2604712407032341</v>
      </c>
      <c r="BI8" s="84">
        <f>BH8-AV8/BB8/12</f>
        <v>-1.7312333799968664</v>
      </c>
      <c r="BJ8" s="86">
        <f>BH8-AW8/BC8/9</f>
        <v>-0.24341037016527611</v>
      </c>
      <c r="BK8" s="70">
        <v>746</v>
      </c>
      <c r="BL8" s="70">
        <v>668</v>
      </c>
      <c r="BM8" s="70">
        <v>693</v>
      </c>
      <c r="BN8" s="69">
        <v>181074</v>
      </c>
      <c r="BO8" s="70">
        <v>102597</v>
      </c>
      <c r="BP8" s="71">
        <v>132997</v>
      </c>
      <c r="BQ8" s="87">
        <f t="shared" si="103"/>
        <v>607.85325984796646</v>
      </c>
      <c r="BR8" s="87">
        <f t="shared" si="104"/>
        <v>190.33500858051656</v>
      </c>
      <c r="BS8" s="87">
        <f t="shared" si="105"/>
        <v>57.184760769045965</v>
      </c>
      <c r="BT8" s="88">
        <f t="shared" si="106"/>
        <v>3529.0143181421336</v>
      </c>
      <c r="BU8" s="87">
        <f t="shared" si="107"/>
        <v>1267.8598443870201</v>
      </c>
      <c r="BV8" s="89">
        <f t="shared" si="108"/>
        <v>485.81819640768708</v>
      </c>
      <c r="BW8" s="84">
        <f t="shared" ref="BW8:BW67" si="120">BP8/AX8</f>
        <v>5.8057010651300853</v>
      </c>
      <c r="BX8" s="84">
        <f t="shared" ref="BX8:BX67" si="121">BW8-BN8/AV8</f>
        <v>0.38999895656122074</v>
      </c>
      <c r="BY8" s="84">
        <f t="shared" ref="BY8:BY67" si="122">BW8-BO8/AW8</f>
        <v>0.27933424584648758</v>
      </c>
      <c r="BZ8" s="78">
        <f>(BP8/BM8)/365</f>
        <v>0.5257941449722271</v>
      </c>
      <c r="CA8" s="79">
        <f>BZ8-(BN8/BK8)/365</f>
        <v>-0.13921007846601896</v>
      </c>
      <c r="CB8" s="114">
        <f>BZ8-(BO8/BL8)/272</f>
        <v>-3.8868808532528165E-2</v>
      </c>
      <c r="CC8" s="284"/>
      <c r="CD8" s="90"/>
    </row>
    <row r="9" spans="1:82" s="23" customFormat="1" ht="15" customHeight="1" x14ac:dyDescent="0.2">
      <c r="A9" s="253" t="s">
        <v>31</v>
      </c>
      <c r="B9" s="69">
        <v>33684.991000000002</v>
      </c>
      <c r="C9" s="70">
        <v>21415.892</v>
      </c>
      <c r="D9" s="71">
        <v>29470.821</v>
      </c>
      <c r="E9" s="69">
        <v>35964.406999999999</v>
      </c>
      <c r="F9" s="70">
        <v>22959.173999999999</v>
      </c>
      <c r="G9" s="71">
        <v>31241.760999999999</v>
      </c>
      <c r="H9" s="72">
        <f t="shared" si="80"/>
        <v>0.94331497510655693</v>
      </c>
      <c r="I9" s="73">
        <f t="shared" si="2"/>
        <v>6.6947494484499437E-3</v>
      </c>
      <c r="J9" s="74">
        <f t="shared" si="94"/>
        <v>1.0533508316854401E-2</v>
      </c>
      <c r="K9" s="69">
        <v>10159.146000000001</v>
      </c>
      <c r="L9" s="70">
        <v>6827.4279999999999</v>
      </c>
      <c r="M9" s="70">
        <v>10059.472</v>
      </c>
      <c r="N9" s="75">
        <f t="shared" si="95"/>
        <v>0.32198799549103524</v>
      </c>
      <c r="O9" s="76">
        <f t="shared" si="109"/>
        <v>3.9510211275101959E-2</v>
      </c>
      <c r="P9" s="77">
        <f t="shared" si="96"/>
        <v>2.4615450642514136E-2</v>
      </c>
      <c r="Q9" s="69">
        <v>3533.1840000000002</v>
      </c>
      <c r="R9" s="70">
        <v>2384.4369999999999</v>
      </c>
      <c r="S9" s="71">
        <v>3370.9879999999998</v>
      </c>
      <c r="T9" s="78">
        <f t="shared" si="110"/>
        <v>0.1079000636359775</v>
      </c>
      <c r="U9" s="79">
        <f t="shared" si="111"/>
        <v>9.6589331760758429E-3</v>
      </c>
      <c r="V9" s="80">
        <f t="shared" si="112"/>
        <v>4.0445416559620195E-3</v>
      </c>
      <c r="W9" s="69">
        <v>18776.14</v>
      </c>
      <c r="X9" s="70">
        <v>11223.766</v>
      </c>
      <c r="Y9" s="71">
        <v>14412.6</v>
      </c>
      <c r="Z9" s="78">
        <f t="shared" si="97"/>
        <v>0.461324827368086</v>
      </c>
      <c r="AA9" s="79">
        <f t="shared" si="113"/>
        <v>-6.0750790339165528E-2</v>
      </c>
      <c r="AB9" s="80">
        <f t="shared" si="98"/>
        <v>-2.7532742159458834E-2</v>
      </c>
      <c r="AC9" s="69">
        <v>4104.0159999999996</v>
      </c>
      <c r="AD9" s="70">
        <v>3530.2343800000008</v>
      </c>
      <c r="AE9" s="70">
        <v>19961.434000000001</v>
      </c>
      <c r="AF9" s="70">
        <f t="shared" si="114"/>
        <v>15857.418000000001</v>
      </c>
      <c r="AG9" s="71">
        <f t="shared" si="115"/>
        <v>16431.199619999999</v>
      </c>
      <c r="AH9" s="69">
        <v>0</v>
      </c>
      <c r="AI9" s="70">
        <v>0</v>
      </c>
      <c r="AJ9" s="70">
        <v>0</v>
      </c>
      <c r="AK9" s="70">
        <f t="shared" si="99"/>
        <v>0</v>
      </c>
      <c r="AL9" s="71">
        <f t="shared" si="100"/>
        <v>0</v>
      </c>
      <c r="AM9" s="78">
        <f t="shared" ref="AM9:AM67" si="123">IF(D9=0,"0",(AE9/D9))</f>
        <v>0.67732873814407824</v>
      </c>
      <c r="AN9" s="79">
        <f t="shared" si="116"/>
        <v>0.55549358610262456</v>
      </c>
      <c r="AO9" s="80">
        <f t="shared" si="117"/>
        <v>0.5124869290800429</v>
      </c>
      <c r="AP9" s="78">
        <f t="shared" si="21"/>
        <v>0</v>
      </c>
      <c r="AQ9" s="79">
        <f t="shared" si="118"/>
        <v>0</v>
      </c>
      <c r="AR9" s="80">
        <f t="shared" si="46"/>
        <v>0</v>
      </c>
      <c r="AS9" s="79">
        <f t="shared" si="101"/>
        <v>0</v>
      </c>
      <c r="AT9" s="79">
        <f t="shared" si="119"/>
        <v>0</v>
      </c>
      <c r="AU9" s="79">
        <f t="shared" si="102"/>
        <v>0</v>
      </c>
      <c r="AV9" s="69">
        <v>7141</v>
      </c>
      <c r="AW9" s="70">
        <v>3183</v>
      </c>
      <c r="AX9" s="71">
        <v>4111</v>
      </c>
      <c r="AY9" s="81">
        <v>87</v>
      </c>
      <c r="AZ9" s="82">
        <v>89</v>
      </c>
      <c r="BA9" s="83">
        <v>86</v>
      </c>
      <c r="BB9" s="81">
        <v>129</v>
      </c>
      <c r="BC9" s="82">
        <v>118</v>
      </c>
      <c r="BD9" s="83">
        <v>116</v>
      </c>
      <c r="BE9" s="84">
        <f>AX9/BA9/12</f>
        <v>3.9835271317829459</v>
      </c>
      <c r="BF9" s="84">
        <f>BE9-AV9/AY9/12</f>
        <v>-2.8565111823932989</v>
      </c>
      <c r="BG9" s="84">
        <f>BE9-AW9/AZ9/9</f>
        <v>9.744360247365691E-3</v>
      </c>
      <c r="BH9" s="85">
        <f t="shared" ref="BH9:BH67" si="124">AX9/BD9/12</f>
        <v>2.9533045977011496</v>
      </c>
      <c r="BI9" s="84">
        <f t="shared" ref="BI9:BI67" si="125">BH9-AV9/BB9/12</f>
        <v>-1.6597444979060856</v>
      </c>
      <c r="BJ9" s="86">
        <f t="shared" ref="BJ9:BJ67" si="126">BH9-AW9/BC9/9</f>
        <v>-4.3870543541788098E-2</v>
      </c>
      <c r="BK9" s="70">
        <v>134.41</v>
      </c>
      <c r="BL9" s="70">
        <v>154</v>
      </c>
      <c r="BM9" s="70">
        <v>154</v>
      </c>
      <c r="BN9" s="69">
        <v>32333</v>
      </c>
      <c r="BO9" s="70">
        <v>16017</v>
      </c>
      <c r="BP9" s="71">
        <v>21715</v>
      </c>
      <c r="BQ9" s="87">
        <f t="shared" si="103"/>
        <v>1438.7179829610868</v>
      </c>
      <c r="BR9" s="87">
        <f>BQ9-E9*1000/BN9</f>
        <v>326.4052683970192</v>
      </c>
      <c r="BS9" s="87">
        <f t="shared" si="105"/>
        <v>5.292622406675946</v>
      </c>
      <c r="BT9" s="88">
        <f t="shared" si="106"/>
        <v>7599.5526635855022</v>
      </c>
      <c r="BU9" s="87">
        <f t="shared" si="107"/>
        <v>2563.2262387150358</v>
      </c>
      <c r="BV9" s="89">
        <f t="shared" si="108"/>
        <v>386.49140062602964</v>
      </c>
      <c r="BW9" s="84">
        <f t="shared" si="120"/>
        <v>5.2821697883726584</v>
      </c>
      <c r="BX9" s="84">
        <f t="shared" si="121"/>
        <v>0.75437256109356543</v>
      </c>
      <c r="BY9" s="84">
        <f t="shared" si="122"/>
        <v>0.25012454803335604</v>
      </c>
      <c r="BZ9" s="78">
        <f t="shared" ref="BZ9:BZ67" si="127">(BP9/BM9)/365</f>
        <v>0.38631916029176305</v>
      </c>
      <c r="CA9" s="79">
        <f t="shared" ref="CA9:CA67" si="128">BZ9-(BN9/BK9)/365</f>
        <v>-0.27273568416799165</v>
      </c>
      <c r="CB9" s="114">
        <f t="shared" ref="CB9:CB68" si="129">BZ9-(BO9/BL9)/272</f>
        <v>3.9423459296545338E-3</v>
      </c>
      <c r="CC9" s="284"/>
      <c r="CD9" s="90"/>
    </row>
    <row r="10" spans="1:82" s="23" customFormat="1" ht="15.75" customHeight="1" x14ac:dyDescent="0.2">
      <c r="A10" s="253" t="s">
        <v>32</v>
      </c>
      <c r="B10" s="69">
        <v>53177.419950000003</v>
      </c>
      <c r="C10" s="70">
        <v>41136.415999999997</v>
      </c>
      <c r="D10" s="71">
        <v>57149.785000000003</v>
      </c>
      <c r="E10" s="69">
        <v>52868.833740000002</v>
      </c>
      <c r="F10" s="70">
        <v>40197.410000000003</v>
      </c>
      <c r="G10" s="71">
        <v>56865.741000000002</v>
      </c>
      <c r="H10" s="72">
        <f t="shared" si="80"/>
        <v>1.0049949933827469</v>
      </c>
      <c r="I10" s="73">
        <f t="shared" si="2"/>
        <v>-8.4183312107910524E-4</v>
      </c>
      <c r="J10" s="74">
        <f t="shared" si="94"/>
        <v>-1.8364869852222521E-2</v>
      </c>
      <c r="K10" s="69">
        <v>19539.902679999999</v>
      </c>
      <c r="L10" s="70">
        <v>14914.212</v>
      </c>
      <c r="M10" s="70">
        <v>22247.888650000001</v>
      </c>
      <c r="N10" s="75">
        <f t="shared" si="95"/>
        <v>0.39123535996831554</v>
      </c>
      <c r="O10" s="76">
        <f t="shared" si="109"/>
        <v>2.164327144043271E-2</v>
      </c>
      <c r="P10" s="77">
        <f t="shared" si="96"/>
        <v>2.0211157165199667E-2</v>
      </c>
      <c r="Q10" s="69">
        <v>4776.4440700000005</v>
      </c>
      <c r="R10" s="70">
        <v>3618.067</v>
      </c>
      <c r="S10" s="71">
        <v>5027.7541099999999</v>
      </c>
      <c r="T10" s="78">
        <f t="shared" si="110"/>
        <v>8.8414465750125362E-2</v>
      </c>
      <c r="U10" s="79">
        <f t="shared" si="111"/>
        <v>-1.9307098875621653E-3</v>
      </c>
      <c r="V10" s="80">
        <f t="shared" si="112"/>
        <v>-1.5929999050001697E-3</v>
      </c>
      <c r="W10" s="69">
        <v>24551.621080000001</v>
      </c>
      <c r="X10" s="70">
        <v>19056.030999999999</v>
      </c>
      <c r="Y10" s="71">
        <v>25568.628000000001</v>
      </c>
      <c r="Z10" s="78">
        <f t="shared" si="97"/>
        <v>0.4496314925360772</v>
      </c>
      <c r="AA10" s="79">
        <f t="shared" si="113"/>
        <v>-1.4755923322966102E-2</v>
      </c>
      <c r="AB10" s="80">
        <f t="shared" si="98"/>
        <v>-2.4429672101146882E-2</v>
      </c>
      <c r="AC10" s="69">
        <v>17672.513999999999</v>
      </c>
      <c r="AD10" s="70">
        <v>18192.784940000001</v>
      </c>
      <c r="AE10" s="70">
        <v>18747.571</v>
      </c>
      <c r="AF10" s="70">
        <f t="shared" si="114"/>
        <v>1075.0570000000007</v>
      </c>
      <c r="AG10" s="71">
        <f t="shared" si="115"/>
        <v>554.78605999999854</v>
      </c>
      <c r="AH10" s="69">
        <v>4222.3599999999997</v>
      </c>
      <c r="AI10" s="70">
        <v>2915.8513700000008</v>
      </c>
      <c r="AJ10" s="70">
        <v>1882.5239999999999</v>
      </c>
      <c r="AK10" s="70">
        <f t="shared" si="99"/>
        <v>-2339.8359999999998</v>
      </c>
      <c r="AL10" s="71">
        <f t="shared" si="100"/>
        <v>-1033.3273700000009</v>
      </c>
      <c r="AM10" s="78">
        <f t="shared" si="123"/>
        <v>0.32804272142056173</v>
      </c>
      <c r="AN10" s="79">
        <f t="shared" si="116"/>
        <v>-4.2884450146762898E-3</v>
      </c>
      <c r="AO10" s="80">
        <f t="shared" si="117"/>
        <v>-0.11421226112337213</v>
      </c>
      <c r="AP10" s="78">
        <f t="shared" si="21"/>
        <v>3.2940176415361837E-2</v>
      </c>
      <c r="AQ10" s="79">
        <f t="shared" si="118"/>
        <v>-4.6461193639260372E-2</v>
      </c>
      <c r="AR10" s="80">
        <f t="shared" si="46"/>
        <v>-3.7942308096657905E-2</v>
      </c>
      <c r="AS10" s="79">
        <f t="shared" si="101"/>
        <v>3.310471237858309E-2</v>
      </c>
      <c r="AT10" s="79">
        <f t="shared" si="119"/>
        <v>-4.6760109697214031E-2</v>
      </c>
      <c r="AU10" s="79">
        <f t="shared" si="102"/>
        <v>-3.9433577277392273E-2</v>
      </c>
      <c r="AV10" s="69">
        <v>23333</v>
      </c>
      <c r="AW10" s="70">
        <v>14213</v>
      </c>
      <c r="AX10" s="71">
        <v>18230</v>
      </c>
      <c r="AY10" s="81">
        <v>276.62416666666667</v>
      </c>
      <c r="AZ10" s="82">
        <v>272.92</v>
      </c>
      <c r="BA10" s="83">
        <v>273.15999999999991</v>
      </c>
      <c r="BB10" s="81">
        <v>329.04916666666668</v>
      </c>
      <c r="BC10" s="82">
        <v>312</v>
      </c>
      <c r="BD10" s="83">
        <v>311.31</v>
      </c>
      <c r="BE10" s="84">
        <f t="shared" ref="BE10:BE68" si="130">AX10/BA10/12</f>
        <v>5.5614536047249494</v>
      </c>
      <c r="BF10" s="84">
        <f t="shared" ref="BF10:BF68" si="131">BE10-AV10/AY10/12</f>
        <v>-1.4676382135965396</v>
      </c>
      <c r="BG10" s="84">
        <f t="shared" ref="BG10:BG68" si="132">BE10-AW10/AZ10/9</f>
        <v>-0.22493882610541149</v>
      </c>
      <c r="BH10" s="85">
        <f t="shared" si="124"/>
        <v>4.879916053665692</v>
      </c>
      <c r="BI10" s="84">
        <f t="shared" si="125"/>
        <v>-1.0292819132034943</v>
      </c>
      <c r="BJ10" s="86">
        <f t="shared" si="126"/>
        <v>-0.1816936329439951</v>
      </c>
      <c r="BK10" s="70">
        <v>475</v>
      </c>
      <c r="BL10" s="70">
        <v>475</v>
      </c>
      <c r="BM10" s="70">
        <v>475</v>
      </c>
      <c r="BN10" s="69">
        <v>113669</v>
      </c>
      <c r="BO10" s="70">
        <v>71125</v>
      </c>
      <c r="BP10" s="71">
        <v>94354</v>
      </c>
      <c r="BQ10" s="87">
        <f t="shared" si="103"/>
        <v>602.6850054051763</v>
      </c>
      <c r="BR10" s="87">
        <f t="shared" si="104"/>
        <v>137.57284870458068</v>
      </c>
      <c r="BS10" s="87">
        <f t="shared" si="105"/>
        <v>37.519311204824817</v>
      </c>
      <c r="BT10" s="88">
        <f t="shared" si="106"/>
        <v>3119.3494788809653</v>
      </c>
      <c r="BU10" s="87">
        <f t="shared" si="107"/>
        <v>853.50994945911634</v>
      </c>
      <c r="BV10" s="89">
        <f t="shared" si="108"/>
        <v>291.13516803877837</v>
      </c>
      <c r="BW10" s="84">
        <f t="shared" si="120"/>
        <v>5.1757542512342294</v>
      </c>
      <c r="BX10" s="84">
        <f t="shared" si="121"/>
        <v>0.30415608554614781</v>
      </c>
      <c r="BY10" s="84">
        <f t="shared" si="122"/>
        <v>0.17153276386351202</v>
      </c>
      <c r="BZ10" s="78">
        <f t="shared" si="127"/>
        <v>0.54421917808219178</v>
      </c>
      <c r="CA10" s="79">
        <f t="shared" si="128"/>
        <v>-0.11140591204037487</v>
      </c>
      <c r="CB10" s="114">
        <f t="shared" si="129"/>
        <v>-6.2839178930403916E-3</v>
      </c>
      <c r="CC10" s="284"/>
      <c r="CD10" s="90"/>
    </row>
    <row r="11" spans="1:82" s="111" customFormat="1" ht="15" customHeight="1" x14ac:dyDescent="0.2">
      <c r="A11" s="68" t="s">
        <v>33</v>
      </c>
      <c r="B11" s="91">
        <v>7767.26127</v>
      </c>
      <c r="C11" s="92">
        <v>5903.3689999999997</v>
      </c>
      <c r="D11" s="93">
        <v>8291.8619999999992</v>
      </c>
      <c r="E11" s="91">
        <v>7825.8521799999999</v>
      </c>
      <c r="F11" s="92">
        <v>6102.0029999999997</v>
      </c>
      <c r="G11" s="93">
        <v>8392.5329999999994</v>
      </c>
      <c r="H11" s="94">
        <f t="shared" si="80"/>
        <v>0.98800469417278425</v>
      </c>
      <c r="I11" s="95">
        <f t="shared" si="2"/>
        <v>-4.5084649500347629E-3</v>
      </c>
      <c r="J11" s="96">
        <f t="shared" si="94"/>
        <v>2.0556956110380775E-2</v>
      </c>
      <c r="K11" s="91">
        <v>4934.8897400000005</v>
      </c>
      <c r="L11" s="92">
        <v>4047.5309999999999</v>
      </c>
      <c r="M11" s="92">
        <v>5555.7814399999997</v>
      </c>
      <c r="N11" s="97">
        <f t="shared" si="95"/>
        <v>0.66199101510831115</v>
      </c>
      <c r="O11" s="98">
        <f t="shared" si="109"/>
        <v>3.1402853398361685E-2</v>
      </c>
      <c r="P11" s="99">
        <f t="shared" si="96"/>
        <v>-1.3208515033572565E-3</v>
      </c>
      <c r="Q11" s="91">
        <v>1245.9287799999997</v>
      </c>
      <c r="R11" s="92">
        <v>838.00800000000004</v>
      </c>
      <c r="S11" s="93">
        <v>1134.9323199999999</v>
      </c>
      <c r="T11" s="100">
        <f t="shared" si="110"/>
        <v>0.13523120135482339</v>
      </c>
      <c r="U11" s="101">
        <f t="shared" si="111"/>
        <v>-2.3975585502732571E-2</v>
      </c>
      <c r="V11" s="102">
        <f t="shared" si="112"/>
        <v>-2.1020644596968785E-3</v>
      </c>
      <c r="W11" s="91">
        <v>666.53330000000005</v>
      </c>
      <c r="X11" s="92">
        <v>504.16300000000001</v>
      </c>
      <c r="Y11" s="93">
        <v>721.86500000000001</v>
      </c>
      <c r="Z11" s="100">
        <f t="shared" si="97"/>
        <v>8.601276873144259E-2</v>
      </c>
      <c r="AA11" s="101">
        <f t="shared" si="113"/>
        <v>8.4206978782926101E-4</v>
      </c>
      <c r="AB11" s="102">
        <f t="shared" si="98"/>
        <v>3.3902265924105335E-3</v>
      </c>
      <c r="AC11" s="91">
        <v>1983.652</v>
      </c>
      <c r="AD11" s="92">
        <v>3893.6813200000001</v>
      </c>
      <c r="AE11" s="92">
        <v>1166.8219999999999</v>
      </c>
      <c r="AF11" s="92">
        <f t="shared" si="114"/>
        <v>-816.83000000000015</v>
      </c>
      <c r="AG11" s="93">
        <f t="shared" si="115"/>
        <v>-2726.8593200000005</v>
      </c>
      <c r="AH11" s="91">
        <v>0</v>
      </c>
      <c r="AI11" s="92">
        <v>0</v>
      </c>
      <c r="AJ11" s="92">
        <v>0</v>
      </c>
      <c r="AK11" s="92">
        <f t="shared" si="99"/>
        <v>0</v>
      </c>
      <c r="AL11" s="93">
        <f t="shared" si="100"/>
        <v>0</v>
      </c>
      <c r="AM11" s="100">
        <f t="shared" si="123"/>
        <v>0.14071893622928119</v>
      </c>
      <c r="AN11" s="101">
        <f t="shared" si="116"/>
        <v>-0.11466734872312392</v>
      </c>
      <c r="AO11" s="102">
        <f t="shared" si="117"/>
        <v>-0.51885042492703481</v>
      </c>
      <c r="AP11" s="100">
        <f t="shared" si="21"/>
        <v>0</v>
      </c>
      <c r="AQ11" s="101">
        <f t="shared" si="118"/>
        <v>0</v>
      </c>
      <c r="AR11" s="102">
        <f t="shared" si="46"/>
        <v>0</v>
      </c>
      <c r="AS11" s="101">
        <f t="shared" si="101"/>
        <v>0</v>
      </c>
      <c r="AT11" s="101">
        <f t="shared" si="119"/>
        <v>0</v>
      </c>
      <c r="AU11" s="101">
        <f t="shared" si="102"/>
        <v>0</v>
      </c>
      <c r="AV11" s="91">
        <v>10074</v>
      </c>
      <c r="AW11" s="92">
        <v>6435</v>
      </c>
      <c r="AX11" s="93">
        <v>8060</v>
      </c>
      <c r="AY11" s="103">
        <v>80.379000000000019</v>
      </c>
      <c r="AZ11" s="104">
        <v>77.05</v>
      </c>
      <c r="BA11" s="105">
        <v>75.994</v>
      </c>
      <c r="BB11" s="103">
        <v>99.430199999999999</v>
      </c>
      <c r="BC11" s="104">
        <v>92</v>
      </c>
      <c r="BD11" s="105">
        <v>91.289999999999992</v>
      </c>
      <c r="BE11" s="84">
        <f t="shared" si="130"/>
        <v>8.8384170680141416</v>
      </c>
      <c r="BF11" s="84">
        <f t="shared" si="131"/>
        <v>-1.6058532015836366</v>
      </c>
      <c r="BG11" s="84">
        <f t="shared" si="132"/>
        <v>-0.44127144593783818</v>
      </c>
      <c r="BH11" s="85">
        <f t="shared" si="124"/>
        <v>7.3575053857669701</v>
      </c>
      <c r="BI11" s="84">
        <f t="shared" si="125"/>
        <v>-1.0856034483699428</v>
      </c>
      <c r="BJ11" s="86">
        <f t="shared" si="126"/>
        <v>-0.41423374466781304</v>
      </c>
      <c r="BK11" s="92">
        <v>236</v>
      </c>
      <c r="BL11" s="92">
        <v>240</v>
      </c>
      <c r="BM11" s="92">
        <v>240</v>
      </c>
      <c r="BN11" s="91">
        <v>56855</v>
      </c>
      <c r="BO11" s="92">
        <v>37473</v>
      </c>
      <c r="BP11" s="93">
        <v>48583</v>
      </c>
      <c r="BQ11" s="107">
        <f t="shared" si="103"/>
        <v>172.74628985447583</v>
      </c>
      <c r="BR11" s="107">
        <f t="shared" si="104"/>
        <v>35.100485967394661</v>
      </c>
      <c r="BS11" s="107">
        <f t="shared" si="105"/>
        <v>9.9089669820076551</v>
      </c>
      <c r="BT11" s="108">
        <f t="shared" si="106"/>
        <v>1041.2571960297767</v>
      </c>
      <c r="BU11" s="107">
        <f t="shared" si="107"/>
        <v>264.42056906928428</v>
      </c>
      <c r="BV11" s="109">
        <f t="shared" si="108"/>
        <v>93.004981577562148</v>
      </c>
      <c r="BW11" s="106">
        <f t="shared" si="120"/>
        <v>6.0276674937965264</v>
      </c>
      <c r="BX11" s="106">
        <f t="shared" si="121"/>
        <v>0.38393114279394513</v>
      </c>
      <c r="BY11" s="106">
        <f t="shared" si="122"/>
        <v>0.20435747048650299</v>
      </c>
      <c r="BZ11" s="78">
        <f t="shared" si="127"/>
        <v>0.55460045662100454</v>
      </c>
      <c r="CA11" s="79">
        <f t="shared" si="128"/>
        <v>-0.10542972680133122</v>
      </c>
      <c r="CB11" s="114">
        <f t="shared" si="129"/>
        <v>-1.9434469849583635E-2</v>
      </c>
      <c r="CC11" s="285"/>
      <c r="CD11" s="110"/>
    </row>
    <row r="12" spans="1:82" s="111" customFormat="1" ht="15" customHeight="1" x14ac:dyDescent="0.2">
      <c r="A12" s="68" t="s">
        <v>34</v>
      </c>
      <c r="B12" s="91">
        <v>6993.277</v>
      </c>
      <c r="C12" s="92">
        <v>5879.366</v>
      </c>
      <c r="D12" s="93">
        <v>9740.152</v>
      </c>
      <c r="E12" s="91">
        <v>7499.2209999999995</v>
      </c>
      <c r="F12" s="92">
        <v>6659.4690000000001</v>
      </c>
      <c r="G12" s="93">
        <v>10123.81</v>
      </c>
      <c r="H12" s="94">
        <f t="shared" si="80"/>
        <v>0.96210339783144894</v>
      </c>
      <c r="I12" s="95">
        <f t="shared" si="2"/>
        <v>2.9569605321533521E-2</v>
      </c>
      <c r="J12" s="96">
        <f t="shared" si="94"/>
        <v>7.9245320107834694E-2</v>
      </c>
      <c r="K12" s="91">
        <v>4391.2820000000002</v>
      </c>
      <c r="L12" s="92">
        <v>4422.7049999999999</v>
      </c>
      <c r="M12" s="92">
        <v>6497.5119999999997</v>
      </c>
      <c r="N12" s="97">
        <f t="shared" si="95"/>
        <v>0.64180501214463725</v>
      </c>
      <c r="O12" s="98">
        <f t="shared" si="109"/>
        <v>5.6239924784230011E-2</v>
      </c>
      <c r="P12" s="99">
        <f t="shared" si="96"/>
        <v>-2.231775800415392E-2</v>
      </c>
      <c r="Q12" s="91">
        <v>1153.8630000000001</v>
      </c>
      <c r="R12" s="92">
        <v>908.78300000000002</v>
      </c>
      <c r="S12" s="93">
        <v>1403.502</v>
      </c>
      <c r="T12" s="100">
        <f t="shared" si="110"/>
        <v>0.13863377522889112</v>
      </c>
      <c r="U12" s="101">
        <f t="shared" si="111"/>
        <v>-1.5230606151521608E-2</v>
      </c>
      <c r="V12" s="102">
        <f t="shared" si="112"/>
        <v>2.1689910246249777E-3</v>
      </c>
      <c r="W12" s="91">
        <v>1066.1849999999999</v>
      </c>
      <c r="X12" s="92">
        <v>517.50300000000004</v>
      </c>
      <c r="Y12" s="93">
        <v>1090.088</v>
      </c>
      <c r="Z12" s="100">
        <f t="shared" si="97"/>
        <v>0.10767566755994037</v>
      </c>
      <c r="AA12" s="101">
        <f t="shared" si="113"/>
        <v>-3.4497099451459873E-2</v>
      </c>
      <c r="AB12" s="102">
        <f t="shared" si="98"/>
        <v>2.9966318661402064E-2</v>
      </c>
      <c r="AC12" s="91">
        <v>1278.7739999999999</v>
      </c>
      <c r="AD12" s="92">
        <v>2022.1342400000003</v>
      </c>
      <c r="AE12" s="92">
        <v>2255.0360000000001</v>
      </c>
      <c r="AF12" s="92">
        <f t="shared" si="114"/>
        <v>976.26200000000017</v>
      </c>
      <c r="AG12" s="93">
        <f t="shared" si="115"/>
        <v>232.90175999999974</v>
      </c>
      <c r="AH12" s="91">
        <v>0</v>
      </c>
      <c r="AI12" s="92">
        <v>627.33411999999998</v>
      </c>
      <c r="AJ12" s="92">
        <v>405.62099999999998</v>
      </c>
      <c r="AK12" s="92">
        <f t="shared" si="99"/>
        <v>405.62099999999998</v>
      </c>
      <c r="AL12" s="93">
        <f t="shared" si="100"/>
        <v>-221.71312</v>
      </c>
      <c r="AM12" s="100">
        <f t="shared" si="123"/>
        <v>0.23151959024869428</v>
      </c>
      <c r="AN12" s="101">
        <f t="shared" si="116"/>
        <v>4.866196856432517E-2</v>
      </c>
      <c r="AO12" s="102">
        <f t="shared" si="117"/>
        <v>-0.11241787511746942</v>
      </c>
      <c r="AP12" s="100">
        <f t="shared" si="21"/>
        <v>4.1644216640561664E-2</v>
      </c>
      <c r="AQ12" s="101">
        <f t="shared" si="118"/>
        <v>4.1644216640561664E-2</v>
      </c>
      <c r="AR12" s="102">
        <f t="shared" si="46"/>
        <v>-6.5056764383582766E-2</v>
      </c>
      <c r="AS12" s="101">
        <f t="shared" si="101"/>
        <v>4.0066042329913343E-2</v>
      </c>
      <c r="AT12" s="101">
        <f t="shared" si="119"/>
        <v>4.0066042329913343E-2</v>
      </c>
      <c r="AU12" s="101">
        <f t="shared" si="102"/>
        <v>-5.4135780668286657E-2</v>
      </c>
      <c r="AV12" s="91">
        <v>5372</v>
      </c>
      <c r="AW12" s="92">
        <v>2422</v>
      </c>
      <c r="AX12" s="93">
        <v>3148</v>
      </c>
      <c r="AY12" s="103">
        <v>61</v>
      </c>
      <c r="AZ12" s="104">
        <v>57</v>
      </c>
      <c r="BA12" s="105">
        <v>55</v>
      </c>
      <c r="BB12" s="103">
        <v>108</v>
      </c>
      <c r="BC12" s="104">
        <v>96</v>
      </c>
      <c r="BD12" s="105">
        <v>96</v>
      </c>
      <c r="BE12" s="84">
        <f t="shared" si="130"/>
        <v>4.7696969696969695</v>
      </c>
      <c r="BF12" s="84">
        <f t="shared" si="131"/>
        <v>-2.5691008445106815</v>
      </c>
      <c r="BG12" s="84">
        <f t="shared" si="132"/>
        <v>4.8449406344142965E-2</v>
      </c>
      <c r="BH12" s="85">
        <f t="shared" si="124"/>
        <v>2.7326388888888888</v>
      </c>
      <c r="BI12" s="84">
        <f t="shared" si="125"/>
        <v>-1.4124228395061729</v>
      </c>
      <c r="BJ12" s="86">
        <f t="shared" si="126"/>
        <v>-7.0601851851852082E-2</v>
      </c>
      <c r="BK12" s="92">
        <v>179</v>
      </c>
      <c r="BL12" s="92">
        <v>179</v>
      </c>
      <c r="BM12" s="92">
        <v>179</v>
      </c>
      <c r="BN12" s="91">
        <v>40601</v>
      </c>
      <c r="BO12" s="92">
        <v>18485</v>
      </c>
      <c r="BP12" s="93">
        <v>26432</v>
      </c>
      <c r="BQ12" s="107">
        <f t="shared" si="103"/>
        <v>383.01339285714283</v>
      </c>
      <c r="BR12" s="107">
        <f t="shared" si="104"/>
        <v>198.30806540215403</v>
      </c>
      <c r="BS12" s="107">
        <f t="shared" si="105"/>
        <v>22.749990098149055</v>
      </c>
      <c r="BT12" s="108">
        <f t="shared" si="106"/>
        <v>3215.9498094027954</v>
      </c>
      <c r="BU12" s="107">
        <f t="shared" si="107"/>
        <v>1819.9667490900626</v>
      </c>
      <c r="BV12" s="109">
        <f t="shared" si="108"/>
        <v>466.37549065795656</v>
      </c>
      <c r="BW12" s="106">
        <f t="shared" si="120"/>
        <v>8.3964421855146121</v>
      </c>
      <c r="BX12" s="106">
        <f t="shared" si="121"/>
        <v>0.83854940815050227</v>
      </c>
      <c r="BY12" s="106">
        <f t="shared" si="122"/>
        <v>0.76431997246754335</v>
      </c>
      <c r="BZ12" s="78">
        <f t="shared" si="127"/>
        <v>0.40456110813499657</v>
      </c>
      <c r="CA12" s="79">
        <f t="shared" si="128"/>
        <v>-0.21686691666028923</v>
      </c>
      <c r="CB12" s="114">
        <f t="shared" si="129"/>
        <v>2.4898768338742883E-2</v>
      </c>
      <c r="CC12" s="285"/>
      <c r="CD12" s="110"/>
    </row>
    <row r="13" spans="1:82" s="111" customFormat="1" ht="15" customHeight="1" x14ac:dyDescent="0.2">
      <c r="A13" s="68" t="s">
        <v>35</v>
      </c>
      <c r="B13" s="91">
        <v>20702.306</v>
      </c>
      <c r="C13" s="92">
        <v>16396.656999999999</v>
      </c>
      <c r="D13" s="93">
        <v>22019.697</v>
      </c>
      <c r="E13" s="91">
        <v>20643.13636</v>
      </c>
      <c r="F13" s="92">
        <v>16386.495999999999</v>
      </c>
      <c r="G13" s="93">
        <v>22012.758000000002</v>
      </c>
      <c r="H13" s="94">
        <f t="shared" si="80"/>
        <v>1.0003152262883188</v>
      </c>
      <c r="I13" s="95">
        <f t="shared" si="2"/>
        <v>-2.5510842842670911E-3</v>
      </c>
      <c r="J13" s="96">
        <f t="shared" si="94"/>
        <v>-3.0485746845254624E-4</v>
      </c>
      <c r="K13" s="91">
        <v>13154.281360000001</v>
      </c>
      <c r="L13" s="92">
        <v>10244.759</v>
      </c>
      <c r="M13" s="92">
        <v>14384.54904</v>
      </c>
      <c r="N13" s="97">
        <f t="shared" si="95"/>
        <v>0.65346418835840558</v>
      </c>
      <c r="O13" s="98">
        <f t="shared" si="109"/>
        <v>1.6241184518304919E-2</v>
      </c>
      <c r="P13" s="99">
        <f t="shared" si="96"/>
        <v>2.8268966634371284E-2</v>
      </c>
      <c r="Q13" s="91">
        <v>3233.7869999999998</v>
      </c>
      <c r="R13" s="92">
        <v>2152.4360000000001</v>
      </c>
      <c r="S13" s="93">
        <v>3096.4949999999999</v>
      </c>
      <c r="T13" s="100">
        <f t="shared" si="110"/>
        <v>0.14066819796047364</v>
      </c>
      <c r="U13" s="101">
        <f t="shared" si="111"/>
        <v>-1.5983724674018901E-2</v>
      </c>
      <c r="V13" s="102">
        <f t="shared" si="112"/>
        <v>9.3139413823742079E-3</v>
      </c>
      <c r="W13" s="91">
        <v>2767.319</v>
      </c>
      <c r="X13" s="92">
        <v>2940.239</v>
      </c>
      <c r="Y13" s="93">
        <v>3579.5419999999999</v>
      </c>
      <c r="Z13" s="100">
        <f t="shared" si="97"/>
        <v>0.16261215427889589</v>
      </c>
      <c r="AA13" s="101">
        <f t="shared" si="113"/>
        <v>2.8556991742537979E-2</v>
      </c>
      <c r="AB13" s="102">
        <f t="shared" si="98"/>
        <v>-1.6818457366205075E-2</v>
      </c>
      <c r="AC13" s="91">
        <v>7894.6319999999996</v>
      </c>
      <c r="AD13" s="92">
        <v>5497.0533000000005</v>
      </c>
      <c r="AE13" s="92">
        <v>6194.3879999999999</v>
      </c>
      <c r="AF13" s="92">
        <f t="shared" si="114"/>
        <v>-1700.2439999999997</v>
      </c>
      <c r="AG13" s="93">
        <f t="shared" si="115"/>
        <v>697.33469999999943</v>
      </c>
      <c r="AH13" s="91">
        <v>0</v>
      </c>
      <c r="AI13" s="92">
        <v>497.125</v>
      </c>
      <c r="AJ13" s="92">
        <v>394.63</v>
      </c>
      <c r="AK13" s="92">
        <f t="shared" si="99"/>
        <v>394.63</v>
      </c>
      <c r="AL13" s="93">
        <f t="shared" si="100"/>
        <v>-102.495</v>
      </c>
      <c r="AM13" s="100">
        <f t="shared" si="123"/>
        <v>0.28131122785204538</v>
      </c>
      <c r="AN13" s="101">
        <f t="shared" si="116"/>
        <v>-0.10002947883058211</v>
      </c>
      <c r="AO13" s="102">
        <f t="shared" si="117"/>
        <v>-5.3943287748299318E-2</v>
      </c>
      <c r="AP13" s="100">
        <f t="shared" si="21"/>
        <v>1.7921681665283587E-2</v>
      </c>
      <c r="AQ13" s="101">
        <f t="shared" si="118"/>
        <v>1.7921681665283587E-2</v>
      </c>
      <c r="AR13" s="102">
        <f t="shared" si="46"/>
        <v>-1.2396998538858027E-2</v>
      </c>
      <c r="AS13" s="101">
        <f t="shared" si="101"/>
        <v>1.7927331050475365E-2</v>
      </c>
      <c r="AT13" s="101">
        <f t="shared" si="119"/>
        <v>1.7927331050475365E-2</v>
      </c>
      <c r="AU13" s="101">
        <f t="shared" si="102"/>
        <v>-1.2410149274787584E-2</v>
      </c>
      <c r="AV13" s="91">
        <v>14809</v>
      </c>
      <c r="AW13" s="92">
        <v>9835</v>
      </c>
      <c r="AX13" s="93">
        <v>12703</v>
      </c>
      <c r="AY13" s="103">
        <v>113</v>
      </c>
      <c r="AZ13" s="104">
        <v>110</v>
      </c>
      <c r="BA13" s="105">
        <v>110</v>
      </c>
      <c r="BB13" s="103">
        <v>253</v>
      </c>
      <c r="BC13" s="104">
        <v>253</v>
      </c>
      <c r="BD13" s="104">
        <v>247</v>
      </c>
      <c r="BE13" s="85">
        <f t="shared" si="130"/>
        <v>9.6234848484848481</v>
      </c>
      <c r="BF13" s="84">
        <f t="shared" si="131"/>
        <v>-1.2976065969428809</v>
      </c>
      <c r="BG13" s="86">
        <f t="shared" si="132"/>
        <v>-0.31085858585858617</v>
      </c>
      <c r="BH13" s="85">
        <f t="shared" si="124"/>
        <v>4.2857624831309042</v>
      </c>
      <c r="BI13" s="84">
        <f t="shared" si="125"/>
        <v>-0.59203725336448443</v>
      </c>
      <c r="BJ13" s="86">
        <f t="shared" si="126"/>
        <v>-3.3517270931458398E-2</v>
      </c>
      <c r="BK13" s="92">
        <v>363</v>
      </c>
      <c r="BL13" s="92">
        <v>370</v>
      </c>
      <c r="BM13" s="92">
        <v>312</v>
      </c>
      <c r="BN13" s="91">
        <v>88796</v>
      </c>
      <c r="BO13" s="92">
        <v>58097</v>
      </c>
      <c r="BP13" s="93">
        <v>75452</v>
      </c>
      <c r="BQ13" s="107">
        <f t="shared" si="103"/>
        <v>291.74518899432752</v>
      </c>
      <c r="BR13" s="107">
        <f t="shared" si="104"/>
        <v>59.266965200462948</v>
      </c>
      <c r="BS13" s="107">
        <f t="shared" si="105"/>
        <v>9.6911070279609248</v>
      </c>
      <c r="BT13" s="108">
        <f t="shared" si="106"/>
        <v>1732.8786900732111</v>
      </c>
      <c r="BU13" s="107">
        <f t="shared" si="107"/>
        <v>338.91985693120296</v>
      </c>
      <c r="BV13" s="109">
        <f t="shared" si="108"/>
        <v>66.737764806307268</v>
      </c>
      <c r="BW13" s="106">
        <f t="shared" si="120"/>
        <v>5.9396992836337876</v>
      </c>
      <c r="BX13" s="106">
        <f t="shared" si="121"/>
        <v>-5.6384179125345213E-2</v>
      </c>
      <c r="BY13" s="106">
        <f t="shared" si="122"/>
        <v>3.2531007070493168E-2</v>
      </c>
      <c r="BZ13" s="78">
        <f t="shared" si="127"/>
        <v>0.66255707762557081</v>
      </c>
      <c r="CA13" s="79">
        <f t="shared" si="128"/>
        <v>-7.626702894448889E-3</v>
      </c>
      <c r="CB13" s="114">
        <f t="shared" si="129"/>
        <v>8.5281640423663041E-2</v>
      </c>
      <c r="CC13" s="285"/>
      <c r="CD13" s="110"/>
    </row>
    <row r="14" spans="1:82" s="111" customFormat="1" ht="15" customHeight="1" x14ac:dyDescent="0.2">
      <c r="A14" s="68" t="s">
        <v>36</v>
      </c>
      <c r="B14" s="91">
        <v>6294.8149999999996</v>
      </c>
      <c r="C14" s="92">
        <v>4360.1409999999996</v>
      </c>
      <c r="D14" s="93">
        <v>6139.4080000000004</v>
      </c>
      <c r="E14" s="91">
        <v>6435.04</v>
      </c>
      <c r="F14" s="92">
        <v>4637.9750000000004</v>
      </c>
      <c r="G14" s="93">
        <v>6821.1980000000003</v>
      </c>
      <c r="H14" s="94">
        <f t="shared" si="80"/>
        <v>0.90004834927823529</v>
      </c>
      <c r="I14" s="95">
        <f t="shared" si="2"/>
        <v>-7.8160799382845259E-2</v>
      </c>
      <c r="J14" s="96">
        <f t="shared" si="94"/>
        <v>-4.0047489961950178E-2</v>
      </c>
      <c r="K14" s="91">
        <v>2768.2190000000001</v>
      </c>
      <c r="L14" s="92">
        <v>2233.7440000000001</v>
      </c>
      <c r="M14" s="92">
        <v>3202.5659999999998</v>
      </c>
      <c r="N14" s="97">
        <f t="shared" si="95"/>
        <v>0.46950198484195882</v>
      </c>
      <c r="O14" s="98">
        <f t="shared" si="109"/>
        <v>3.932299605556433E-2</v>
      </c>
      <c r="P14" s="99">
        <f t="shared" si="96"/>
        <v>-1.2118549981967541E-2</v>
      </c>
      <c r="Q14" s="91">
        <v>859.83699999999999</v>
      </c>
      <c r="R14" s="92">
        <v>634.62099999999998</v>
      </c>
      <c r="S14" s="93">
        <v>1036.104</v>
      </c>
      <c r="T14" s="100">
        <f t="shared" si="110"/>
        <v>0.15189472582382157</v>
      </c>
      <c r="U14" s="101">
        <f t="shared" si="111"/>
        <v>1.8276752975167954E-2</v>
      </c>
      <c r="V14" s="102">
        <f t="shared" si="112"/>
        <v>1.5063242256100756E-2</v>
      </c>
      <c r="W14" s="91">
        <v>2250.0680000000002</v>
      </c>
      <c r="X14" s="92">
        <v>1416.7539999999999</v>
      </c>
      <c r="Y14" s="93">
        <v>1977.53</v>
      </c>
      <c r="Z14" s="100">
        <f t="shared" si="97"/>
        <v>0.2899094851080411</v>
      </c>
      <c r="AA14" s="101">
        <f t="shared" si="113"/>
        <v>-5.9749258271953487E-2</v>
      </c>
      <c r="AB14" s="102">
        <f t="shared" si="98"/>
        <v>-1.5558741866015413E-2</v>
      </c>
      <c r="AC14" s="91">
        <v>1844.732</v>
      </c>
      <c r="AD14" s="92">
        <v>2273.1828799999998</v>
      </c>
      <c r="AE14" s="92">
        <v>2715.1</v>
      </c>
      <c r="AF14" s="92">
        <f t="shared" si="114"/>
        <v>870.36799999999994</v>
      </c>
      <c r="AG14" s="93">
        <f t="shared" si="115"/>
        <v>441.91712000000007</v>
      </c>
      <c r="AH14" s="91">
        <v>160.62899999999999</v>
      </c>
      <c r="AI14" s="92">
        <v>234.21199999999999</v>
      </c>
      <c r="AJ14" s="92">
        <v>226.827</v>
      </c>
      <c r="AK14" s="92">
        <f t="shared" si="99"/>
        <v>66.198000000000008</v>
      </c>
      <c r="AL14" s="93">
        <f t="shared" si="100"/>
        <v>-7.3849999999999909</v>
      </c>
      <c r="AM14" s="100">
        <f t="shared" si="123"/>
        <v>0.44224133662398718</v>
      </c>
      <c r="AN14" s="101">
        <f t="shared" si="116"/>
        <v>0.14918554388027666</v>
      </c>
      <c r="AO14" s="102">
        <f t="shared" si="117"/>
        <v>-7.9114023214146456E-2</v>
      </c>
      <c r="AP14" s="100">
        <f t="shared" si="21"/>
        <v>3.69460703703028E-2</v>
      </c>
      <c r="AQ14" s="101">
        <f t="shared" si="118"/>
        <v>1.1428402257737141E-2</v>
      </c>
      <c r="AR14" s="102">
        <f t="shared" si="46"/>
        <v>-1.6770541087904635E-2</v>
      </c>
      <c r="AS14" s="101">
        <f t="shared" si="101"/>
        <v>3.3253249649108557E-2</v>
      </c>
      <c r="AT14" s="101">
        <f t="shared" si="119"/>
        <v>8.2916332488997026E-3</v>
      </c>
      <c r="AU14" s="101">
        <f t="shared" si="102"/>
        <v>-1.7245513280833923E-2</v>
      </c>
      <c r="AV14" s="91">
        <v>2337</v>
      </c>
      <c r="AW14" s="92">
        <v>1434</v>
      </c>
      <c r="AX14" s="93">
        <v>1880</v>
      </c>
      <c r="AY14" s="103">
        <v>37</v>
      </c>
      <c r="AZ14" s="104">
        <v>37</v>
      </c>
      <c r="BA14" s="105">
        <v>42</v>
      </c>
      <c r="BB14" s="103">
        <v>46</v>
      </c>
      <c r="BC14" s="104">
        <v>44</v>
      </c>
      <c r="BD14" s="104">
        <v>48</v>
      </c>
      <c r="BE14" s="85">
        <f t="shared" si="130"/>
        <v>3.7301587301587298</v>
      </c>
      <c r="BF14" s="84">
        <f t="shared" si="131"/>
        <v>-1.5333547833547834</v>
      </c>
      <c r="BG14" s="86">
        <f t="shared" si="132"/>
        <v>-0.57614757614757695</v>
      </c>
      <c r="BH14" s="85">
        <f t="shared" si="124"/>
        <v>3.2638888888888888</v>
      </c>
      <c r="BI14" s="84">
        <f t="shared" si="125"/>
        <v>-0.96980676328502424</v>
      </c>
      <c r="BJ14" s="86">
        <f t="shared" si="126"/>
        <v>-0.35732323232323271</v>
      </c>
      <c r="BK14" s="92">
        <v>74</v>
      </c>
      <c r="BL14" s="92">
        <v>74</v>
      </c>
      <c r="BM14" s="92">
        <v>74</v>
      </c>
      <c r="BN14" s="91">
        <v>12957</v>
      </c>
      <c r="BO14" s="92">
        <v>7824</v>
      </c>
      <c r="BP14" s="93">
        <v>10111</v>
      </c>
      <c r="BQ14" s="107">
        <f t="shared" si="103"/>
        <v>674.63139155375336</v>
      </c>
      <c r="BR14" s="107">
        <f t="shared" si="104"/>
        <v>177.98556304406748</v>
      </c>
      <c r="BS14" s="107">
        <f t="shared" si="105"/>
        <v>81.843175807332045</v>
      </c>
      <c r="BT14" s="108">
        <f t="shared" si="106"/>
        <v>3628.2968085106381</v>
      </c>
      <c r="BU14" s="107">
        <f t="shared" si="107"/>
        <v>874.74952566938873</v>
      </c>
      <c r="BV14" s="109">
        <f t="shared" si="108"/>
        <v>394.00461883141907</v>
      </c>
      <c r="BW14" s="106">
        <f t="shared" si="120"/>
        <v>5.3781914893617024</v>
      </c>
      <c r="BX14" s="106">
        <f t="shared" si="121"/>
        <v>-0.16609605877693667</v>
      </c>
      <c r="BY14" s="106">
        <f t="shared" si="122"/>
        <v>-7.7875456244991703E-2</v>
      </c>
      <c r="BZ14" s="78">
        <f t="shared" si="127"/>
        <v>0.37434283598667156</v>
      </c>
      <c r="CA14" s="79">
        <f t="shared" si="128"/>
        <v>-0.10536838208071087</v>
      </c>
      <c r="CB14" s="114">
        <f t="shared" si="129"/>
        <v>-1.4369405666746549E-2</v>
      </c>
      <c r="CC14" s="285"/>
      <c r="CD14" s="110"/>
    </row>
    <row r="15" spans="1:82" s="111" customFormat="1" ht="15" customHeight="1" x14ac:dyDescent="0.2">
      <c r="A15" s="68" t="s">
        <v>37</v>
      </c>
      <c r="B15" s="91">
        <v>84963.696590000007</v>
      </c>
      <c r="C15" s="92">
        <v>65705.213000000003</v>
      </c>
      <c r="D15" s="93">
        <v>89140.164000000004</v>
      </c>
      <c r="E15" s="91">
        <v>82346.400779999996</v>
      </c>
      <c r="F15" s="92">
        <v>64312.762000000002</v>
      </c>
      <c r="G15" s="93">
        <v>88993.282999999996</v>
      </c>
      <c r="H15" s="94">
        <f t="shared" si="80"/>
        <v>1.0016504728789477</v>
      </c>
      <c r="I15" s="95">
        <f t="shared" si="2"/>
        <v>-3.0133500497040888E-2</v>
      </c>
      <c r="J15" s="96">
        <f t="shared" si="94"/>
        <v>-2.0000766419404847E-2</v>
      </c>
      <c r="K15" s="91">
        <v>26800.889279999999</v>
      </c>
      <c r="L15" s="92">
        <v>19203.108</v>
      </c>
      <c r="M15" s="92">
        <v>27088.88449</v>
      </c>
      <c r="N15" s="97">
        <f t="shared" si="95"/>
        <v>0.30439246173219614</v>
      </c>
      <c r="O15" s="98">
        <f t="shared" si="109"/>
        <v>-2.1072756251068858E-2</v>
      </c>
      <c r="P15" s="99">
        <f t="shared" si="96"/>
        <v>5.8030775598914563E-3</v>
      </c>
      <c r="Q15" s="91">
        <v>4541.0935300000001</v>
      </c>
      <c r="R15" s="92">
        <v>2946.0720000000001</v>
      </c>
      <c r="S15" s="93">
        <v>4367.8161499999997</v>
      </c>
      <c r="T15" s="100">
        <f t="shared" si="110"/>
        <v>4.9080290138301785E-2</v>
      </c>
      <c r="U15" s="101">
        <f t="shared" si="111"/>
        <v>-6.0659395327699456E-3</v>
      </c>
      <c r="V15" s="102">
        <f t="shared" si="112"/>
        <v>3.2717770472297514E-3</v>
      </c>
      <c r="W15" s="91">
        <v>46051.247909999998</v>
      </c>
      <c r="X15" s="92">
        <v>38329.06</v>
      </c>
      <c r="Y15" s="93">
        <v>52117.267</v>
      </c>
      <c r="Z15" s="100">
        <f t="shared" si="97"/>
        <v>0.58563146838846258</v>
      </c>
      <c r="AA15" s="101">
        <f t="shared" si="113"/>
        <v>2.6393329577363955E-2</v>
      </c>
      <c r="AB15" s="102">
        <f t="shared" si="98"/>
        <v>-1.0347600276011781E-2</v>
      </c>
      <c r="AC15" s="91">
        <v>21726.066999999999</v>
      </c>
      <c r="AD15" s="92">
        <v>23085.381869999997</v>
      </c>
      <c r="AE15" s="92">
        <v>25712.965</v>
      </c>
      <c r="AF15" s="92">
        <f t="shared" si="114"/>
        <v>3986.898000000001</v>
      </c>
      <c r="AG15" s="93">
        <f t="shared" si="115"/>
        <v>2627.5831300000027</v>
      </c>
      <c r="AH15" s="91">
        <v>0</v>
      </c>
      <c r="AI15" s="92">
        <v>0</v>
      </c>
      <c r="AJ15" s="92">
        <v>0</v>
      </c>
      <c r="AK15" s="92">
        <f t="shared" si="99"/>
        <v>0</v>
      </c>
      <c r="AL15" s="93">
        <f t="shared" si="100"/>
        <v>0</v>
      </c>
      <c r="AM15" s="100">
        <f t="shared" si="123"/>
        <v>0.28845543743895286</v>
      </c>
      <c r="AN15" s="101">
        <f t="shared" si="116"/>
        <v>3.2745435732681794E-2</v>
      </c>
      <c r="AO15" s="102">
        <f t="shared" si="117"/>
        <v>-6.2892360033372452E-2</v>
      </c>
      <c r="AP15" s="100">
        <f t="shared" si="21"/>
        <v>0</v>
      </c>
      <c r="AQ15" s="101">
        <f t="shared" si="118"/>
        <v>0</v>
      </c>
      <c r="AR15" s="102">
        <f t="shared" si="46"/>
        <v>0</v>
      </c>
      <c r="AS15" s="101">
        <f t="shared" si="101"/>
        <v>0</v>
      </c>
      <c r="AT15" s="101">
        <f t="shared" si="119"/>
        <v>0</v>
      </c>
      <c r="AU15" s="101">
        <f t="shared" si="102"/>
        <v>0</v>
      </c>
      <c r="AV15" s="91">
        <v>30750</v>
      </c>
      <c r="AW15" s="92">
        <v>19513</v>
      </c>
      <c r="AX15" s="93">
        <v>25011</v>
      </c>
      <c r="AY15" s="103">
        <v>194</v>
      </c>
      <c r="AZ15" s="104">
        <v>199.5</v>
      </c>
      <c r="BA15" s="105">
        <v>207</v>
      </c>
      <c r="BB15" s="103">
        <v>236</v>
      </c>
      <c r="BC15" s="104">
        <v>232</v>
      </c>
      <c r="BD15" s="104">
        <v>228</v>
      </c>
      <c r="BE15" s="85">
        <f t="shared" si="130"/>
        <v>10.068840579710145</v>
      </c>
      <c r="BF15" s="84">
        <f t="shared" si="131"/>
        <v>-3.1399223068877937</v>
      </c>
      <c r="BG15" s="86">
        <f t="shared" si="132"/>
        <v>-0.79888428801472244</v>
      </c>
      <c r="BH15" s="85">
        <f t="shared" si="124"/>
        <v>9.1414473684210531</v>
      </c>
      <c r="BI15" s="84">
        <f t="shared" si="125"/>
        <v>-1.7166034790365732</v>
      </c>
      <c r="BJ15" s="86">
        <f t="shared" si="126"/>
        <v>-0.20385914498890756</v>
      </c>
      <c r="BK15" s="92">
        <v>405</v>
      </c>
      <c r="BL15" s="92">
        <v>405</v>
      </c>
      <c r="BM15" s="92">
        <v>405</v>
      </c>
      <c r="BN15" s="91">
        <v>125499</v>
      </c>
      <c r="BO15" s="92">
        <v>81113</v>
      </c>
      <c r="BP15" s="93">
        <v>108859</v>
      </c>
      <c r="BQ15" s="107">
        <f t="shared" si="103"/>
        <v>817.50965009783295</v>
      </c>
      <c r="BR15" s="107">
        <f>BQ15-E15*1000/BN15</f>
        <v>161.35780203529862</v>
      </c>
      <c r="BS15" s="107">
        <f t="shared" si="105"/>
        <v>24.63104864060665</v>
      </c>
      <c r="BT15" s="108">
        <f t="shared" si="106"/>
        <v>3558.1657270800847</v>
      </c>
      <c r="BU15" s="107">
        <f t="shared" si="107"/>
        <v>880.23399439715786</v>
      </c>
      <c r="BV15" s="109">
        <f t="shared" si="108"/>
        <v>262.27263017033238</v>
      </c>
      <c r="BW15" s="106">
        <f t="shared" si="120"/>
        <v>4.3524449242333372</v>
      </c>
      <c r="BX15" s="106">
        <f t="shared" si="121"/>
        <v>0.27117663155041072</v>
      </c>
      <c r="BY15" s="106">
        <f t="shared" si="122"/>
        <v>0.19557514511172602</v>
      </c>
      <c r="BZ15" s="78">
        <f t="shared" si="127"/>
        <v>0.73640453238626757</v>
      </c>
      <c r="CA15" s="79">
        <f t="shared" si="128"/>
        <v>-0.1125655335700998</v>
      </c>
      <c r="CB15" s="114">
        <f t="shared" si="129"/>
        <v>8.4634056565335847E-5</v>
      </c>
      <c r="CC15" s="285"/>
      <c r="CD15" s="110"/>
    </row>
    <row r="16" spans="1:82" s="111" customFormat="1" ht="15" customHeight="1" x14ac:dyDescent="0.2">
      <c r="A16" s="68" t="s">
        <v>38</v>
      </c>
      <c r="B16" s="91">
        <v>8587.7579999999998</v>
      </c>
      <c r="C16" s="92">
        <v>7764.3159999999998</v>
      </c>
      <c r="D16" s="93">
        <v>11225.028</v>
      </c>
      <c r="E16" s="91">
        <v>8292.43</v>
      </c>
      <c r="F16" s="92">
        <v>7669.6030000000001</v>
      </c>
      <c r="G16" s="93">
        <v>11129.057000000001</v>
      </c>
      <c r="H16" s="94">
        <f t="shared" si="80"/>
        <v>1.0086234619878396</v>
      </c>
      <c r="I16" s="95">
        <f t="shared" si="2"/>
        <v>-2.6990706597243452E-2</v>
      </c>
      <c r="J16" s="96">
        <f t="shared" si="94"/>
        <v>-3.7256778568173221E-3</v>
      </c>
      <c r="K16" s="91">
        <v>4904.3860000000004</v>
      </c>
      <c r="L16" s="92">
        <v>4954.5889999999999</v>
      </c>
      <c r="M16" s="92">
        <v>7219.35</v>
      </c>
      <c r="N16" s="97">
        <f t="shared" si="95"/>
        <v>0.64869377522282434</v>
      </c>
      <c r="O16" s="98">
        <f t="shared" si="109"/>
        <v>5.7264483688255985E-2</v>
      </c>
      <c r="P16" s="99">
        <f t="shared" si="96"/>
        <v>2.6904553638955608E-3</v>
      </c>
      <c r="Q16" s="91">
        <v>1209.6500000000001</v>
      </c>
      <c r="R16" s="92">
        <v>953.45100000000002</v>
      </c>
      <c r="S16" s="93">
        <v>1303.498</v>
      </c>
      <c r="T16" s="100">
        <f t="shared" si="110"/>
        <v>0.11712564685399671</v>
      </c>
      <c r="U16" s="101">
        <f t="shared" si="111"/>
        <v>-2.8748361126776117E-2</v>
      </c>
      <c r="V16" s="102">
        <f t="shared" si="112"/>
        <v>-7.1899141991634136E-3</v>
      </c>
      <c r="W16" s="91">
        <v>1317.7539999999999</v>
      </c>
      <c r="X16" s="92">
        <v>1201.797</v>
      </c>
      <c r="Y16" s="93">
        <v>1846.7950000000001</v>
      </c>
      <c r="Z16" s="100">
        <f t="shared" si="97"/>
        <v>0.16594352962699355</v>
      </c>
      <c r="AA16" s="101">
        <f t="shared" si="113"/>
        <v>7.0330534457053173E-3</v>
      </c>
      <c r="AB16" s="102">
        <f t="shared" si="98"/>
        <v>9.2474138045709198E-3</v>
      </c>
      <c r="AC16" s="91">
        <v>2159.6770000000001</v>
      </c>
      <c r="AD16" s="92">
        <v>2014.3836200000001</v>
      </c>
      <c r="AE16" s="92">
        <v>3176.0729999999999</v>
      </c>
      <c r="AF16" s="92">
        <f t="shared" si="114"/>
        <v>1016.3959999999997</v>
      </c>
      <c r="AG16" s="93">
        <f t="shared" si="115"/>
        <v>1161.6893799999998</v>
      </c>
      <c r="AH16" s="91">
        <v>0</v>
      </c>
      <c r="AI16" s="92">
        <v>0</v>
      </c>
      <c r="AJ16" s="92">
        <v>0</v>
      </c>
      <c r="AK16" s="92">
        <f t="shared" si="99"/>
        <v>0</v>
      </c>
      <c r="AL16" s="93">
        <f t="shared" si="100"/>
        <v>0</v>
      </c>
      <c r="AM16" s="100">
        <f t="shared" si="123"/>
        <v>0.28294566392172915</v>
      </c>
      <c r="AN16" s="101">
        <f t="shared" si="116"/>
        <v>3.1462447929848592E-2</v>
      </c>
      <c r="AO16" s="102">
        <f t="shared" si="117"/>
        <v>2.35044433428655E-2</v>
      </c>
      <c r="AP16" s="100">
        <f t="shared" si="21"/>
        <v>0</v>
      </c>
      <c r="AQ16" s="101">
        <f t="shared" si="118"/>
        <v>0</v>
      </c>
      <c r="AR16" s="102">
        <f t="shared" si="46"/>
        <v>0</v>
      </c>
      <c r="AS16" s="101">
        <f t="shared" si="101"/>
        <v>0</v>
      </c>
      <c r="AT16" s="101">
        <f t="shared" si="119"/>
        <v>0</v>
      </c>
      <c r="AU16" s="101">
        <f t="shared" si="102"/>
        <v>0</v>
      </c>
      <c r="AV16" s="91">
        <v>5830</v>
      </c>
      <c r="AW16" s="92">
        <v>4205</v>
      </c>
      <c r="AX16" s="93">
        <v>5453</v>
      </c>
      <c r="AY16" s="103">
        <v>68</v>
      </c>
      <c r="AZ16" s="104">
        <v>67</v>
      </c>
      <c r="BA16" s="105">
        <v>67</v>
      </c>
      <c r="BB16" s="103">
        <v>97</v>
      </c>
      <c r="BC16" s="104">
        <v>97</v>
      </c>
      <c r="BD16" s="104">
        <v>97</v>
      </c>
      <c r="BE16" s="85">
        <f t="shared" si="130"/>
        <v>6.7823383084577111</v>
      </c>
      <c r="BF16" s="84">
        <f t="shared" si="131"/>
        <v>-0.3622695346795437</v>
      </c>
      <c r="BG16" s="86">
        <f t="shared" si="132"/>
        <v>-0.19112769485903858</v>
      </c>
      <c r="BH16" s="85">
        <f t="shared" si="124"/>
        <v>4.684707903780069</v>
      </c>
      <c r="BI16" s="84">
        <f t="shared" si="125"/>
        <v>-0.32388316151202723</v>
      </c>
      <c r="BJ16" s="86">
        <f t="shared" si="126"/>
        <v>-0.13201603665521144</v>
      </c>
      <c r="BK16" s="92">
        <v>107</v>
      </c>
      <c r="BL16" s="92">
        <v>106</v>
      </c>
      <c r="BM16" s="92">
        <v>104.7</v>
      </c>
      <c r="BN16" s="91">
        <v>24976</v>
      </c>
      <c r="BO16" s="92">
        <v>18223</v>
      </c>
      <c r="BP16" s="93">
        <v>23971</v>
      </c>
      <c r="BQ16" s="107">
        <f t="shared" si="103"/>
        <v>464.27170330816404</v>
      </c>
      <c r="BR16" s="107">
        <f t="shared" si="104"/>
        <v>132.25576801027808</v>
      </c>
      <c r="BS16" s="107">
        <f t="shared" si="105"/>
        <v>43.396819919040411</v>
      </c>
      <c r="BT16" s="108">
        <f t="shared" si="106"/>
        <v>2040.9053731890701</v>
      </c>
      <c r="BU16" s="107">
        <f t="shared" si="107"/>
        <v>618.53316049610271</v>
      </c>
      <c r="BV16" s="109">
        <f t="shared" si="108"/>
        <v>216.98075963377892</v>
      </c>
      <c r="BW16" s="106">
        <f t="shared" si="120"/>
        <v>4.3959288465065098</v>
      </c>
      <c r="BX16" s="106">
        <f t="shared" si="121"/>
        <v>0.11188081906225555</v>
      </c>
      <c r="BY16" s="106">
        <f t="shared" si="122"/>
        <v>6.2278430335284796E-2</v>
      </c>
      <c r="BZ16" s="78">
        <f t="shared" si="127"/>
        <v>0.62725857309207</v>
      </c>
      <c r="CA16" s="79">
        <f t="shared" si="128"/>
        <v>-1.2249812517967196E-2</v>
      </c>
      <c r="CB16" s="114">
        <f t="shared" si="129"/>
        <v>-4.7822149212485288E-3</v>
      </c>
      <c r="CC16" s="285"/>
      <c r="CD16" s="110"/>
    </row>
    <row r="17" spans="1:82" s="111" customFormat="1" ht="15" customHeight="1" x14ac:dyDescent="0.2">
      <c r="A17" s="68" t="s">
        <v>39</v>
      </c>
      <c r="B17" s="91">
        <v>4417.3190000000004</v>
      </c>
      <c r="C17" s="92">
        <v>3273.038</v>
      </c>
      <c r="D17" s="93">
        <v>4639.902</v>
      </c>
      <c r="E17" s="91">
        <v>4398.6400000000003</v>
      </c>
      <c r="F17" s="92">
        <v>3372.9520000000002</v>
      </c>
      <c r="G17" s="93">
        <v>4657.817</v>
      </c>
      <c r="H17" s="94">
        <f t="shared" si="80"/>
        <v>0.99615377761728297</v>
      </c>
      <c r="I17" s="95">
        <f t="shared" si="2"/>
        <v>-8.0927622223038176E-3</v>
      </c>
      <c r="J17" s="96">
        <f t="shared" si="94"/>
        <v>2.5775900908690641E-2</v>
      </c>
      <c r="K17" s="91">
        <v>3020.7269999999999</v>
      </c>
      <c r="L17" s="92">
        <v>2325.0729999999999</v>
      </c>
      <c r="M17" s="92">
        <v>3305.5590000000002</v>
      </c>
      <c r="N17" s="97">
        <f t="shared" si="95"/>
        <v>0.70967987793423404</v>
      </c>
      <c r="O17" s="98">
        <f t="shared" si="109"/>
        <v>2.29387488579742E-2</v>
      </c>
      <c r="P17" s="99">
        <f t="shared" si="96"/>
        <v>2.0351064479432468E-2</v>
      </c>
      <c r="Q17" s="91">
        <v>582.41999999999996</v>
      </c>
      <c r="R17" s="92">
        <v>397.68099999999998</v>
      </c>
      <c r="S17" s="93">
        <v>576.697</v>
      </c>
      <c r="T17" s="100">
        <f t="shared" si="110"/>
        <v>0.12381272171062109</v>
      </c>
      <c r="U17" s="101">
        <f t="shared" si="111"/>
        <v>-8.5963865592077332E-3</v>
      </c>
      <c r="V17" s="102">
        <f t="shared" si="112"/>
        <v>5.9097690448256801E-3</v>
      </c>
      <c r="W17" s="91">
        <v>444.29599999999999</v>
      </c>
      <c r="X17" s="92">
        <v>380.16</v>
      </c>
      <c r="Y17" s="93">
        <v>510.46600000000001</v>
      </c>
      <c r="Z17" s="100">
        <f t="shared" si="97"/>
        <v>0.10959339965481683</v>
      </c>
      <c r="AA17" s="101">
        <f t="shared" si="113"/>
        <v>8.5858154924393776E-3</v>
      </c>
      <c r="AB17" s="102">
        <f t="shared" si="98"/>
        <v>-3.1149934678839919E-3</v>
      </c>
      <c r="AC17" s="91">
        <v>1235.914</v>
      </c>
      <c r="AD17" s="92">
        <v>993.58600000000001</v>
      </c>
      <c r="AE17" s="92">
        <v>1162.057</v>
      </c>
      <c r="AF17" s="92">
        <f t="shared" si="114"/>
        <v>-73.856999999999971</v>
      </c>
      <c r="AG17" s="93">
        <f t="shared" si="115"/>
        <v>168.471</v>
      </c>
      <c r="AH17" s="91">
        <v>0</v>
      </c>
      <c r="AI17" s="92">
        <v>0</v>
      </c>
      <c r="AJ17" s="92">
        <v>0</v>
      </c>
      <c r="AK17" s="92">
        <f t="shared" si="99"/>
        <v>0</v>
      </c>
      <c r="AL17" s="93">
        <f t="shared" si="100"/>
        <v>0</v>
      </c>
      <c r="AM17" s="100">
        <f t="shared" si="123"/>
        <v>0.25044860861285434</v>
      </c>
      <c r="AN17" s="101">
        <f t="shared" si="116"/>
        <v>-2.9339652094601876E-2</v>
      </c>
      <c r="AO17" s="102">
        <f t="shared" si="117"/>
        <v>-5.3118291618673708E-2</v>
      </c>
      <c r="AP17" s="100">
        <f t="shared" si="21"/>
        <v>0</v>
      </c>
      <c r="AQ17" s="101">
        <f t="shared" si="118"/>
        <v>0</v>
      </c>
      <c r="AR17" s="102">
        <f t="shared" si="46"/>
        <v>0</v>
      </c>
      <c r="AS17" s="101">
        <f t="shared" si="101"/>
        <v>0</v>
      </c>
      <c r="AT17" s="101">
        <f t="shared" si="119"/>
        <v>0</v>
      </c>
      <c r="AU17" s="101">
        <f t="shared" si="102"/>
        <v>0</v>
      </c>
      <c r="AV17" s="91">
        <v>8148</v>
      </c>
      <c r="AW17" s="92">
        <v>3229</v>
      </c>
      <c r="AX17" s="93">
        <v>3971</v>
      </c>
      <c r="AY17" s="103">
        <v>48.5</v>
      </c>
      <c r="AZ17" s="104">
        <v>48.25</v>
      </c>
      <c r="BA17" s="105">
        <v>44.25</v>
      </c>
      <c r="BB17" s="103">
        <v>52.25</v>
      </c>
      <c r="BC17" s="104">
        <v>51.25</v>
      </c>
      <c r="BD17" s="104">
        <v>50.5</v>
      </c>
      <c r="BE17" s="85">
        <f t="shared" si="130"/>
        <v>7.4783427495291903</v>
      </c>
      <c r="BF17" s="84">
        <f t="shared" si="131"/>
        <v>-6.5216572504708097</v>
      </c>
      <c r="BG17" s="86">
        <f t="shared" si="132"/>
        <v>4.2533883668511407E-2</v>
      </c>
      <c r="BH17" s="85">
        <f t="shared" si="124"/>
        <v>6.5528052805280526</v>
      </c>
      <c r="BI17" s="84">
        <f t="shared" si="125"/>
        <v>-6.442410030476732</v>
      </c>
      <c r="BJ17" s="86">
        <f t="shared" si="126"/>
        <v>-0.44773672489200234</v>
      </c>
      <c r="BK17" s="92">
        <v>96</v>
      </c>
      <c r="BL17" s="92">
        <v>96</v>
      </c>
      <c r="BM17" s="92">
        <v>96</v>
      </c>
      <c r="BN17" s="91">
        <v>24922</v>
      </c>
      <c r="BO17" s="92">
        <v>14169</v>
      </c>
      <c r="BP17" s="93">
        <v>17698</v>
      </c>
      <c r="BQ17" s="107">
        <f t="shared" si="103"/>
        <v>263.18324104418576</v>
      </c>
      <c r="BR17" s="107">
        <f t="shared" si="104"/>
        <v>86.686972686911076</v>
      </c>
      <c r="BS17" s="107">
        <f t="shared" si="105"/>
        <v>25.131720118220642</v>
      </c>
      <c r="BT17" s="108">
        <f t="shared" si="106"/>
        <v>1172.958196927726</v>
      </c>
      <c r="BU17" s="107">
        <f t="shared" si="107"/>
        <v>633.11529069306721</v>
      </c>
      <c r="BV17" s="109">
        <f t="shared" si="108"/>
        <v>128.37721210270274</v>
      </c>
      <c r="BW17" s="106">
        <f t="shared" si="120"/>
        <v>4.4568118861747674</v>
      </c>
      <c r="BX17" s="106">
        <f t="shared" si="121"/>
        <v>1.3981471831801677</v>
      </c>
      <c r="BY17" s="106">
        <f t="shared" si="122"/>
        <v>6.8766051551045315E-2</v>
      </c>
      <c r="BZ17" s="78">
        <f t="shared" si="127"/>
        <v>0.50507990867579911</v>
      </c>
      <c r="CA17" s="79">
        <f t="shared" si="128"/>
        <v>-0.2061643835616439</v>
      </c>
      <c r="CB17" s="114">
        <f t="shared" si="129"/>
        <v>-3.7544172206553816E-2</v>
      </c>
      <c r="CC17" s="285"/>
      <c r="CD17" s="110"/>
    </row>
    <row r="18" spans="1:82" s="111" customFormat="1" ht="15" customHeight="1" x14ac:dyDescent="0.2">
      <c r="A18" s="68" t="s">
        <v>40</v>
      </c>
      <c r="B18" s="91">
        <v>18078.698</v>
      </c>
      <c r="C18" s="92">
        <v>14993.664000000001</v>
      </c>
      <c r="D18" s="93">
        <v>21755.332999999999</v>
      </c>
      <c r="E18" s="91">
        <v>18073.091</v>
      </c>
      <c r="F18" s="92">
        <v>15010.987999999999</v>
      </c>
      <c r="G18" s="93">
        <v>21579.656999999999</v>
      </c>
      <c r="H18" s="94">
        <f t="shared" si="80"/>
        <v>1.0081408152131426</v>
      </c>
      <c r="I18" s="95">
        <f t="shared" si="2"/>
        <v>7.8305749780882561E-3</v>
      </c>
      <c r="J18" s="96">
        <f t="shared" si="94"/>
        <v>9.2949031386008185E-3</v>
      </c>
      <c r="K18" s="91">
        <v>2516.6570000000002</v>
      </c>
      <c r="L18" s="92">
        <v>2522.8389999999999</v>
      </c>
      <c r="M18" s="92">
        <v>4295.6400000000003</v>
      </c>
      <c r="N18" s="97">
        <f t="shared" si="95"/>
        <v>0.19905969775145177</v>
      </c>
      <c r="O18" s="98">
        <f t="shared" si="109"/>
        <v>5.9810855370256433E-2</v>
      </c>
      <c r="P18" s="99">
        <f t="shared" si="96"/>
        <v>3.0993545143775308E-2</v>
      </c>
      <c r="Q18" s="91">
        <v>771.71400000000006</v>
      </c>
      <c r="R18" s="92">
        <v>769.673</v>
      </c>
      <c r="S18" s="93">
        <v>1251.817</v>
      </c>
      <c r="T18" s="100">
        <f t="shared" si="110"/>
        <v>5.8009124056049639E-2</v>
      </c>
      <c r="U18" s="101">
        <f t="shared" si="111"/>
        <v>1.5309510580966711E-2</v>
      </c>
      <c r="V18" s="102">
        <f t="shared" si="112"/>
        <v>6.7351506173925699E-3</v>
      </c>
      <c r="W18" s="91">
        <v>14467.692999999999</v>
      </c>
      <c r="X18" s="92">
        <v>11551.620999999999</v>
      </c>
      <c r="Y18" s="93">
        <v>15669.905000000001</v>
      </c>
      <c r="Z18" s="100">
        <f t="shared" si="97"/>
        <v>0.72614244980816889</v>
      </c>
      <c r="AA18" s="101">
        <f t="shared" si="113"/>
        <v>-7.436771195663372E-2</v>
      </c>
      <c r="AB18" s="102">
        <f t="shared" si="98"/>
        <v>-4.3401899970806346E-2</v>
      </c>
      <c r="AC18" s="91">
        <v>247.5</v>
      </c>
      <c r="AD18" s="92">
        <v>5832.8760000000002</v>
      </c>
      <c r="AE18" s="92">
        <v>7917.9610000000002</v>
      </c>
      <c r="AF18" s="92">
        <f t="shared" si="114"/>
        <v>7670.4610000000002</v>
      </c>
      <c r="AG18" s="93">
        <f t="shared" si="115"/>
        <v>2085.085</v>
      </c>
      <c r="AH18" s="91">
        <v>0</v>
      </c>
      <c r="AI18" s="92">
        <v>0</v>
      </c>
      <c r="AJ18" s="92">
        <v>0</v>
      </c>
      <c r="AK18" s="92">
        <f t="shared" si="99"/>
        <v>0</v>
      </c>
      <c r="AL18" s="93">
        <f t="shared" si="100"/>
        <v>0</v>
      </c>
      <c r="AM18" s="100">
        <f t="shared" si="123"/>
        <v>0.36395494382917515</v>
      </c>
      <c r="AN18" s="101">
        <f t="shared" si="116"/>
        <v>0.35026479866496035</v>
      </c>
      <c r="AO18" s="102">
        <f t="shared" si="117"/>
        <v>-2.5067779369103815E-2</v>
      </c>
      <c r="AP18" s="100">
        <f t="shared" si="21"/>
        <v>0</v>
      </c>
      <c r="AQ18" s="101">
        <f t="shared" si="118"/>
        <v>0</v>
      </c>
      <c r="AR18" s="102">
        <f t="shared" si="46"/>
        <v>0</v>
      </c>
      <c r="AS18" s="101">
        <f t="shared" si="101"/>
        <v>0</v>
      </c>
      <c r="AT18" s="101">
        <f t="shared" si="119"/>
        <v>0</v>
      </c>
      <c r="AU18" s="101">
        <f t="shared" si="102"/>
        <v>0</v>
      </c>
      <c r="AV18" s="91">
        <v>4065</v>
      </c>
      <c r="AW18" s="92">
        <v>2351</v>
      </c>
      <c r="AX18" s="93">
        <v>3097</v>
      </c>
      <c r="AY18" s="103">
        <v>33</v>
      </c>
      <c r="AZ18" s="104">
        <v>32</v>
      </c>
      <c r="BA18" s="105">
        <v>35</v>
      </c>
      <c r="BB18" s="103">
        <v>58</v>
      </c>
      <c r="BC18" s="104">
        <v>47</v>
      </c>
      <c r="BD18" s="104">
        <v>58</v>
      </c>
      <c r="BE18" s="85">
        <f t="shared" si="130"/>
        <v>7.3738095238095234</v>
      </c>
      <c r="BF18" s="84">
        <f t="shared" si="131"/>
        <v>-2.8913419913419922</v>
      </c>
      <c r="BG18" s="86">
        <f t="shared" si="132"/>
        <v>-0.78938492063492127</v>
      </c>
      <c r="BH18" s="85">
        <f t="shared" si="124"/>
        <v>4.4497126436781604</v>
      </c>
      <c r="BI18" s="84">
        <f t="shared" si="125"/>
        <v>-1.3908045977011501</v>
      </c>
      <c r="BJ18" s="86">
        <f t="shared" si="126"/>
        <v>-1.1082069780712489</v>
      </c>
      <c r="BK18" s="92">
        <v>123</v>
      </c>
      <c r="BL18" s="92">
        <v>120</v>
      </c>
      <c r="BM18" s="92">
        <v>121</v>
      </c>
      <c r="BN18" s="91">
        <v>19662</v>
      </c>
      <c r="BO18" s="92">
        <v>12798</v>
      </c>
      <c r="BP18" s="93">
        <v>19092</v>
      </c>
      <c r="BQ18" s="107">
        <f t="shared" si="103"/>
        <v>1130.2983972344437</v>
      </c>
      <c r="BR18" s="107">
        <f t="shared" si="104"/>
        <v>211.10955581444568</v>
      </c>
      <c r="BS18" s="107">
        <f t="shared" si="105"/>
        <v>-42.618308500827425</v>
      </c>
      <c r="BT18" s="108">
        <f t="shared" si="106"/>
        <v>6967.9228285437521</v>
      </c>
      <c r="BU18" s="107">
        <f>BT18-E18*1000/AV18</f>
        <v>2521.8979822952897</v>
      </c>
      <c r="BV18" s="109">
        <f t="shared" si="108"/>
        <v>582.98535512818398</v>
      </c>
      <c r="BW18" s="106">
        <f t="shared" si="120"/>
        <v>6.1646754924120115</v>
      </c>
      <c r="BX18" s="106">
        <f t="shared" si="121"/>
        <v>1.3277751234083217</v>
      </c>
      <c r="BY18" s="106">
        <f t="shared" si="122"/>
        <v>0.72103448858385288</v>
      </c>
      <c r="BZ18" s="78">
        <f t="shared" si="127"/>
        <v>0.43228801086833463</v>
      </c>
      <c r="CA18" s="79">
        <f t="shared" si="128"/>
        <v>-5.6672179990225335E-3</v>
      </c>
      <c r="CB18" s="114">
        <f t="shared" si="129"/>
        <v>4.0192422633040514E-2</v>
      </c>
      <c r="CC18" s="285"/>
      <c r="CD18" s="110"/>
    </row>
    <row r="19" spans="1:82" s="111" customFormat="1" ht="15" customHeight="1" x14ac:dyDescent="0.2">
      <c r="A19" s="68" t="s">
        <v>41</v>
      </c>
      <c r="B19" s="91">
        <v>154038.91438</v>
      </c>
      <c r="C19" s="92">
        <v>121543.46400000001</v>
      </c>
      <c r="D19" s="93">
        <v>167329.68100000001</v>
      </c>
      <c r="E19" s="91">
        <v>149225.54605999999</v>
      </c>
      <c r="F19" s="92">
        <v>118333.359</v>
      </c>
      <c r="G19" s="93">
        <v>162585.027</v>
      </c>
      <c r="H19" s="94">
        <f t="shared" si="80"/>
        <v>1.0291826011751992</v>
      </c>
      <c r="I19" s="95">
        <f>H19-IF(E19=0,"0",(B19/E19))</f>
        <v>-3.0730577725299746E-3</v>
      </c>
      <c r="J19" s="96">
        <f t="shared" si="94"/>
        <v>2.0549591718990179E-3</v>
      </c>
      <c r="K19" s="91">
        <v>62467.732309999985</v>
      </c>
      <c r="L19" s="92">
        <v>49466.741999999998</v>
      </c>
      <c r="M19" s="92">
        <v>69288.76783112291</v>
      </c>
      <c r="N19" s="97">
        <f t="shared" si="95"/>
        <v>0.42616942721990575</v>
      </c>
      <c r="O19" s="98">
        <f t="shared" si="109"/>
        <v>7.5565693055965055E-3</v>
      </c>
      <c r="P19" s="99">
        <f t="shared" si="96"/>
        <v>8.1407122571199864E-3</v>
      </c>
      <c r="Q19" s="91">
        <v>12708.69728</v>
      </c>
      <c r="R19" s="92">
        <v>10389.858</v>
      </c>
      <c r="S19" s="93">
        <v>14839.004060000001</v>
      </c>
      <c r="T19" s="100">
        <f t="shared" si="110"/>
        <v>9.1269192088641718E-2</v>
      </c>
      <c r="U19" s="101">
        <f t="shared" si="111"/>
        <v>6.1048377569099394E-3</v>
      </c>
      <c r="V19" s="102">
        <f t="shared" si="112"/>
        <v>3.4675942315234992E-3</v>
      </c>
      <c r="W19" s="91">
        <v>61974.409570000011</v>
      </c>
      <c r="X19" s="92">
        <v>47660.546999999999</v>
      </c>
      <c r="Y19" s="93">
        <v>63616.4</v>
      </c>
      <c r="Z19" s="100">
        <f t="shared" si="97"/>
        <v>0.39128080348997946</v>
      </c>
      <c r="AA19" s="101">
        <f t="shared" si="113"/>
        <v>-2.4026167778074037E-2</v>
      </c>
      <c r="AB19" s="102">
        <f t="shared" si="98"/>
        <v>-1.1484295065196326E-2</v>
      </c>
      <c r="AC19" s="91">
        <v>42496.883000000002</v>
      </c>
      <c r="AD19" s="92">
        <v>40749.159240000001</v>
      </c>
      <c r="AE19" s="92">
        <v>54637.447999999997</v>
      </c>
      <c r="AF19" s="92">
        <f t="shared" si="114"/>
        <v>12140.564999999995</v>
      </c>
      <c r="AG19" s="93">
        <f t="shared" si="115"/>
        <v>13888.288759999996</v>
      </c>
      <c r="AH19" s="91">
        <v>4656.7510000000002</v>
      </c>
      <c r="AI19" s="92">
        <v>4955.9049599999989</v>
      </c>
      <c r="AJ19" s="92">
        <v>4890.2669999999998</v>
      </c>
      <c r="AK19" s="92">
        <f t="shared" si="99"/>
        <v>233.51599999999962</v>
      </c>
      <c r="AL19" s="93">
        <f t="shared" si="100"/>
        <v>-65.637959999999111</v>
      </c>
      <c r="AM19" s="100">
        <f t="shared" si="123"/>
        <v>0.32652574052298583</v>
      </c>
      <c r="AN19" s="101">
        <f t="shared" si="116"/>
        <v>5.0641668169917609E-2</v>
      </c>
      <c r="AO19" s="102">
        <f t="shared" si="117"/>
        <v>-8.7383526577054504E-3</v>
      </c>
      <c r="AP19" s="100">
        <f t="shared" si="21"/>
        <v>2.9225341079805199E-2</v>
      </c>
      <c r="AQ19" s="101">
        <f t="shared" si="118"/>
        <v>-1.0056626814406028E-3</v>
      </c>
      <c r="AR19" s="102">
        <f t="shared" si="46"/>
        <v>-1.1549413867116491E-2</v>
      </c>
      <c r="AS19" s="101">
        <f t="shared" si="101"/>
        <v>3.0078212552746321E-2</v>
      </c>
      <c r="AT19" s="101">
        <f t="shared" si="119"/>
        <v>-1.127912155469743E-3</v>
      </c>
      <c r="AU19" s="101">
        <f t="shared" si="102"/>
        <v>-1.1802665349147763E-2</v>
      </c>
      <c r="AV19" s="91">
        <v>89351</v>
      </c>
      <c r="AW19" s="92">
        <v>61067</v>
      </c>
      <c r="AX19" s="93">
        <v>80463</v>
      </c>
      <c r="AY19" s="103">
        <v>636</v>
      </c>
      <c r="AZ19" s="104">
        <v>632</v>
      </c>
      <c r="BA19" s="105">
        <v>641</v>
      </c>
      <c r="BB19" s="103">
        <v>909</v>
      </c>
      <c r="BC19" s="104">
        <v>886</v>
      </c>
      <c r="BD19" s="104">
        <v>877</v>
      </c>
      <c r="BE19" s="85">
        <f t="shared" si="130"/>
        <v>10.460608424336973</v>
      </c>
      <c r="BF19" s="84">
        <f t="shared" si="131"/>
        <v>-1.2468077182206798</v>
      </c>
      <c r="BG19" s="86">
        <f t="shared" si="132"/>
        <v>-0.27550268677413747</v>
      </c>
      <c r="BH19" s="85">
        <f t="shared" si="124"/>
        <v>7.6456670467502859</v>
      </c>
      <c r="BI19" s="84">
        <f t="shared" si="125"/>
        <v>-0.54566041932965614</v>
      </c>
      <c r="BJ19" s="86">
        <f t="shared" si="126"/>
        <v>-1.2597312417008233E-2</v>
      </c>
      <c r="BK19" s="92">
        <v>1491</v>
      </c>
      <c r="BL19" s="92">
        <v>1517</v>
      </c>
      <c r="BM19" s="92">
        <v>1523</v>
      </c>
      <c r="BN19" s="91">
        <v>393088</v>
      </c>
      <c r="BO19" s="92">
        <v>267767</v>
      </c>
      <c r="BP19" s="93">
        <v>357407</v>
      </c>
      <c r="BQ19" s="107">
        <f t="shared" si="103"/>
        <v>454.90163035419005</v>
      </c>
      <c r="BR19" s="107">
        <f t="shared" si="104"/>
        <v>75.277866565928889</v>
      </c>
      <c r="BS19" s="107">
        <f t="shared" si="105"/>
        <v>12.975033723537251</v>
      </c>
      <c r="BT19" s="108">
        <f t="shared" si="106"/>
        <v>2020.618507885612</v>
      </c>
      <c r="BU19" s="107">
        <f t="shared" si="107"/>
        <v>350.5135727421889</v>
      </c>
      <c r="BV19" s="109">
        <f t="shared" si="108"/>
        <v>82.855739123432613</v>
      </c>
      <c r="BW19" s="106">
        <f t="shared" si="120"/>
        <v>4.4418801188123735</v>
      </c>
      <c r="BX19" s="106">
        <f t="shared" si="121"/>
        <v>4.2511337265440652E-2</v>
      </c>
      <c r="BY19" s="106">
        <f t="shared" si="122"/>
        <v>5.7073267321388066E-2</v>
      </c>
      <c r="BZ19" s="78">
        <f t="shared" si="127"/>
        <v>0.64293976380431561</v>
      </c>
      <c r="CA19" s="79">
        <f t="shared" si="128"/>
        <v>-7.9363002565593366E-2</v>
      </c>
      <c r="CB19" s="114">
        <f t="shared" si="129"/>
        <v>-5.9972829985848186E-3</v>
      </c>
      <c r="CC19" s="285"/>
      <c r="CD19" s="110"/>
    </row>
    <row r="20" spans="1:82" s="111" customFormat="1" ht="15" customHeight="1" x14ac:dyDescent="0.2">
      <c r="A20" s="68" t="s">
        <v>42</v>
      </c>
      <c r="B20" s="91">
        <v>78670.822909999988</v>
      </c>
      <c r="C20" s="92">
        <v>62086.148999999998</v>
      </c>
      <c r="D20" s="93">
        <v>90388.404999999999</v>
      </c>
      <c r="E20" s="91">
        <v>79851.502280000001</v>
      </c>
      <c r="F20" s="92">
        <v>65481.216999999997</v>
      </c>
      <c r="G20" s="93">
        <v>92990.260999999999</v>
      </c>
      <c r="H20" s="94">
        <f t="shared" si="80"/>
        <v>0.97202012369876023</v>
      </c>
      <c r="I20" s="95">
        <f t="shared" si="2"/>
        <v>-1.3193938200038446E-2</v>
      </c>
      <c r="J20" s="96">
        <f t="shared" si="94"/>
        <v>2.3868091032659966E-2</v>
      </c>
      <c r="K20" s="91">
        <v>31134.973299999998</v>
      </c>
      <c r="L20" s="92">
        <v>24888.904999999999</v>
      </c>
      <c r="M20" s="92">
        <v>37858.241430000002</v>
      </c>
      <c r="N20" s="97">
        <f t="shared" si="95"/>
        <v>0.40712049867243627</v>
      </c>
      <c r="O20" s="98">
        <f t="shared" si="109"/>
        <v>1.7209571376103905E-2</v>
      </c>
      <c r="P20" s="99">
        <f t="shared" si="96"/>
        <v>2.702821969112168E-2</v>
      </c>
      <c r="Q20" s="91">
        <v>6709.0262499999999</v>
      </c>
      <c r="R20" s="92">
        <v>5031.3389999999999</v>
      </c>
      <c r="S20" s="93">
        <v>7232.4329399999997</v>
      </c>
      <c r="T20" s="100">
        <f t="shared" si="110"/>
        <v>7.7776240890430448E-2</v>
      </c>
      <c r="U20" s="101">
        <f t="shared" si="111"/>
        <v>-6.242544710806458E-3</v>
      </c>
      <c r="V20" s="102">
        <f t="shared" si="112"/>
        <v>9.3987115710676694E-4</v>
      </c>
      <c r="W20" s="91">
        <v>38520.599519999996</v>
      </c>
      <c r="X20" s="92">
        <v>32990.762000000002</v>
      </c>
      <c r="Y20" s="93">
        <v>44431.514999999999</v>
      </c>
      <c r="Z20" s="100">
        <f t="shared" si="97"/>
        <v>0.47780826209316696</v>
      </c>
      <c r="AA20" s="101">
        <f t="shared" si="113"/>
        <v>-4.5946786170424914E-3</v>
      </c>
      <c r="AB20" s="102">
        <f t="shared" si="98"/>
        <v>-2.6011970814233121E-2</v>
      </c>
      <c r="AC20" s="91">
        <v>13903.759</v>
      </c>
      <c r="AD20" s="92">
        <v>15992.098380000001</v>
      </c>
      <c r="AE20" s="92">
        <v>18749.725999999999</v>
      </c>
      <c r="AF20" s="92">
        <f t="shared" si="114"/>
        <v>4845.9669999999987</v>
      </c>
      <c r="AG20" s="93">
        <f t="shared" si="115"/>
        <v>2757.6276199999975</v>
      </c>
      <c r="AH20" s="91">
        <v>0</v>
      </c>
      <c r="AI20" s="92">
        <v>0</v>
      </c>
      <c r="AJ20" s="92">
        <v>0</v>
      </c>
      <c r="AK20" s="92">
        <f t="shared" si="99"/>
        <v>0</v>
      </c>
      <c r="AL20" s="93">
        <f t="shared" si="100"/>
        <v>0</v>
      </c>
      <c r="AM20" s="100">
        <f t="shared" si="123"/>
        <v>0.20743507975386885</v>
      </c>
      <c r="AN20" s="101">
        <f t="shared" si="116"/>
        <v>3.0701718061364319E-2</v>
      </c>
      <c r="AO20" s="102">
        <f t="shared" si="117"/>
        <v>-5.014408464236389E-2</v>
      </c>
      <c r="AP20" s="100">
        <f t="shared" si="21"/>
        <v>0</v>
      </c>
      <c r="AQ20" s="101">
        <f t="shared" si="118"/>
        <v>0</v>
      </c>
      <c r="AR20" s="102">
        <f t="shared" si="46"/>
        <v>0</v>
      </c>
      <c r="AS20" s="101">
        <f t="shared" si="101"/>
        <v>0</v>
      </c>
      <c r="AT20" s="101">
        <f t="shared" si="119"/>
        <v>0</v>
      </c>
      <c r="AU20" s="101">
        <f t="shared" si="102"/>
        <v>0</v>
      </c>
      <c r="AV20" s="91">
        <v>44618</v>
      </c>
      <c r="AW20" s="92">
        <v>27590</v>
      </c>
      <c r="AX20" s="93">
        <v>34965</v>
      </c>
      <c r="AY20" s="103">
        <v>387.85</v>
      </c>
      <c r="AZ20" s="104">
        <v>378.51444444444445</v>
      </c>
      <c r="BA20" s="105">
        <v>370.61333333333334</v>
      </c>
      <c r="BB20" s="103">
        <v>691.71416666666687</v>
      </c>
      <c r="BC20" s="104">
        <v>650</v>
      </c>
      <c r="BD20" s="104">
        <v>643.31083333333311</v>
      </c>
      <c r="BE20" s="85">
        <f t="shared" si="130"/>
        <v>7.8619675492876668</v>
      </c>
      <c r="BF20" s="84">
        <f t="shared" si="131"/>
        <v>-1.7246423944190932</v>
      </c>
      <c r="BG20" s="86">
        <f t="shared" si="132"/>
        <v>-0.23694545271137724</v>
      </c>
      <c r="BH20" s="85">
        <f t="shared" si="124"/>
        <v>4.5293034860027506</v>
      </c>
      <c r="BI20" s="84">
        <f t="shared" si="125"/>
        <v>-0.8459900179373383</v>
      </c>
      <c r="BJ20" s="86">
        <f t="shared" si="126"/>
        <v>-0.18693583023656579</v>
      </c>
      <c r="BK20" s="92">
        <v>938</v>
      </c>
      <c r="BL20" s="92">
        <v>962</v>
      </c>
      <c r="BM20" s="92">
        <v>961.66666666666686</v>
      </c>
      <c r="BN20" s="91">
        <v>232754</v>
      </c>
      <c r="BO20" s="92">
        <v>145720</v>
      </c>
      <c r="BP20" s="93">
        <v>189592</v>
      </c>
      <c r="BQ20" s="107">
        <f t="shared" si="103"/>
        <v>490.47565825562259</v>
      </c>
      <c r="BR20" s="107">
        <f t="shared" si="104"/>
        <v>147.40313413143997</v>
      </c>
      <c r="BS20" s="107">
        <f t="shared" si="105"/>
        <v>41.112379364598723</v>
      </c>
      <c r="BT20" s="108">
        <f t="shared" si="106"/>
        <v>2659.5241241241242</v>
      </c>
      <c r="BU20" s="107">
        <f t="shared" si="107"/>
        <v>869.85398471850317</v>
      </c>
      <c r="BV20" s="109">
        <f t="shared" si="108"/>
        <v>286.15634594362427</v>
      </c>
      <c r="BW20" s="106">
        <f t="shared" si="120"/>
        <v>5.4223366223366227</v>
      </c>
      <c r="BX20" s="106">
        <f t="shared" si="121"/>
        <v>0.20574242268625742</v>
      </c>
      <c r="BY20" s="106">
        <f t="shared" si="122"/>
        <v>0.14071284560592279</v>
      </c>
      <c r="BZ20" s="78">
        <f t="shared" si="127"/>
        <v>0.54013532442249701</v>
      </c>
      <c r="CA20" s="79">
        <f t="shared" si="128"/>
        <v>-0.13969643653786745</v>
      </c>
      <c r="CB20" s="114">
        <f t="shared" si="129"/>
        <v>-1.6762070710192312E-2</v>
      </c>
      <c r="CC20" s="285"/>
      <c r="CD20" s="110"/>
    </row>
    <row r="21" spans="1:82" s="111" customFormat="1" ht="15" customHeight="1" x14ac:dyDescent="0.2">
      <c r="A21" s="68" t="s">
        <v>43</v>
      </c>
      <c r="B21" s="91">
        <v>120319.63233192913</v>
      </c>
      <c r="C21" s="92">
        <v>96987.078999999998</v>
      </c>
      <c r="D21" s="93">
        <v>137488.08600000001</v>
      </c>
      <c r="E21" s="91">
        <v>116872.00116999997</v>
      </c>
      <c r="F21" s="92">
        <v>93155.447</v>
      </c>
      <c r="G21" s="93">
        <v>131063.60400000001</v>
      </c>
      <c r="H21" s="94">
        <f t="shared" si="80"/>
        <v>1.0490180477564162</v>
      </c>
      <c r="I21" s="95">
        <f t="shared" si="2"/>
        <v>1.951884240855617E-2</v>
      </c>
      <c r="J21" s="96">
        <f t="shared" si="94"/>
        <v>7.8864540236309733E-3</v>
      </c>
      <c r="K21" s="91">
        <v>47026.482709999997</v>
      </c>
      <c r="L21" s="92">
        <v>36005.860999999997</v>
      </c>
      <c r="M21" s="92">
        <v>53882.717469999996</v>
      </c>
      <c r="N21" s="97">
        <f t="shared" si="95"/>
        <v>0.41111884478623062</v>
      </c>
      <c r="O21" s="98">
        <f t="shared" si="109"/>
        <v>8.7428929823756274E-3</v>
      </c>
      <c r="P21" s="99">
        <f t="shared" si="96"/>
        <v>2.4605096427532946E-2</v>
      </c>
      <c r="Q21" s="91">
        <v>8344.1259499999996</v>
      </c>
      <c r="R21" s="92">
        <v>6854.1620000000003</v>
      </c>
      <c r="S21" s="93">
        <v>9423.6708999999992</v>
      </c>
      <c r="T21" s="100">
        <f t="shared" si="110"/>
        <v>7.1901508980326823E-2</v>
      </c>
      <c r="U21" s="101">
        <f t="shared" si="111"/>
        <v>5.0608606921588584E-4</v>
      </c>
      <c r="V21" s="102">
        <f t="shared" si="112"/>
        <v>-1.6761745661865723E-3</v>
      </c>
      <c r="W21" s="91">
        <v>54260.488539999998</v>
      </c>
      <c r="X21" s="92">
        <v>44385.845999999998</v>
      </c>
      <c r="Y21" s="93">
        <v>59823.504000000001</v>
      </c>
      <c r="Z21" s="100">
        <f t="shared" si="97"/>
        <v>0.4564463525663463</v>
      </c>
      <c r="AA21" s="101">
        <f t="shared" si="113"/>
        <v>-7.826424461520598E-3</v>
      </c>
      <c r="AB21" s="102">
        <f t="shared" si="98"/>
        <v>-2.0024400668298137E-2</v>
      </c>
      <c r="AC21" s="91">
        <v>17362.292000000001</v>
      </c>
      <c r="AD21" s="92">
        <v>19656.884240000032</v>
      </c>
      <c r="AE21" s="92">
        <v>19028.175999999999</v>
      </c>
      <c r="AF21" s="92">
        <f t="shared" si="114"/>
        <v>1665.8839999999982</v>
      </c>
      <c r="AG21" s="93">
        <f t="shared" si="115"/>
        <v>-628.70824000003267</v>
      </c>
      <c r="AH21" s="91">
        <v>0</v>
      </c>
      <c r="AI21" s="92">
        <v>0</v>
      </c>
      <c r="AJ21" s="92">
        <v>0</v>
      </c>
      <c r="AK21" s="92">
        <f t="shared" si="99"/>
        <v>0</v>
      </c>
      <c r="AL21" s="93">
        <f t="shared" si="100"/>
        <v>0</v>
      </c>
      <c r="AM21" s="100">
        <f t="shared" si="123"/>
        <v>0.13839872641764756</v>
      </c>
      <c r="AN21" s="101">
        <f t="shared" si="116"/>
        <v>-5.9026786273924936E-3</v>
      </c>
      <c r="AO21" s="102">
        <f t="shared" si="117"/>
        <v>-6.4276562318494629E-2</v>
      </c>
      <c r="AP21" s="100">
        <f t="shared" si="21"/>
        <v>0</v>
      </c>
      <c r="AQ21" s="101">
        <f t="shared" si="118"/>
        <v>0</v>
      </c>
      <c r="AR21" s="102">
        <f t="shared" si="46"/>
        <v>0</v>
      </c>
      <c r="AS21" s="101">
        <f t="shared" si="101"/>
        <v>0</v>
      </c>
      <c r="AT21" s="101">
        <f t="shared" si="119"/>
        <v>0</v>
      </c>
      <c r="AU21" s="101">
        <f t="shared" si="102"/>
        <v>0</v>
      </c>
      <c r="AV21" s="91">
        <v>56467</v>
      </c>
      <c r="AW21" s="92">
        <v>36669</v>
      </c>
      <c r="AX21" s="93">
        <v>46980</v>
      </c>
      <c r="AY21" s="103">
        <v>373.48000000000008</v>
      </c>
      <c r="AZ21" s="104">
        <v>361.29222222222222</v>
      </c>
      <c r="BA21" s="105">
        <v>360.27416666666676</v>
      </c>
      <c r="BB21" s="103">
        <v>690.89749999999992</v>
      </c>
      <c r="BC21" s="104">
        <v>677.40444444444461</v>
      </c>
      <c r="BD21" s="104">
        <v>677.03916666666669</v>
      </c>
      <c r="BE21" s="85">
        <f t="shared" si="130"/>
        <v>10.866724184590899</v>
      </c>
      <c r="BF21" s="84">
        <f t="shared" si="131"/>
        <v>-1.7325671652359524</v>
      </c>
      <c r="BG21" s="86">
        <f t="shared" si="132"/>
        <v>-0.41038914011086725</v>
      </c>
      <c r="BH21" s="85">
        <f t="shared" si="124"/>
        <v>5.7825310451020187</v>
      </c>
      <c r="BI21" s="84">
        <f t="shared" si="125"/>
        <v>-1.0282959347804299</v>
      </c>
      <c r="BJ21" s="86">
        <f t="shared" si="126"/>
        <v>-0.23209340377473797</v>
      </c>
      <c r="BK21" s="92">
        <v>1306</v>
      </c>
      <c r="BL21" s="92">
        <v>1322</v>
      </c>
      <c r="BM21" s="92">
        <v>1306</v>
      </c>
      <c r="BN21" s="91">
        <v>308321</v>
      </c>
      <c r="BO21" s="92">
        <v>197058</v>
      </c>
      <c r="BP21" s="93">
        <v>263532</v>
      </c>
      <c r="BQ21" s="107">
        <f t="shared" si="103"/>
        <v>497.33468421292292</v>
      </c>
      <c r="BR21" s="107">
        <f t="shared" si="104"/>
        <v>118.27519371438416</v>
      </c>
      <c r="BS21" s="107">
        <f t="shared" si="105"/>
        <v>24.603574590375274</v>
      </c>
      <c r="BT21" s="108">
        <f t="shared" si="106"/>
        <v>2789.7744572158367</v>
      </c>
      <c r="BU21" s="107">
        <f t="shared" si="107"/>
        <v>720.03458844292572</v>
      </c>
      <c r="BV21" s="109">
        <f t="shared" si="108"/>
        <v>249.33302167082593</v>
      </c>
      <c r="BW21" s="106">
        <f t="shared" si="120"/>
        <v>5.6094508301404851</v>
      </c>
      <c r="BX21" s="106">
        <f t="shared" si="121"/>
        <v>0.14925283839309245</v>
      </c>
      <c r="BY21" s="106">
        <f t="shared" si="122"/>
        <v>0.23548371895665099</v>
      </c>
      <c r="BZ21" s="78">
        <f t="shared" si="127"/>
        <v>0.55283727369988878</v>
      </c>
      <c r="CA21" s="79">
        <f t="shared" si="128"/>
        <v>-9.395833770374884E-2</v>
      </c>
      <c r="CB21" s="114">
        <f t="shared" si="129"/>
        <v>4.8206767434056941E-3</v>
      </c>
      <c r="CC21" s="285"/>
      <c r="CD21" s="110"/>
    </row>
    <row r="22" spans="1:82" s="111" customFormat="1" ht="15" customHeight="1" x14ac:dyDescent="0.2">
      <c r="A22" s="68" t="s">
        <v>44</v>
      </c>
      <c r="B22" s="91">
        <v>33634.593139999997</v>
      </c>
      <c r="C22" s="92">
        <v>24201.275000000001</v>
      </c>
      <c r="D22" s="93">
        <v>35191.775999999998</v>
      </c>
      <c r="E22" s="91">
        <v>34922.824999999997</v>
      </c>
      <c r="F22" s="92">
        <v>25022.433000000001</v>
      </c>
      <c r="G22" s="93">
        <v>34835.303999999996</v>
      </c>
      <c r="H22" s="94">
        <f t="shared" si="80"/>
        <v>1.0102330670058168</v>
      </c>
      <c r="I22" s="95">
        <f t="shared" si="2"/>
        <v>4.7121029534621384E-2</v>
      </c>
      <c r="J22" s="96">
        <f t="shared" si="94"/>
        <v>4.3049939769548407E-2</v>
      </c>
      <c r="K22" s="91">
        <v>16399.794590000001</v>
      </c>
      <c r="L22" s="92">
        <v>12298.521000000001</v>
      </c>
      <c r="M22" s="92">
        <v>17407.023153333332</v>
      </c>
      <c r="N22" s="97">
        <f t="shared" si="95"/>
        <v>0.49969488290767705</v>
      </c>
      <c r="O22" s="98">
        <f t="shared" si="109"/>
        <v>3.0093852922273456E-2</v>
      </c>
      <c r="P22" s="99">
        <f t="shared" si="96"/>
        <v>8.1950755148467724E-3</v>
      </c>
      <c r="Q22" s="91">
        <v>3754.1789200000017</v>
      </c>
      <c r="R22" s="92">
        <v>2669.3209999999999</v>
      </c>
      <c r="S22" s="93">
        <v>3677.121979999999</v>
      </c>
      <c r="T22" s="100">
        <f t="shared" si="110"/>
        <v>0.10555733861257531</v>
      </c>
      <c r="U22" s="101">
        <f t="shared" si="111"/>
        <v>-1.941952180766926E-3</v>
      </c>
      <c r="V22" s="102">
        <f t="shared" si="112"/>
        <v>-1.1197778772560202E-3</v>
      </c>
      <c r="W22" s="91">
        <v>11971.039199999999</v>
      </c>
      <c r="X22" s="92">
        <v>8028.96</v>
      </c>
      <c r="Y22" s="93">
        <v>11002.118</v>
      </c>
      <c r="Z22" s="100">
        <f t="shared" si="97"/>
        <v>0.31583240955784403</v>
      </c>
      <c r="AA22" s="101">
        <f t="shared" si="113"/>
        <v>-2.6953123972161042E-2</v>
      </c>
      <c r="AB22" s="102">
        <f t="shared" si="98"/>
        <v>-5.0380669461793648E-3</v>
      </c>
      <c r="AC22" s="91">
        <v>7693.7629999999999</v>
      </c>
      <c r="AD22" s="92">
        <v>8146.0979799999996</v>
      </c>
      <c r="AE22" s="92">
        <v>10263.76</v>
      </c>
      <c r="AF22" s="92">
        <f t="shared" si="114"/>
        <v>2569.9970000000003</v>
      </c>
      <c r="AG22" s="93">
        <f t="shared" si="115"/>
        <v>2117.6620200000007</v>
      </c>
      <c r="AH22" s="91">
        <v>1014.861</v>
      </c>
      <c r="AI22" s="92">
        <v>2097.6549800000003</v>
      </c>
      <c r="AJ22" s="92">
        <v>1733.145</v>
      </c>
      <c r="AK22" s="92">
        <f t="shared" si="99"/>
        <v>718.28399999999999</v>
      </c>
      <c r="AL22" s="93">
        <f t="shared" si="100"/>
        <v>-364.50998000000027</v>
      </c>
      <c r="AM22" s="100">
        <f t="shared" si="123"/>
        <v>0.29165223147589941</v>
      </c>
      <c r="AN22" s="101">
        <f t="shared" si="116"/>
        <v>6.2906696544775792E-2</v>
      </c>
      <c r="AO22" s="102">
        <f t="shared" si="117"/>
        <v>-4.4945653552885212E-2</v>
      </c>
      <c r="AP22" s="100">
        <f t="shared" si="21"/>
        <v>4.9248580122810512E-2</v>
      </c>
      <c r="AQ22" s="101">
        <f t="shared" si="118"/>
        <v>1.907544867520353E-2</v>
      </c>
      <c r="AR22" s="102">
        <f t="shared" si="46"/>
        <v>-3.7426811153062359E-2</v>
      </c>
      <c r="AS22" s="101">
        <f t="shared" si="101"/>
        <v>4.9752544143148579E-2</v>
      </c>
      <c r="AT22" s="101">
        <f t="shared" si="119"/>
        <v>2.0692438037757617E-2</v>
      </c>
      <c r="AU22" s="101">
        <f t="shared" si="102"/>
        <v>-3.4078431845477312E-2</v>
      </c>
      <c r="AV22" s="91">
        <v>13765</v>
      </c>
      <c r="AW22" s="92">
        <v>7352</v>
      </c>
      <c r="AX22" s="93">
        <v>9134</v>
      </c>
      <c r="AY22" s="103">
        <v>188.81640040962623</v>
      </c>
      <c r="AZ22" s="104">
        <v>187.74730796564086</v>
      </c>
      <c r="BA22" s="105">
        <v>186.7910822982326</v>
      </c>
      <c r="BB22" s="103">
        <v>324.91079329077058</v>
      </c>
      <c r="BC22" s="104">
        <v>295</v>
      </c>
      <c r="BD22" s="104">
        <v>285.9059165353479</v>
      </c>
      <c r="BE22" s="85">
        <f t="shared" si="130"/>
        <v>4.0749625587124116</v>
      </c>
      <c r="BF22" s="84">
        <f t="shared" si="131"/>
        <v>-2.0001629645196948</v>
      </c>
      <c r="BG22" s="86">
        <f t="shared" si="132"/>
        <v>-0.27603931577723806</v>
      </c>
      <c r="BH22" s="85">
        <f t="shared" si="124"/>
        <v>2.6622977092975271</v>
      </c>
      <c r="BI22" s="84">
        <f t="shared" si="125"/>
        <v>-0.86815851751910733</v>
      </c>
      <c r="BJ22" s="86">
        <f t="shared" si="126"/>
        <v>-0.10681716829192656</v>
      </c>
      <c r="BK22" s="92">
        <v>299</v>
      </c>
      <c r="BL22" s="92">
        <v>303</v>
      </c>
      <c r="BM22" s="92">
        <v>301.85999999999996</v>
      </c>
      <c r="BN22" s="91">
        <v>65304</v>
      </c>
      <c r="BO22" s="92">
        <v>36384</v>
      </c>
      <c r="BP22" s="93">
        <v>47094</v>
      </c>
      <c r="BQ22" s="107">
        <f t="shared" si="103"/>
        <v>739.69728627850679</v>
      </c>
      <c r="BR22" s="107">
        <f t="shared" si="104"/>
        <v>204.92414833902376</v>
      </c>
      <c r="BS22" s="107">
        <f t="shared" si="105"/>
        <v>51.965508574021328</v>
      </c>
      <c r="BT22" s="108">
        <f t="shared" si="106"/>
        <v>3813.8059995620756</v>
      </c>
      <c r="BU22" s="107">
        <f t="shared" si="107"/>
        <v>1276.7318985813272</v>
      </c>
      <c r="BV22" s="109">
        <f t="shared" si="108"/>
        <v>410.31946528568824</v>
      </c>
      <c r="BW22" s="106">
        <f t="shared" si="120"/>
        <v>5.1559010291219618</v>
      </c>
      <c r="BX22" s="106">
        <f t="shared" si="121"/>
        <v>0.41169470874419201</v>
      </c>
      <c r="BY22" s="106">
        <f t="shared" si="122"/>
        <v>0.20704357536788098</v>
      </c>
      <c r="BZ22" s="78">
        <f t="shared" si="127"/>
        <v>0.42743211268219239</v>
      </c>
      <c r="CA22" s="79">
        <f t="shared" si="128"/>
        <v>-0.17094604281329484</v>
      </c>
      <c r="CB22" s="114">
        <f t="shared" si="129"/>
        <v>-1.4035563497190207E-2</v>
      </c>
      <c r="CC22" s="285"/>
      <c r="CD22" s="110"/>
    </row>
    <row r="23" spans="1:82" s="111" customFormat="1" ht="15" customHeight="1" x14ac:dyDescent="0.2">
      <c r="A23" s="68" t="s">
        <v>45</v>
      </c>
      <c r="B23" s="91">
        <v>39166.120830000007</v>
      </c>
      <c r="C23" s="92">
        <v>37032.925999999999</v>
      </c>
      <c r="D23" s="93">
        <v>50929.125</v>
      </c>
      <c r="E23" s="91">
        <v>39454.411829999997</v>
      </c>
      <c r="F23" s="92">
        <v>37374.409</v>
      </c>
      <c r="G23" s="93">
        <v>50843.127999999997</v>
      </c>
      <c r="H23" s="94">
        <f t="shared" si="80"/>
        <v>1.0016914183564789</v>
      </c>
      <c r="I23" s="95">
        <f t="shared" si="2"/>
        <v>8.9983578501449113E-3</v>
      </c>
      <c r="J23" s="96">
        <f t="shared" si="94"/>
        <v>1.0828231730571347E-2</v>
      </c>
      <c r="K23" s="91">
        <v>10592.477859999999</v>
      </c>
      <c r="L23" s="92">
        <v>8572.74</v>
      </c>
      <c r="M23" s="92">
        <v>11702.138489999999</v>
      </c>
      <c r="N23" s="97">
        <f t="shared" si="95"/>
        <v>0.23016165508148909</v>
      </c>
      <c r="O23" s="98">
        <f t="shared" si="109"/>
        <v>-3.8312195337078941E-2</v>
      </c>
      <c r="P23" s="99">
        <f t="shared" si="96"/>
        <v>7.8705814806334651E-4</v>
      </c>
      <c r="Q23" s="91">
        <v>3198.1198899999995</v>
      </c>
      <c r="R23" s="92">
        <v>2631.0610000000001</v>
      </c>
      <c r="S23" s="93">
        <v>3606.0324200000009</v>
      </c>
      <c r="T23" s="100">
        <f t="shared" si="110"/>
        <v>7.0924676782278248E-2</v>
      </c>
      <c r="U23" s="101">
        <f t="shared" si="111"/>
        <v>-1.013393597261375E-2</v>
      </c>
      <c r="V23" s="102">
        <f t="shared" si="112"/>
        <v>5.2728267231386128E-4</v>
      </c>
      <c r="W23" s="91">
        <v>20882.162059999995</v>
      </c>
      <c r="X23" s="92">
        <v>22128.817999999999</v>
      </c>
      <c r="Y23" s="93">
        <v>30197.328000000001</v>
      </c>
      <c r="Z23" s="100">
        <f t="shared" si="97"/>
        <v>0.59393135685908238</v>
      </c>
      <c r="AA23" s="101">
        <f t="shared" si="113"/>
        <v>6.4658175700624376E-2</v>
      </c>
      <c r="AB23" s="102">
        <f t="shared" si="98"/>
        <v>1.8465964017331249E-3</v>
      </c>
      <c r="AC23" s="91">
        <v>15660.463</v>
      </c>
      <c r="AD23" s="92">
        <v>15795.718189999998</v>
      </c>
      <c r="AE23" s="92">
        <v>15607.173000000001</v>
      </c>
      <c r="AF23" s="92">
        <f t="shared" si="114"/>
        <v>-53.289999999999054</v>
      </c>
      <c r="AG23" s="93">
        <f t="shared" si="115"/>
        <v>-188.54518999999709</v>
      </c>
      <c r="AH23" s="91">
        <v>855.64780000000007</v>
      </c>
      <c r="AI23" s="92">
        <v>288.38177000000002</v>
      </c>
      <c r="AJ23" s="92">
        <v>288.48500000000001</v>
      </c>
      <c r="AK23" s="92">
        <f t="shared" si="99"/>
        <v>-567.16280000000006</v>
      </c>
      <c r="AL23" s="93">
        <f t="shared" si="100"/>
        <v>0.10322999999999638</v>
      </c>
      <c r="AM23" s="100">
        <f t="shared" si="123"/>
        <v>0.30644887380256386</v>
      </c>
      <c r="AN23" s="101">
        <f t="shared" si="116"/>
        <v>-9.3398307080475806E-2</v>
      </c>
      <c r="AO23" s="102">
        <f t="shared" si="117"/>
        <v>-0.12008286149699088</v>
      </c>
      <c r="AP23" s="100">
        <f t="shared" si="21"/>
        <v>5.6644405337810148E-3</v>
      </c>
      <c r="AQ23" s="101">
        <f t="shared" si="118"/>
        <v>-1.6182190734960845E-2</v>
      </c>
      <c r="AR23" s="102">
        <f t="shared" si="46"/>
        <v>-2.1227316167533507E-3</v>
      </c>
      <c r="AS23" s="101">
        <f t="shared" si="101"/>
        <v>5.6740214724790346E-3</v>
      </c>
      <c r="AT23" s="101">
        <f t="shared" si="119"/>
        <v>-1.6012977783441698E-2</v>
      </c>
      <c r="AU23" s="101">
        <f t="shared" si="102"/>
        <v>-2.0420007394039682E-3</v>
      </c>
      <c r="AV23" s="91">
        <v>14545</v>
      </c>
      <c r="AW23" s="92">
        <v>10592</v>
      </c>
      <c r="AX23" s="93">
        <v>13102</v>
      </c>
      <c r="AY23" s="103">
        <v>119</v>
      </c>
      <c r="AZ23" s="104">
        <v>123</v>
      </c>
      <c r="BA23" s="104">
        <v>122</v>
      </c>
      <c r="BB23" s="103">
        <v>163</v>
      </c>
      <c r="BC23" s="104">
        <v>165</v>
      </c>
      <c r="BD23" s="104">
        <v>165</v>
      </c>
      <c r="BE23" s="85">
        <f t="shared" si="130"/>
        <v>8.9494535519125673</v>
      </c>
      <c r="BF23" s="84">
        <f t="shared" si="131"/>
        <v>-1.2361206777793097</v>
      </c>
      <c r="BG23" s="86">
        <f t="shared" si="132"/>
        <v>-0.61874879677758621</v>
      </c>
      <c r="BH23" s="85">
        <f t="shared" si="124"/>
        <v>6.6171717171717175</v>
      </c>
      <c r="BI23" s="84">
        <f t="shared" si="125"/>
        <v>-0.81892235235793454</v>
      </c>
      <c r="BJ23" s="86">
        <f t="shared" si="126"/>
        <v>-0.51548821548821433</v>
      </c>
      <c r="BK23" s="92">
        <v>242</v>
      </c>
      <c r="BL23" s="92">
        <v>242</v>
      </c>
      <c r="BM23" s="92">
        <v>242</v>
      </c>
      <c r="BN23" s="91">
        <v>98012</v>
      </c>
      <c r="BO23" s="92">
        <v>69245</v>
      </c>
      <c r="BP23" s="93">
        <v>86195</v>
      </c>
      <c r="BQ23" s="107">
        <f t="shared" si="103"/>
        <v>589.86168571262829</v>
      </c>
      <c r="BR23" s="107">
        <f t="shared" si="104"/>
        <v>187.31493806948259</v>
      </c>
      <c r="BS23" s="107">
        <f t="shared" si="105"/>
        <v>50.120058158292181</v>
      </c>
      <c r="BT23" s="108">
        <f t="shared" si="106"/>
        <v>3880.5623568920773</v>
      </c>
      <c r="BU23" s="107">
        <f t="shared" si="107"/>
        <v>1167.9867755926621</v>
      </c>
      <c r="BV23" s="109">
        <f t="shared" si="108"/>
        <v>352.01165825159387</v>
      </c>
      <c r="BW23" s="106">
        <f t="shared" si="120"/>
        <v>6.5787666005190051</v>
      </c>
      <c r="BX23" s="106">
        <f t="shared" si="121"/>
        <v>-0.15976897871784601</v>
      </c>
      <c r="BY23" s="106">
        <f t="shared" si="122"/>
        <v>4.128548269423149E-2</v>
      </c>
      <c r="BZ23" s="78">
        <f t="shared" si="127"/>
        <v>0.97582927657647456</v>
      </c>
      <c r="CA23" s="79">
        <f t="shared" si="128"/>
        <v>-0.13378240688327858</v>
      </c>
      <c r="CB23" s="114">
        <f t="shared" si="129"/>
        <v>-7.6142648557215309E-2</v>
      </c>
      <c r="CC23" s="285"/>
      <c r="CD23" s="110"/>
    </row>
    <row r="24" spans="1:82" s="111" customFormat="1" ht="15" customHeight="1" x14ac:dyDescent="0.2">
      <c r="A24" s="68" t="s">
        <v>240</v>
      </c>
      <c r="B24" s="91"/>
      <c r="C24" s="92">
        <v>11899.079</v>
      </c>
      <c r="D24" s="93">
        <v>31848.925999999999</v>
      </c>
      <c r="E24" s="91"/>
      <c r="F24" s="92">
        <v>36269.091999999997</v>
      </c>
      <c r="G24" s="93">
        <v>52949.324000000001</v>
      </c>
      <c r="H24" s="94">
        <f t="shared" si="80"/>
        <v>0.60149825519963196</v>
      </c>
      <c r="I24" s="95"/>
      <c r="J24" s="96">
        <f t="shared" si="94"/>
        <v>0.27342059061403934</v>
      </c>
      <c r="K24" s="91"/>
      <c r="L24" s="92">
        <v>9840.8719999999994</v>
      </c>
      <c r="M24" s="92">
        <v>15534.71111</v>
      </c>
      <c r="N24" s="97">
        <f t="shared" si="95"/>
        <v>0.29338828027341768</v>
      </c>
      <c r="O24" s="98"/>
      <c r="P24" s="99">
        <f t="shared" si="96"/>
        <v>2.2058851899528387E-2</v>
      </c>
      <c r="Q24" s="91"/>
      <c r="R24" s="92">
        <v>3054.1039999999998</v>
      </c>
      <c r="S24" s="93">
        <v>4625.7998199999993</v>
      </c>
      <c r="T24" s="100">
        <f t="shared" si="110"/>
        <v>8.7362773885460737E-2</v>
      </c>
      <c r="U24" s="101"/>
      <c r="V24" s="102">
        <f t="shared" si="112"/>
        <v>3.1559787442975717E-3</v>
      </c>
      <c r="W24" s="91"/>
      <c r="X24" s="92">
        <v>2827.011</v>
      </c>
      <c r="Y24" s="93">
        <v>4476.8</v>
      </c>
      <c r="Z24" s="100">
        <f t="shared" si="97"/>
        <v>8.4548765910590282E-2</v>
      </c>
      <c r="AA24" s="101"/>
      <c r="AB24" s="102">
        <f t="shared" si="98"/>
        <v>6.6033075572353023E-3</v>
      </c>
      <c r="AC24" s="91"/>
      <c r="AD24" s="92">
        <v>34040.595659999999</v>
      </c>
      <c r="AE24" s="92">
        <v>27026.579000000002</v>
      </c>
      <c r="AF24" s="92"/>
      <c r="AG24" s="93">
        <f t="shared" si="115"/>
        <v>-7014.0166599999975</v>
      </c>
      <c r="AH24" s="91"/>
      <c r="AI24" s="92">
        <v>28437.281080000001</v>
      </c>
      <c r="AJ24" s="92">
        <v>4737.8090000000002</v>
      </c>
      <c r="AK24" s="92"/>
      <c r="AL24" s="93">
        <f t="shared" si="100"/>
        <v>-23699.47208</v>
      </c>
      <c r="AM24" s="100">
        <f t="shared" ref="AM24" si="133">IF(D24=0,"0",(AE24/D24))</f>
        <v>0.84858682518839101</v>
      </c>
      <c r="AN24" s="101"/>
      <c r="AO24" s="102">
        <f t="shared" si="117"/>
        <v>-2.012188841566994</v>
      </c>
      <c r="AP24" s="100">
        <f t="shared" ref="AP24" si="134">IF(D24=0,"0",(AJ24/D24))</f>
        <v>0.14875883098852377</v>
      </c>
      <c r="AQ24" s="101"/>
      <c r="AR24" s="102">
        <f t="shared" si="46"/>
        <v>-2.2411136188035989</v>
      </c>
      <c r="AS24" s="101">
        <f t="shared" si="101"/>
        <v>8.9478177285133992E-2</v>
      </c>
      <c r="AT24" s="101"/>
      <c r="AU24" s="101">
        <f t="shared" si="102"/>
        <v>-0.69458559470011461</v>
      </c>
      <c r="AV24" s="91"/>
      <c r="AW24" s="92">
        <v>3073</v>
      </c>
      <c r="AX24" s="93">
        <v>4770</v>
      </c>
      <c r="AY24" s="103"/>
      <c r="AZ24" s="104">
        <v>190.38</v>
      </c>
      <c r="BA24" s="104">
        <v>190.69000000000003</v>
      </c>
      <c r="BB24" s="103"/>
      <c r="BC24" s="104">
        <v>205.45</v>
      </c>
      <c r="BD24" s="104">
        <v>208.30999999999997</v>
      </c>
      <c r="BE24" s="85">
        <f t="shared" si="130"/>
        <v>2.0845351093397659</v>
      </c>
      <c r="BF24" s="84"/>
      <c r="BG24" s="86">
        <f t="shared" si="132"/>
        <v>0.29104606403855549</v>
      </c>
      <c r="BH24" s="85">
        <f t="shared" si="124"/>
        <v>1.9082137199366331</v>
      </c>
      <c r="BI24" s="84" t="e">
        <f t="shared" si="125"/>
        <v>#DIV/0!</v>
      </c>
      <c r="BJ24" s="86">
        <f t="shared" si="126"/>
        <v>0.24627921302767963</v>
      </c>
      <c r="BK24" s="92"/>
      <c r="BL24" s="92">
        <v>238</v>
      </c>
      <c r="BM24" s="92">
        <v>256</v>
      </c>
      <c r="BN24" s="91"/>
      <c r="BO24" s="92">
        <v>14665</v>
      </c>
      <c r="BP24" s="93">
        <v>21922</v>
      </c>
      <c r="BQ24" s="107">
        <f t="shared" si="103"/>
        <v>2415.3509716266763</v>
      </c>
      <c r="BR24" s="107"/>
      <c r="BS24" s="107">
        <f t="shared" si="105"/>
        <v>-57.822707200463356</v>
      </c>
      <c r="BT24" s="108">
        <f t="shared" si="106"/>
        <v>11100.487211740043</v>
      </c>
      <c r="BU24" s="107"/>
      <c r="BV24" s="109">
        <f t="shared" si="108"/>
        <v>-702.01587970154469</v>
      </c>
      <c r="BW24" s="106">
        <f t="shared" ref="BW24" si="135">BP24/AX24</f>
        <v>4.5958071278825994</v>
      </c>
      <c r="BX24" s="106"/>
      <c r="BY24" s="106">
        <f t="shared" si="122"/>
        <v>-0.17640243931557809</v>
      </c>
      <c r="BZ24" s="78">
        <f t="shared" si="127"/>
        <v>0.23461044520547944</v>
      </c>
      <c r="CA24" s="79"/>
      <c r="CB24" s="114">
        <f t="shared" si="129"/>
        <v>8.0749780774517499E-3</v>
      </c>
      <c r="CC24" s="285"/>
      <c r="CD24" s="110"/>
    </row>
    <row r="25" spans="1:82" s="111" customFormat="1" ht="15" customHeight="1" x14ac:dyDescent="0.2">
      <c r="A25" s="68" t="s">
        <v>46</v>
      </c>
      <c r="B25" s="91">
        <v>1752.9673400000001</v>
      </c>
      <c r="C25" s="92">
        <v>914.745</v>
      </c>
      <c r="D25" s="93">
        <v>1221.5830000000001</v>
      </c>
      <c r="E25" s="91">
        <v>1838.1277600000003</v>
      </c>
      <c r="F25" s="92">
        <v>1234.5</v>
      </c>
      <c r="G25" s="93">
        <v>1661.211</v>
      </c>
      <c r="H25" s="94">
        <f t="shared" si="80"/>
        <v>0.73535691733319852</v>
      </c>
      <c r="I25" s="95">
        <f t="shared" si="2"/>
        <v>-0.21831310394976167</v>
      </c>
      <c r="J25" s="96">
        <f t="shared" si="94"/>
        <v>-5.6272867980287078E-3</v>
      </c>
      <c r="K25" s="91">
        <v>1137.9969700000001</v>
      </c>
      <c r="L25" s="92">
        <v>781.93600000000004</v>
      </c>
      <c r="M25" s="92">
        <v>1039.72289</v>
      </c>
      <c r="N25" s="97">
        <f t="shared" si="95"/>
        <v>0.62588249776819438</v>
      </c>
      <c r="O25" s="98">
        <f t="shared" si="109"/>
        <v>6.7759292454492304E-3</v>
      </c>
      <c r="P25" s="99">
        <f t="shared" si="96"/>
        <v>-7.5204993966496714E-3</v>
      </c>
      <c r="Q25" s="91">
        <v>459.08839</v>
      </c>
      <c r="R25" s="92">
        <v>274.185</v>
      </c>
      <c r="S25" s="93">
        <v>369.41899000000001</v>
      </c>
      <c r="T25" s="100">
        <f t="shared" si="110"/>
        <v>0.22237933050046021</v>
      </c>
      <c r="U25" s="101">
        <f t="shared" si="111"/>
        <v>-2.7379364183526239E-2</v>
      </c>
      <c r="V25" s="102">
        <f t="shared" si="112"/>
        <v>2.7726488685145267E-4</v>
      </c>
      <c r="W25" s="91">
        <v>9.1658899999999992</v>
      </c>
      <c r="X25" s="92">
        <v>4.2270000000000003</v>
      </c>
      <c r="Y25" s="93">
        <v>0</v>
      </c>
      <c r="Z25" s="100">
        <f t="shared" si="97"/>
        <v>0</v>
      </c>
      <c r="AA25" s="101">
        <f t="shared" si="113"/>
        <v>-4.9865358651674995E-3</v>
      </c>
      <c r="AB25" s="102">
        <f t="shared" si="98"/>
        <v>-3.4240583232077767E-3</v>
      </c>
      <c r="AC25" s="91">
        <v>2091.7269999999999</v>
      </c>
      <c r="AD25" s="92">
        <v>2323.5789500000001</v>
      </c>
      <c r="AE25" s="92">
        <v>2390.625</v>
      </c>
      <c r="AF25" s="92">
        <f t="shared" si="114"/>
        <v>298.89800000000014</v>
      </c>
      <c r="AG25" s="93">
        <f t="shared" si="115"/>
        <v>67.046049999999923</v>
      </c>
      <c r="AH25" s="91">
        <v>94.028179999999992</v>
      </c>
      <c r="AI25" s="92">
        <v>270.99778999999995</v>
      </c>
      <c r="AJ25" s="92">
        <v>436.09699999999998</v>
      </c>
      <c r="AK25" s="92">
        <f t="shared" si="99"/>
        <v>342.06881999999996</v>
      </c>
      <c r="AL25" s="93">
        <f t="shared" si="100"/>
        <v>165.09921000000003</v>
      </c>
      <c r="AM25" s="100">
        <f t="shared" si="123"/>
        <v>1.9569894145547211</v>
      </c>
      <c r="AN25" s="101">
        <f t="shared" si="116"/>
        <v>0.76374014386380251</v>
      </c>
      <c r="AO25" s="102">
        <f t="shared" si="117"/>
        <v>-0.58314903933133455</v>
      </c>
      <c r="AP25" s="100">
        <f t="shared" si="21"/>
        <v>0.35699334388248688</v>
      </c>
      <c r="AQ25" s="101">
        <f t="shared" si="118"/>
        <v>0.30335390756532199</v>
      </c>
      <c r="AR25" s="102">
        <f t="shared" si="46"/>
        <v>6.0738332923148564E-2</v>
      </c>
      <c r="AS25" s="101">
        <f t="shared" si="101"/>
        <v>0.26251752486589602</v>
      </c>
      <c r="AT25" s="101">
        <f t="shared" si="119"/>
        <v>0.21136320249169938</v>
      </c>
      <c r="AU25" s="101">
        <f t="shared" si="102"/>
        <v>4.2997241350302695E-2</v>
      </c>
      <c r="AV25" s="91">
        <v>3150</v>
      </c>
      <c r="AW25" s="92">
        <v>945</v>
      </c>
      <c r="AX25" s="93">
        <v>1242</v>
      </c>
      <c r="AY25" s="103">
        <v>8</v>
      </c>
      <c r="AZ25" s="104">
        <v>6</v>
      </c>
      <c r="BA25" s="105">
        <v>5.5</v>
      </c>
      <c r="BB25" s="103">
        <v>24</v>
      </c>
      <c r="BC25" s="104">
        <v>22</v>
      </c>
      <c r="BD25" s="104">
        <v>24.5</v>
      </c>
      <c r="BE25" s="85">
        <f t="shared" si="130"/>
        <v>18.818181818181817</v>
      </c>
      <c r="BF25" s="84">
        <f t="shared" si="131"/>
        <v>-13.994318181818183</v>
      </c>
      <c r="BG25" s="86">
        <f t="shared" si="132"/>
        <v>1.3181818181818166</v>
      </c>
      <c r="BH25" s="85">
        <f t="shared" si="124"/>
        <v>4.2244897959183669</v>
      </c>
      <c r="BI25" s="84">
        <f t="shared" si="125"/>
        <v>-6.7130102040816331</v>
      </c>
      <c r="BJ25" s="86">
        <f t="shared" si="126"/>
        <v>-0.54823747680890556</v>
      </c>
      <c r="BK25" s="92">
        <v>96</v>
      </c>
      <c r="BL25" s="92">
        <v>96</v>
      </c>
      <c r="BM25" s="92">
        <v>96</v>
      </c>
      <c r="BN25" s="91">
        <v>21943</v>
      </c>
      <c r="BO25" s="92">
        <v>6839</v>
      </c>
      <c r="BP25" s="93">
        <v>8860</v>
      </c>
      <c r="BQ25" s="107">
        <f t="shared" si="103"/>
        <v>187.49559819413093</v>
      </c>
      <c r="BR25" s="107">
        <f t="shared" si="104"/>
        <v>103.7273003314868</v>
      </c>
      <c r="BS25" s="107">
        <f t="shared" si="105"/>
        <v>6.9867518715691688</v>
      </c>
      <c r="BT25" s="108">
        <f t="shared" si="106"/>
        <v>1337.5289855072465</v>
      </c>
      <c r="BU25" s="107">
        <f t="shared" si="107"/>
        <v>753.99636328502424</v>
      </c>
      <c r="BV25" s="109">
        <f t="shared" si="108"/>
        <v>31.179779158040219</v>
      </c>
      <c r="BW25" s="106">
        <f t="shared" si="120"/>
        <v>7.1336553945249594</v>
      </c>
      <c r="BX25" s="106">
        <f t="shared" si="121"/>
        <v>0.16762364849321365</v>
      </c>
      <c r="BY25" s="106">
        <f t="shared" si="122"/>
        <v>-0.10338164251207793</v>
      </c>
      <c r="BZ25" s="78">
        <f t="shared" si="127"/>
        <v>0.25285388127853881</v>
      </c>
      <c r="CA25" s="79">
        <f t="shared" si="128"/>
        <v>-0.3733732876712329</v>
      </c>
      <c r="CB25" s="114">
        <f t="shared" si="129"/>
        <v>-9.0563515645984416E-3</v>
      </c>
      <c r="CC25" s="285"/>
      <c r="CD25" s="110"/>
    </row>
    <row r="26" spans="1:82" s="111" customFormat="1" ht="15" customHeight="1" x14ac:dyDescent="0.2">
      <c r="A26" s="68" t="s">
        <v>47</v>
      </c>
      <c r="B26" s="91">
        <v>41647.779000000002</v>
      </c>
      <c r="C26" s="92">
        <v>37101.934000000001</v>
      </c>
      <c r="D26" s="93">
        <v>50404.442000000003</v>
      </c>
      <c r="E26" s="91">
        <v>42857.631999999998</v>
      </c>
      <c r="F26" s="92">
        <v>36774.743999999999</v>
      </c>
      <c r="G26" s="93">
        <v>50270.606</v>
      </c>
      <c r="H26" s="94">
        <f t="shared" si="80"/>
        <v>1.0026623112520268</v>
      </c>
      <c r="I26" s="95">
        <f t="shared" si="2"/>
        <v>3.0891892391740616E-2</v>
      </c>
      <c r="J26" s="96">
        <f t="shared" si="94"/>
        <v>-6.2348275016788079E-3</v>
      </c>
      <c r="K26" s="91">
        <v>6031.7629999999999</v>
      </c>
      <c r="L26" s="92">
        <v>4865.5110000000004</v>
      </c>
      <c r="M26" s="92">
        <v>6766.7280000000001</v>
      </c>
      <c r="N26" s="97">
        <f t="shared" si="95"/>
        <v>0.13460605587288921</v>
      </c>
      <c r="O26" s="98">
        <f t="shared" si="109"/>
        <v>-6.1334744866042845E-3</v>
      </c>
      <c r="P26" s="99">
        <f t="shared" si="96"/>
        <v>2.3002810182770062E-3</v>
      </c>
      <c r="Q26" s="91">
        <v>4513.8209999999999</v>
      </c>
      <c r="R26" s="92">
        <v>3228.8119999999999</v>
      </c>
      <c r="S26" s="93">
        <v>4340.8040000000001</v>
      </c>
      <c r="T26" s="100">
        <f t="shared" si="110"/>
        <v>8.6348750202056443E-2</v>
      </c>
      <c r="U26" s="101">
        <f t="shared" si="111"/>
        <v>-1.897253773097729E-2</v>
      </c>
      <c r="V26" s="102">
        <f t="shared" si="112"/>
        <v>-1.4509636450338315E-3</v>
      </c>
      <c r="W26" s="91">
        <v>30365.897000000001</v>
      </c>
      <c r="X26" s="92">
        <v>27812.256000000001</v>
      </c>
      <c r="Y26" s="93">
        <v>37542.315000000002</v>
      </c>
      <c r="Z26" s="100">
        <f t="shared" si="97"/>
        <v>0.7468045044056163</v>
      </c>
      <c r="AA26" s="101">
        <f t="shared" si="113"/>
        <v>3.8274994422423547E-2</v>
      </c>
      <c r="AB26" s="102">
        <f t="shared" si="98"/>
        <v>-9.4823646477754098E-3</v>
      </c>
      <c r="AC26" s="91">
        <v>28400.885999999999</v>
      </c>
      <c r="AD26" s="92">
        <v>29278.86736</v>
      </c>
      <c r="AE26" s="92">
        <v>28368.319</v>
      </c>
      <c r="AF26" s="92">
        <f t="shared" si="114"/>
        <v>-32.566999999999098</v>
      </c>
      <c r="AG26" s="93">
        <f t="shared" si="115"/>
        <v>-910.54836000000068</v>
      </c>
      <c r="AH26" s="91">
        <v>7535.7529999999997</v>
      </c>
      <c r="AI26" s="92">
        <v>19723.989000000001</v>
      </c>
      <c r="AJ26" s="92">
        <v>18014.226999999999</v>
      </c>
      <c r="AK26" s="92">
        <f t="shared" si="99"/>
        <v>10478.473999999998</v>
      </c>
      <c r="AL26" s="93">
        <f t="shared" si="100"/>
        <v>-1709.7620000000024</v>
      </c>
      <c r="AM26" s="100">
        <f t="shared" si="123"/>
        <v>0.56281386866657501</v>
      </c>
      <c r="AN26" s="101">
        <f t="shared" si="116"/>
        <v>-0.11911651710501669</v>
      </c>
      <c r="AO26" s="102">
        <f t="shared" si="117"/>
        <v>-0.22633279306809362</v>
      </c>
      <c r="AP26" s="100">
        <f t="shared" si="21"/>
        <v>0.35739364002878948</v>
      </c>
      <c r="AQ26" s="101">
        <f t="shared" si="118"/>
        <v>0.17645354716093212</v>
      </c>
      <c r="AR26" s="102">
        <f t="shared" si="46"/>
        <v>-0.17422255550430588</v>
      </c>
      <c r="AS26" s="101">
        <f t="shared" si="101"/>
        <v>0.35834513313804095</v>
      </c>
      <c r="AT26" s="101">
        <f t="shared" si="119"/>
        <v>0.18251290330322412</v>
      </c>
      <c r="AU26" s="101">
        <f t="shared" si="102"/>
        <v>-0.17800092545042945</v>
      </c>
      <c r="AV26" s="91">
        <v>12821</v>
      </c>
      <c r="AW26" s="92">
        <v>10195</v>
      </c>
      <c r="AX26" s="93">
        <v>13448</v>
      </c>
      <c r="AY26" s="103">
        <v>49</v>
      </c>
      <c r="AZ26" s="104">
        <v>49.03</v>
      </c>
      <c r="BA26" s="105">
        <v>48.713000000000008</v>
      </c>
      <c r="BB26" s="103">
        <v>86</v>
      </c>
      <c r="BC26" s="104">
        <v>84</v>
      </c>
      <c r="BD26" s="104">
        <v>81.777000000000001</v>
      </c>
      <c r="BE26" s="85">
        <f t="shared" si="130"/>
        <v>23.005494768679132</v>
      </c>
      <c r="BF26" s="84">
        <f t="shared" si="131"/>
        <v>1.2010729999716467</v>
      </c>
      <c r="BG26" s="86">
        <f t="shared" si="132"/>
        <v>-9.8273899029980072E-2</v>
      </c>
      <c r="BH26" s="85">
        <f t="shared" si="124"/>
        <v>13.703934684161398</v>
      </c>
      <c r="BI26" s="84">
        <f t="shared" si="125"/>
        <v>1.2804850717582958</v>
      </c>
      <c r="BJ26" s="86">
        <f t="shared" si="126"/>
        <v>0.21848494871166224</v>
      </c>
      <c r="BK26" s="92">
        <v>102</v>
      </c>
      <c r="BL26" s="92">
        <v>102</v>
      </c>
      <c r="BM26" s="92">
        <v>102</v>
      </c>
      <c r="BN26" s="91">
        <v>42012</v>
      </c>
      <c r="BO26" s="92">
        <v>30232</v>
      </c>
      <c r="BP26" s="93">
        <v>39754</v>
      </c>
      <c r="BQ26" s="107">
        <f t="shared" si="103"/>
        <v>1264.542083815465</v>
      </c>
      <c r="BR26" s="107">
        <f t="shared" si="104"/>
        <v>244.41373953287916</v>
      </c>
      <c r="BS26" s="107">
        <f t="shared" si="105"/>
        <v>48.124248409272923</v>
      </c>
      <c r="BT26" s="108">
        <f t="shared" si="106"/>
        <v>3738.1473825104104</v>
      </c>
      <c r="BU26" s="107">
        <f>BT26-E26*1000/AV26</f>
        <v>395.37911170470079</v>
      </c>
      <c r="BV26" s="109">
        <f t="shared" si="108"/>
        <v>131.01212012688893</v>
      </c>
      <c r="BW26" s="106">
        <f t="shared" si="120"/>
        <v>2.9561273051754906</v>
      </c>
      <c r="BX26" s="106">
        <f t="shared" si="121"/>
        <v>-0.3206841759882253</v>
      </c>
      <c r="BY26" s="106">
        <f t="shared" si="122"/>
        <v>-9.2478787381926608E-3</v>
      </c>
      <c r="BZ26" s="78">
        <f t="shared" si="127"/>
        <v>1.0677947891485362</v>
      </c>
      <c r="CA26" s="79">
        <f t="shared" si="128"/>
        <v>-6.0650013430029404E-2</v>
      </c>
      <c r="CB26" s="114">
        <f t="shared" si="129"/>
        <v>-2.188225814096767E-2</v>
      </c>
      <c r="CC26" s="285"/>
      <c r="CD26" s="110"/>
    </row>
    <row r="27" spans="1:82" s="23" customFormat="1" ht="15" customHeight="1" x14ac:dyDescent="0.2">
      <c r="A27" s="253" t="s">
        <v>48</v>
      </c>
      <c r="B27" s="69">
        <v>31709.887999999999</v>
      </c>
      <c r="C27" s="70">
        <v>18439.419000000002</v>
      </c>
      <c r="D27" s="71">
        <v>26554.234</v>
      </c>
      <c r="E27" s="69">
        <v>30998.256000000001</v>
      </c>
      <c r="F27" s="70">
        <v>19233.631000000001</v>
      </c>
      <c r="G27" s="71">
        <v>26520.186000000002</v>
      </c>
      <c r="H27" s="72">
        <f t="shared" si="80"/>
        <v>1.0012838522324088</v>
      </c>
      <c r="I27" s="73">
        <f t="shared" si="2"/>
        <v>-2.1673310260861722E-2</v>
      </c>
      <c r="J27" s="74">
        <f t="shared" si="94"/>
        <v>4.2576731356480546E-2</v>
      </c>
      <c r="K27" s="69">
        <v>16167.388000000001</v>
      </c>
      <c r="L27" s="70">
        <v>10692.231</v>
      </c>
      <c r="M27" s="70">
        <v>14904.996999999999</v>
      </c>
      <c r="N27" s="75">
        <f t="shared" si="95"/>
        <v>0.56202460269320886</v>
      </c>
      <c r="O27" s="76">
        <f t="shared" si="109"/>
        <v>4.0466615689036756E-2</v>
      </c>
      <c r="P27" s="77">
        <f t="shared" si="96"/>
        <v>6.1113172610406385E-3</v>
      </c>
      <c r="Q27" s="69">
        <v>10390.585999999999</v>
      </c>
      <c r="R27" s="70">
        <v>5400.8050000000003</v>
      </c>
      <c r="S27" s="71">
        <v>7417.3879999999999</v>
      </c>
      <c r="T27" s="78">
        <f t="shared" si="110"/>
        <v>0.27968838529262197</v>
      </c>
      <c r="U27" s="79">
        <f t="shared" si="111"/>
        <v>-5.5510665905613155E-2</v>
      </c>
      <c r="V27" s="80">
        <f t="shared" si="112"/>
        <v>-1.111688286828505E-3</v>
      </c>
      <c r="W27" s="69">
        <v>11.295999999999999</v>
      </c>
      <c r="X27" s="70">
        <v>4.2530000000000001</v>
      </c>
      <c r="Y27" s="71">
        <v>6.351</v>
      </c>
      <c r="Z27" s="78">
        <f t="shared" si="97"/>
        <v>2.3947795841250885E-4</v>
      </c>
      <c r="AA27" s="79">
        <f t="shared" si="113"/>
        <v>-1.2492963922782288E-4</v>
      </c>
      <c r="AB27" s="80">
        <f t="shared" si="98"/>
        <v>1.8354864182407431E-5</v>
      </c>
      <c r="AC27" s="69">
        <v>10601.712</v>
      </c>
      <c r="AD27" s="70">
        <v>10915.14927</v>
      </c>
      <c r="AE27" s="70">
        <v>8070.152</v>
      </c>
      <c r="AF27" s="70">
        <f t="shared" si="114"/>
        <v>-2531.5599999999995</v>
      </c>
      <c r="AG27" s="71">
        <f t="shared" si="115"/>
        <v>-2844.9972699999998</v>
      </c>
      <c r="AH27" s="69">
        <v>0</v>
      </c>
      <c r="AI27" s="70">
        <v>0</v>
      </c>
      <c r="AJ27" s="70">
        <v>0</v>
      </c>
      <c r="AK27" s="70">
        <f t="shared" si="99"/>
        <v>0</v>
      </c>
      <c r="AL27" s="71">
        <f t="shared" si="100"/>
        <v>0</v>
      </c>
      <c r="AM27" s="78">
        <f t="shared" si="123"/>
        <v>0.30391206163205459</v>
      </c>
      <c r="AN27" s="79">
        <f t="shared" si="116"/>
        <v>-3.0422515645544101E-2</v>
      </c>
      <c r="AO27" s="80">
        <f t="shared" si="117"/>
        <v>-0.28803442377510485</v>
      </c>
      <c r="AP27" s="78">
        <f t="shared" si="21"/>
        <v>0</v>
      </c>
      <c r="AQ27" s="79">
        <f t="shared" si="118"/>
        <v>0</v>
      </c>
      <c r="AR27" s="80">
        <f t="shared" si="46"/>
        <v>0</v>
      </c>
      <c r="AS27" s="79">
        <f t="shared" si="101"/>
        <v>0</v>
      </c>
      <c r="AT27" s="79">
        <f t="shared" si="119"/>
        <v>0</v>
      </c>
      <c r="AU27" s="79">
        <f t="shared" si="102"/>
        <v>0</v>
      </c>
      <c r="AV27" s="69">
        <v>80282</v>
      </c>
      <c r="AW27" s="70">
        <v>37675</v>
      </c>
      <c r="AX27" s="71">
        <v>51732</v>
      </c>
      <c r="AY27" s="81">
        <v>89.699999999999989</v>
      </c>
      <c r="AZ27" s="82">
        <v>85.009999999999991</v>
      </c>
      <c r="BA27" s="83">
        <v>86</v>
      </c>
      <c r="BB27" s="81">
        <v>326</v>
      </c>
      <c r="BC27" s="82">
        <v>308.77</v>
      </c>
      <c r="BD27" s="82">
        <v>307.79000000000002</v>
      </c>
      <c r="BE27" s="85">
        <f t="shared" si="130"/>
        <v>50.127906976744185</v>
      </c>
      <c r="BF27" s="84">
        <f t="shared" si="131"/>
        <v>-24.45589086792323</v>
      </c>
      <c r="BG27" s="86">
        <f t="shared" si="132"/>
        <v>0.88533420752748526</v>
      </c>
      <c r="BH27" s="85">
        <f t="shared" si="124"/>
        <v>14.00630299879788</v>
      </c>
      <c r="BI27" s="84">
        <f t="shared" si="125"/>
        <v>-6.5156806412839199</v>
      </c>
      <c r="BJ27" s="86">
        <f t="shared" si="126"/>
        <v>0.44892659852870942</v>
      </c>
      <c r="BK27" s="70">
        <v>2076</v>
      </c>
      <c r="BL27" s="70">
        <v>2076</v>
      </c>
      <c r="BM27" s="70">
        <v>2076</v>
      </c>
      <c r="BN27" s="69">
        <v>590984</v>
      </c>
      <c r="BO27" s="70">
        <v>270557</v>
      </c>
      <c r="BP27" s="71">
        <v>369887</v>
      </c>
      <c r="BQ27" s="87">
        <f t="shared" si="103"/>
        <v>71.698075358149921</v>
      </c>
      <c r="BR27" s="87">
        <f t="shared" si="104"/>
        <v>19.246137573032222</v>
      </c>
      <c r="BS27" s="87">
        <f t="shared" si="105"/>
        <v>0.60905899560894738</v>
      </c>
      <c r="BT27" s="88">
        <f t="shared" si="106"/>
        <v>512.64567385757368</v>
      </c>
      <c r="BU27" s="87">
        <f t="shared" si="107"/>
        <v>126.52853676582208</v>
      </c>
      <c r="BV27" s="89">
        <f t="shared" si="108"/>
        <v>2.1312478456294457</v>
      </c>
      <c r="BW27" s="84">
        <f t="shared" si="120"/>
        <v>7.1500618572643626</v>
      </c>
      <c r="BX27" s="84">
        <f t="shared" si="121"/>
        <v>-0.21128937962560013</v>
      </c>
      <c r="BY27" s="84">
        <f t="shared" si="122"/>
        <v>-3.1278554149041682E-2</v>
      </c>
      <c r="BZ27" s="78">
        <f t="shared" si="127"/>
        <v>0.4881450101617969</v>
      </c>
      <c r="CA27" s="79">
        <f t="shared" si="128"/>
        <v>-0.29178478105946637</v>
      </c>
      <c r="CB27" s="114">
        <f t="shared" si="129"/>
        <v>9.0049075889758745E-3</v>
      </c>
      <c r="CC27" s="284"/>
      <c r="CD27" s="90"/>
    </row>
    <row r="28" spans="1:82" s="111" customFormat="1" ht="15" customHeight="1" x14ac:dyDescent="0.2">
      <c r="A28" s="68" t="s">
        <v>49</v>
      </c>
      <c r="B28" s="91">
        <v>2684.4609999999998</v>
      </c>
      <c r="C28" s="92">
        <v>1495.1420000000001</v>
      </c>
      <c r="D28" s="93">
        <v>2015.22</v>
      </c>
      <c r="E28" s="91">
        <v>2535.971</v>
      </c>
      <c r="F28" s="92">
        <v>1536.98</v>
      </c>
      <c r="G28" s="93">
        <v>2134.203</v>
      </c>
      <c r="H28" s="94">
        <f t="shared" si="80"/>
        <v>0.94424944581185577</v>
      </c>
      <c r="I28" s="95">
        <f t="shared" si="2"/>
        <v>-0.11430406288363004</v>
      </c>
      <c r="J28" s="96">
        <f t="shared" si="94"/>
        <v>-2.8529640448212712E-2</v>
      </c>
      <c r="K28" s="91">
        <v>1563.98</v>
      </c>
      <c r="L28" s="92">
        <v>1046.6859999999999</v>
      </c>
      <c r="M28" s="92">
        <v>1439.1579999999999</v>
      </c>
      <c r="N28" s="97">
        <f t="shared" si="95"/>
        <v>0.67433041749074474</v>
      </c>
      <c r="O28" s="98">
        <f t="shared" si="109"/>
        <v>5.7612008644586821E-2</v>
      </c>
      <c r="P28" s="99">
        <f t="shared" si="96"/>
        <v>-6.6712871508249894E-3</v>
      </c>
      <c r="Q28" s="91">
        <v>685.67899999999997</v>
      </c>
      <c r="R28" s="92">
        <v>319.61099999999999</v>
      </c>
      <c r="S28" s="93">
        <v>474.25400000000002</v>
      </c>
      <c r="T28" s="100">
        <f t="shared" si="110"/>
        <v>0.22221597476903557</v>
      </c>
      <c r="U28" s="101">
        <f t="shared" si="111"/>
        <v>-4.8165271704208784E-2</v>
      </c>
      <c r="V28" s="102">
        <f t="shared" si="112"/>
        <v>1.4268571419610077E-2</v>
      </c>
      <c r="W28" s="91">
        <v>5.859</v>
      </c>
      <c r="X28" s="92">
        <v>3.4350000000000001</v>
      </c>
      <c r="Y28" s="93">
        <v>4.4960000000000004</v>
      </c>
      <c r="Z28" s="100">
        <f t="shared" si="97"/>
        <v>2.1066412145423845E-3</v>
      </c>
      <c r="AA28" s="101">
        <f t="shared" si="113"/>
        <v>-2.0371643544651527E-4</v>
      </c>
      <c r="AB28" s="102">
        <f t="shared" si="98"/>
        <v>-1.2826099628664373E-4</v>
      </c>
      <c r="AC28" s="91">
        <v>69.730999999999995</v>
      </c>
      <c r="AD28" s="92">
        <v>147.845</v>
      </c>
      <c r="AE28" s="92">
        <v>56.213999999999999</v>
      </c>
      <c r="AF28" s="92">
        <f t="shared" si="114"/>
        <v>-13.516999999999996</v>
      </c>
      <c r="AG28" s="93">
        <f t="shared" si="115"/>
        <v>-91.631</v>
      </c>
      <c r="AH28" s="91">
        <v>0</v>
      </c>
      <c r="AI28" s="92">
        <v>0</v>
      </c>
      <c r="AJ28" s="92">
        <v>0</v>
      </c>
      <c r="AK28" s="92">
        <f t="shared" si="99"/>
        <v>0</v>
      </c>
      <c r="AL28" s="93">
        <f t="shared" si="100"/>
        <v>0</v>
      </c>
      <c r="AM28" s="100">
        <f t="shared" si="123"/>
        <v>2.7894721171881978E-2</v>
      </c>
      <c r="AN28" s="101">
        <f t="shared" si="116"/>
        <v>1.9189293835117985E-3</v>
      </c>
      <c r="AO28" s="102">
        <f t="shared" si="117"/>
        <v>-7.0988863129809759E-2</v>
      </c>
      <c r="AP28" s="100">
        <f t="shared" si="21"/>
        <v>0</v>
      </c>
      <c r="AQ28" s="101">
        <f t="shared" si="118"/>
        <v>0</v>
      </c>
      <c r="AR28" s="102">
        <f t="shared" si="46"/>
        <v>0</v>
      </c>
      <c r="AS28" s="101">
        <f t="shared" si="101"/>
        <v>0</v>
      </c>
      <c r="AT28" s="101">
        <f t="shared" si="119"/>
        <v>0</v>
      </c>
      <c r="AU28" s="101">
        <f t="shared" si="102"/>
        <v>0</v>
      </c>
      <c r="AV28" s="91">
        <v>5576</v>
      </c>
      <c r="AW28" s="92">
        <v>2982</v>
      </c>
      <c r="AX28" s="93">
        <v>3990</v>
      </c>
      <c r="AY28" s="103">
        <v>6</v>
      </c>
      <c r="AZ28" s="104">
        <v>5</v>
      </c>
      <c r="BA28" s="105">
        <v>5</v>
      </c>
      <c r="BB28" s="103">
        <v>23</v>
      </c>
      <c r="BC28" s="104">
        <v>20</v>
      </c>
      <c r="BD28" s="104">
        <v>21</v>
      </c>
      <c r="BE28" s="85">
        <f t="shared" si="130"/>
        <v>66.5</v>
      </c>
      <c r="BF28" s="84">
        <f t="shared" si="131"/>
        <v>-10.944444444444443</v>
      </c>
      <c r="BG28" s="86">
        <f t="shared" si="132"/>
        <v>0.23333333333333428</v>
      </c>
      <c r="BH28" s="85">
        <f t="shared" si="124"/>
        <v>15.833333333333334</v>
      </c>
      <c r="BI28" s="84">
        <f t="shared" si="125"/>
        <v>-4.3695652173913029</v>
      </c>
      <c r="BJ28" s="86">
        <f t="shared" si="126"/>
        <v>-0.7333333333333325</v>
      </c>
      <c r="BK28" s="92">
        <v>120</v>
      </c>
      <c r="BL28" s="92">
        <v>120</v>
      </c>
      <c r="BM28" s="92">
        <v>120</v>
      </c>
      <c r="BN28" s="91">
        <v>40507</v>
      </c>
      <c r="BO28" s="92">
        <v>21326</v>
      </c>
      <c r="BP28" s="93">
        <v>29668</v>
      </c>
      <c r="BQ28" s="107">
        <f t="shared" si="103"/>
        <v>71.936193878926787</v>
      </c>
      <c r="BR28" s="107">
        <f t="shared" si="104"/>
        <v>9.3304467241140401</v>
      </c>
      <c r="BS28" s="107">
        <f t="shared" si="105"/>
        <v>-0.13451792825692621</v>
      </c>
      <c r="BT28" s="108">
        <f t="shared" si="106"/>
        <v>534.88796992481207</v>
      </c>
      <c r="BU28" s="107">
        <f t="shared" si="107"/>
        <v>80.086858016634153</v>
      </c>
      <c r="BV28" s="109">
        <f t="shared" si="108"/>
        <v>19.468788167602156</v>
      </c>
      <c r="BW28" s="106">
        <f t="shared" si="120"/>
        <v>7.435588972431078</v>
      </c>
      <c r="BX28" s="106">
        <f t="shared" si="121"/>
        <v>0.17106243010683109</v>
      </c>
      <c r="BY28" s="106">
        <f t="shared" si="122"/>
        <v>0.28401284902396906</v>
      </c>
      <c r="BZ28" s="78">
        <f t="shared" si="127"/>
        <v>0.67735159817351598</v>
      </c>
      <c r="CA28" s="79">
        <f t="shared" si="128"/>
        <v>-0.2474657534246576</v>
      </c>
      <c r="CB28" s="114">
        <f t="shared" si="129"/>
        <v>2.3981500134300338E-2</v>
      </c>
      <c r="CC28" s="285"/>
      <c r="CD28" s="110"/>
    </row>
    <row r="29" spans="1:82" s="111" customFormat="1" ht="15" customHeight="1" x14ac:dyDescent="0.2">
      <c r="A29" s="68" t="s">
        <v>50</v>
      </c>
      <c r="B29" s="91">
        <v>14479.203002420001</v>
      </c>
      <c r="C29" s="92">
        <v>12509.483</v>
      </c>
      <c r="D29" s="93">
        <v>19568.017</v>
      </c>
      <c r="E29" s="91">
        <v>14446.779</v>
      </c>
      <c r="F29" s="92">
        <v>12757.558999999999</v>
      </c>
      <c r="G29" s="93">
        <v>19512.055</v>
      </c>
      <c r="H29" s="94">
        <f t="shared" si="80"/>
        <v>1.00286807309635</v>
      </c>
      <c r="I29" s="95">
        <f t="shared" si="2"/>
        <v>6.2369721020938407E-4</v>
      </c>
      <c r="J29" s="96">
        <f t="shared" si="94"/>
        <v>2.2313485812058276E-2</v>
      </c>
      <c r="K29" s="91">
        <v>8240.3220000000001</v>
      </c>
      <c r="L29" s="92">
        <v>7832.0309999999999</v>
      </c>
      <c r="M29" s="92">
        <v>12216.049000000001</v>
      </c>
      <c r="N29" s="97">
        <f t="shared" si="95"/>
        <v>0.62607700726550841</v>
      </c>
      <c r="O29" s="98">
        <f t="shared" si="109"/>
        <v>5.5685364948560134E-2</v>
      </c>
      <c r="P29" s="99">
        <f t="shared" si="96"/>
        <v>1.2164032220674192E-2</v>
      </c>
      <c r="Q29" s="91">
        <v>3075.0790000000002</v>
      </c>
      <c r="R29" s="92">
        <v>2493.7959999999998</v>
      </c>
      <c r="S29" s="93">
        <v>3523.6410000000001</v>
      </c>
      <c r="T29" s="100">
        <f t="shared" si="110"/>
        <v>0.1805878980968432</v>
      </c>
      <c r="U29" s="101">
        <f t="shared" si="111"/>
        <v>-3.2267784128239635E-2</v>
      </c>
      <c r="V29" s="102">
        <f t="shared" si="112"/>
        <v>-1.4888054630477127E-2</v>
      </c>
      <c r="W29" s="91">
        <v>2156.5140000000001</v>
      </c>
      <c r="X29" s="92">
        <v>1714.6</v>
      </c>
      <c r="Y29" s="93">
        <v>2801.607</v>
      </c>
      <c r="Z29" s="100">
        <f t="shared" si="97"/>
        <v>0.14358338985821842</v>
      </c>
      <c r="AA29" s="101">
        <f t="shared" si="113"/>
        <v>-5.6896072576092804E-3</v>
      </c>
      <c r="AB29" s="102">
        <f t="shared" si="98"/>
        <v>9.1846384983383655E-3</v>
      </c>
      <c r="AC29" s="91">
        <v>1901.9549999999999</v>
      </c>
      <c r="AD29" s="92">
        <v>2126.8307400000003</v>
      </c>
      <c r="AE29" s="92">
        <v>3239.1819999999998</v>
      </c>
      <c r="AF29" s="92">
        <f t="shared" si="114"/>
        <v>1337.2269999999999</v>
      </c>
      <c r="AG29" s="93">
        <f t="shared" si="115"/>
        <v>1112.3512599999995</v>
      </c>
      <c r="AH29" s="91">
        <v>189.072</v>
      </c>
      <c r="AI29" s="92">
        <v>228.13499999999999</v>
      </c>
      <c r="AJ29" s="92">
        <v>106.43</v>
      </c>
      <c r="AK29" s="92">
        <f t="shared" si="99"/>
        <v>-82.641999999999996</v>
      </c>
      <c r="AL29" s="93">
        <f t="shared" si="100"/>
        <v>-121.70499999999998</v>
      </c>
      <c r="AM29" s="100">
        <f t="shared" si="123"/>
        <v>0.16553450459492139</v>
      </c>
      <c r="AN29" s="101">
        <f t="shared" si="116"/>
        <v>3.4176791074217644E-2</v>
      </c>
      <c r="AO29" s="102">
        <f t="shared" si="117"/>
        <v>-4.482972546220293E-3</v>
      </c>
      <c r="AP29" s="100">
        <f t="shared" si="21"/>
        <v>5.438977286252358E-3</v>
      </c>
      <c r="AQ29" s="101">
        <f t="shared" si="118"/>
        <v>-7.6192000159374922E-3</v>
      </c>
      <c r="AR29" s="102">
        <f t="shared" si="46"/>
        <v>-1.2797987422840733E-2</v>
      </c>
      <c r="AS29" s="101">
        <f t="shared" si="101"/>
        <v>5.4545766706787166E-3</v>
      </c>
      <c r="AT29" s="101">
        <f t="shared" si="119"/>
        <v>-7.6329080897651162E-3</v>
      </c>
      <c r="AU29" s="101">
        <f t="shared" si="102"/>
        <v>-1.2427762732964254E-2</v>
      </c>
      <c r="AV29" s="91">
        <v>14303</v>
      </c>
      <c r="AW29" s="92">
        <v>8576</v>
      </c>
      <c r="AX29" s="93">
        <v>11006</v>
      </c>
      <c r="AY29" s="103">
        <v>113.25</v>
      </c>
      <c r="AZ29" s="104">
        <v>104</v>
      </c>
      <c r="BA29" s="105">
        <v>103.5</v>
      </c>
      <c r="BB29" s="103">
        <v>181</v>
      </c>
      <c r="BC29" s="104">
        <v>166.5</v>
      </c>
      <c r="BD29" s="104">
        <v>166.5</v>
      </c>
      <c r="BE29" s="85">
        <f t="shared" si="130"/>
        <v>8.8615136876006435</v>
      </c>
      <c r="BF29" s="84">
        <f t="shared" si="131"/>
        <v>-1.663136790692219</v>
      </c>
      <c r="BG29" s="86">
        <f t="shared" si="132"/>
        <v>-0.30087947479252009</v>
      </c>
      <c r="BH29" s="85">
        <f t="shared" si="124"/>
        <v>5.508508508508509</v>
      </c>
      <c r="BI29" s="84">
        <f t="shared" si="125"/>
        <v>-1.0766664454509751</v>
      </c>
      <c r="BJ29" s="86">
        <f t="shared" si="126"/>
        <v>-0.21454788121454715</v>
      </c>
      <c r="BK29" s="92">
        <v>290</v>
      </c>
      <c r="BL29" s="92">
        <v>319</v>
      </c>
      <c r="BM29" s="92">
        <v>322</v>
      </c>
      <c r="BN29" s="91">
        <v>61278</v>
      </c>
      <c r="BO29" s="92">
        <v>37466</v>
      </c>
      <c r="BP29" s="93">
        <v>54849</v>
      </c>
      <c r="BQ29" s="107">
        <f t="shared" si="103"/>
        <v>355.7413079545662</v>
      </c>
      <c r="BR29" s="107">
        <f t="shared" si="104"/>
        <v>119.98330345050275</v>
      </c>
      <c r="BS29" s="107">
        <f t="shared" si="105"/>
        <v>15.231005280141403</v>
      </c>
      <c r="BT29" s="108">
        <f t="shared" si="106"/>
        <v>1772.8561693621662</v>
      </c>
      <c r="BU29" s="107">
        <f t="shared" si="107"/>
        <v>762.80380272579612</v>
      </c>
      <c r="BV29" s="109">
        <f t="shared" si="108"/>
        <v>285.26766656365862</v>
      </c>
      <c r="BW29" s="106">
        <f t="shared" si="120"/>
        <v>4.9835544248591681</v>
      </c>
      <c r="BX29" s="106">
        <f t="shared" si="121"/>
        <v>0.69927839885063836</v>
      </c>
      <c r="BY29" s="106">
        <f t="shared" si="122"/>
        <v>0.61485106665021316</v>
      </c>
      <c r="BZ29" s="78">
        <f t="shared" si="127"/>
        <v>0.46668084744320604</v>
      </c>
      <c r="CA29" s="79">
        <f t="shared" si="128"/>
        <v>-0.11223270947696407</v>
      </c>
      <c r="CB29" s="114">
        <f t="shared" si="129"/>
        <v>3.4885715597364253E-2</v>
      </c>
      <c r="CC29" s="285"/>
      <c r="CD29" s="110"/>
    </row>
    <row r="30" spans="1:82" s="111" customFormat="1" ht="15" customHeight="1" x14ac:dyDescent="0.2">
      <c r="A30" s="68" t="s">
        <v>51</v>
      </c>
      <c r="B30" s="91">
        <v>32342.368140000002</v>
      </c>
      <c r="C30" s="92">
        <v>26839.626</v>
      </c>
      <c r="D30" s="93">
        <v>37473.512000000002</v>
      </c>
      <c r="E30" s="91">
        <v>31437.587450000003</v>
      </c>
      <c r="F30" s="92">
        <v>24723.147000000001</v>
      </c>
      <c r="G30" s="93">
        <v>37014.874000000003</v>
      </c>
      <c r="H30" s="94">
        <f t="shared" si="80"/>
        <v>1.0123906405841068</v>
      </c>
      <c r="I30" s="95">
        <f t="shared" si="2"/>
        <v>-1.6389579636004292E-2</v>
      </c>
      <c r="J30" s="96">
        <f t="shared" si="94"/>
        <v>-7.3216543646929866E-2</v>
      </c>
      <c r="K30" s="91">
        <v>19797.078020000001</v>
      </c>
      <c r="L30" s="92">
        <v>16597.874</v>
      </c>
      <c r="M30" s="92">
        <v>24443.138910000005</v>
      </c>
      <c r="N30" s="97">
        <f t="shared" si="95"/>
        <v>0.66035991126161886</v>
      </c>
      <c r="O30" s="98">
        <f t="shared" si="109"/>
        <v>3.0633535104850562E-2</v>
      </c>
      <c r="P30" s="99">
        <f t="shared" si="96"/>
        <v>-1.0989654390359038E-2</v>
      </c>
      <c r="Q30" s="91">
        <v>3674.4982200000004</v>
      </c>
      <c r="R30" s="92">
        <v>2695.0540000000001</v>
      </c>
      <c r="S30" s="93">
        <v>3791.3617999999997</v>
      </c>
      <c r="T30" s="100">
        <f t="shared" si="110"/>
        <v>0.1024280617570115</v>
      </c>
      <c r="U30" s="101">
        <f t="shared" si="111"/>
        <v>-1.4454260267352373E-2</v>
      </c>
      <c r="V30" s="102">
        <f t="shared" si="112"/>
        <v>-6.5812807834021436E-3</v>
      </c>
      <c r="W30" s="91">
        <v>5241.3816500000003</v>
      </c>
      <c r="X30" s="92">
        <v>4027.1759999999999</v>
      </c>
      <c r="Y30" s="93">
        <v>5769.17</v>
      </c>
      <c r="Z30" s="100">
        <f t="shared" si="97"/>
        <v>0.15586085744881908</v>
      </c>
      <c r="AA30" s="101">
        <f t="shared" si="113"/>
        <v>-1.0862548357563812E-2</v>
      </c>
      <c r="AB30" s="102">
        <f t="shared" si="98"/>
        <v>-7.0300560744471774E-3</v>
      </c>
      <c r="AC30" s="91">
        <v>16935.771000000001</v>
      </c>
      <c r="AD30" s="92">
        <v>15368.498579999998</v>
      </c>
      <c r="AE30" s="92">
        <v>17861.349999999999</v>
      </c>
      <c r="AF30" s="92">
        <f t="shared" si="114"/>
        <v>925.5789999999979</v>
      </c>
      <c r="AG30" s="93">
        <f t="shared" si="115"/>
        <v>2492.8514200000009</v>
      </c>
      <c r="AH30" s="91">
        <v>9466.3739999999998</v>
      </c>
      <c r="AI30" s="92">
        <v>7798.593789999999</v>
      </c>
      <c r="AJ30" s="92">
        <v>3898.4110000000001</v>
      </c>
      <c r="AK30" s="92">
        <f t="shared" si="99"/>
        <v>-5567.9629999999997</v>
      </c>
      <c r="AL30" s="93">
        <f t="shared" si="100"/>
        <v>-3900.1827899999989</v>
      </c>
      <c r="AM30" s="100">
        <f t="shared" si="123"/>
        <v>0.47663933927516583</v>
      </c>
      <c r="AN30" s="101">
        <f t="shared" si="116"/>
        <v>-4.7001073408603655E-2</v>
      </c>
      <c r="AO30" s="102">
        <f t="shared" si="117"/>
        <v>-9.596545708078924E-2</v>
      </c>
      <c r="AP30" s="100">
        <f t="shared" si="21"/>
        <v>0.10403110869352197</v>
      </c>
      <c r="AQ30" s="101">
        <f t="shared" si="118"/>
        <v>-0.1886615586777424</v>
      </c>
      <c r="AR30" s="102">
        <f t="shared" si="46"/>
        <v>-0.18653157612183272</v>
      </c>
      <c r="AS30" s="101">
        <f t="shared" si="101"/>
        <v>0.10532012077090955</v>
      </c>
      <c r="AT30" s="101">
        <f t="shared" si="119"/>
        <v>-0.19579630602411155</v>
      </c>
      <c r="AU30" s="101">
        <f t="shared" si="102"/>
        <v>-0.21011681733409784</v>
      </c>
      <c r="AV30" s="91">
        <v>31129</v>
      </c>
      <c r="AW30" s="92">
        <v>20271</v>
      </c>
      <c r="AX30" s="93">
        <v>25886</v>
      </c>
      <c r="AY30" s="103">
        <v>205.17666666666668</v>
      </c>
      <c r="AZ30" s="104">
        <v>202.82555555555558</v>
      </c>
      <c r="BA30" s="105">
        <v>202.82555555555558</v>
      </c>
      <c r="BB30" s="103">
        <v>408.10000000000008</v>
      </c>
      <c r="BC30" s="104">
        <v>401</v>
      </c>
      <c r="BD30" s="104">
        <v>399.86444444444447</v>
      </c>
      <c r="BE30" s="85">
        <f t="shared" si="130"/>
        <v>10.635576275178996</v>
      </c>
      <c r="BF30" s="84">
        <f t="shared" si="131"/>
        <v>-2.0075930260735824</v>
      </c>
      <c r="BG30" s="86">
        <f t="shared" si="132"/>
        <v>-0.46920451619618575</v>
      </c>
      <c r="BH30" s="85">
        <f t="shared" si="124"/>
        <v>5.3947448857668432</v>
      </c>
      <c r="BI30" s="84">
        <f t="shared" si="125"/>
        <v>-0.96174453676031391</v>
      </c>
      <c r="BJ30" s="86">
        <f t="shared" si="126"/>
        <v>-0.22204646917912552</v>
      </c>
      <c r="BK30" s="92">
        <v>542</v>
      </c>
      <c r="BL30" s="92">
        <v>570</v>
      </c>
      <c r="BM30" s="92">
        <v>568</v>
      </c>
      <c r="BN30" s="91">
        <v>131829</v>
      </c>
      <c r="BO30" s="92">
        <v>89639</v>
      </c>
      <c r="BP30" s="93">
        <v>119576</v>
      </c>
      <c r="BQ30" s="107">
        <f t="shared" si="103"/>
        <v>309.55103030708506</v>
      </c>
      <c r="BR30" s="107">
        <f t="shared" si="104"/>
        <v>71.078558771990316</v>
      </c>
      <c r="BS30" s="107">
        <f t="shared" si="105"/>
        <v>33.743100722863915</v>
      </c>
      <c r="BT30" s="108">
        <f t="shared" si="106"/>
        <v>1429.9186432820829</v>
      </c>
      <c r="BU30" s="107">
        <f t="shared" si="107"/>
        <v>420.00546104044327</v>
      </c>
      <c r="BV30" s="109">
        <f t="shared" si="108"/>
        <v>210.28729801051281</v>
      </c>
      <c r="BW30" s="106">
        <f t="shared" si="120"/>
        <v>4.6193309124623347</v>
      </c>
      <c r="BX30" s="106">
        <f t="shared" si="121"/>
        <v>0.38440528041504773</v>
      </c>
      <c r="BY30" s="106">
        <f t="shared" si="122"/>
        <v>0.19729943892871571</v>
      </c>
      <c r="BZ30" s="78">
        <f t="shared" si="127"/>
        <v>0.57677021030291342</v>
      </c>
      <c r="CA30" s="79">
        <f t="shared" si="128"/>
        <v>-8.9604960298107605E-2</v>
      </c>
      <c r="CB30" s="114">
        <f t="shared" si="129"/>
        <v>-1.3967143616893107E-3</v>
      </c>
      <c r="CC30" s="285"/>
      <c r="CD30" s="110"/>
    </row>
    <row r="31" spans="1:82" s="111" customFormat="1" ht="15" customHeight="1" x14ac:dyDescent="0.2">
      <c r="A31" s="68" t="s">
        <v>242</v>
      </c>
      <c r="B31" s="91">
        <v>31494.389059999994</v>
      </c>
      <c r="C31" s="92">
        <v>22619.188999999998</v>
      </c>
      <c r="D31" s="93">
        <v>30607.032999999999</v>
      </c>
      <c r="E31" s="91">
        <v>32615.279109999996</v>
      </c>
      <c r="F31" s="92">
        <v>23475.582999999999</v>
      </c>
      <c r="G31" s="93">
        <v>31807.988000000001</v>
      </c>
      <c r="H31" s="94">
        <f t="shared" si="80"/>
        <v>0.96224360371363316</v>
      </c>
      <c r="I31" s="95">
        <f t="shared" si="2"/>
        <v>-3.3893732043435154E-3</v>
      </c>
      <c r="J31" s="96">
        <f t="shared" si="94"/>
        <v>-1.2761947084124481E-3</v>
      </c>
      <c r="K31" s="91">
        <v>17950.371119999996</v>
      </c>
      <c r="L31" s="92">
        <v>13226.659</v>
      </c>
      <c r="M31" s="92">
        <v>18037.371329999998</v>
      </c>
      <c r="N31" s="97">
        <f t="shared" si="95"/>
        <v>0.56707048965184459</v>
      </c>
      <c r="O31" s="98">
        <f t="shared" si="109"/>
        <v>1.6703557041529149E-2</v>
      </c>
      <c r="P31" s="99">
        <f t="shared" si="96"/>
        <v>3.6485290555944294E-3</v>
      </c>
      <c r="Q31" s="91">
        <v>5211.2025000000003</v>
      </c>
      <c r="R31" s="92">
        <v>3700.6909999999998</v>
      </c>
      <c r="S31" s="93">
        <v>5193.0265899999995</v>
      </c>
      <c r="T31" s="100">
        <f t="shared" si="110"/>
        <v>0.16326171243525367</v>
      </c>
      <c r="U31" s="101">
        <f t="shared" si="111"/>
        <v>3.4837604384479193E-3</v>
      </c>
      <c r="V31" s="102">
        <f t="shared" si="112"/>
        <v>5.6217083510100574E-3</v>
      </c>
      <c r="W31" s="91">
        <v>7360.7373399999997</v>
      </c>
      <c r="X31" s="92">
        <v>5258.87</v>
      </c>
      <c r="Y31" s="93">
        <v>6686.2340000000004</v>
      </c>
      <c r="Z31" s="100">
        <f t="shared" si="97"/>
        <v>0.21020612809587327</v>
      </c>
      <c r="AA31" s="101">
        <f t="shared" si="113"/>
        <v>-1.5477586434816226E-2</v>
      </c>
      <c r="AB31" s="102">
        <f t="shared" si="98"/>
        <v>-1.3808329819825771E-2</v>
      </c>
      <c r="AC31" s="91">
        <v>9553.4519999999993</v>
      </c>
      <c r="AD31" s="92">
        <v>10357.690710000003</v>
      </c>
      <c r="AE31" s="92">
        <v>10065.221</v>
      </c>
      <c r="AF31" s="92">
        <f t="shared" si="114"/>
        <v>511.76900000000023</v>
      </c>
      <c r="AG31" s="93">
        <f t="shared" si="115"/>
        <v>-292.46971000000303</v>
      </c>
      <c r="AH31" s="91">
        <v>2486.0529999999999</v>
      </c>
      <c r="AI31" s="92">
        <v>4087.5640200000012</v>
      </c>
      <c r="AJ31" s="92">
        <v>4397.1459999999997</v>
      </c>
      <c r="AK31" s="92">
        <f t="shared" si="99"/>
        <v>1911.0929999999998</v>
      </c>
      <c r="AL31" s="93">
        <f t="shared" si="100"/>
        <v>309.58197999999857</v>
      </c>
      <c r="AM31" s="100">
        <f t="shared" si="123"/>
        <v>0.32885320834593801</v>
      </c>
      <c r="AN31" s="101">
        <f t="shared" si="116"/>
        <v>2.5514985724768624E-2</v>
      </c>
      <c r="AO31" s="102">
        <f t="shared" si="117"/>
        <v>-0.12906288714272002</v>
      </c>
      <c r="AP31" s="100">
        <f t="shared" si="21"/>
        <v>0.14366456232461342</v>
      </c>
      <c r="AQ31" s="101">
        <f t="shared" si="118"/>
        <v>6.4728184315698309E-2</v>
      </c>
      <c r="AR31" s="102">
        <f t="shared" si="46"/>
        <v>-3.7047664802539626E-2</v>
      </c>
      <c r="AS31" s="101">
        <f t="shared" si="101"/>
        <v>0.13824030617717786</v>
      </c>
      <c r="AT31" s="101">
        <f t="shared" si="119"/>
        <v>6.2016736493306468E-2</v>
      </c>
      <c r="AU31" s="101">
        <f t="shared" si="102"/>
        <v>-3.5879502476775543E-2</v>
      </c>
      <c r="AV31" s="91">
        <v>21431</v>
      </c>
      <c r="AW31" s="92">
        <v>11570</v>
      </c>
      <c r="AX31" s="93">
        <v>14547</v>
      </c>
      <c r="AY31" s="103">
        <v>270</v>
      </c>
      <c r="AZ31" s="104">
        <v>257</v>
      </c>
      <c r="BA31" s="105">
        <v>254</v>
      </c>
      <c r="BB31" s="103">
        <v>365</v>
      </c>
      <c r="BC31" s="104">
        <v>343</v>
      </c>
      <c r="BD31" s="104">
        <v>338</v>
      </c>
      <c r="BE31" s="85">
        <f t="shared" si="130"/>
        <v>4.7726377952755907</v>
      </c>
      <c r="BF31" s="84">
        <f t="shared" si="131"/>
        <v>-1.8418683775639151</v>
      </c>
      <c r="BG31" s="86">
        <f t="shared" si="132"/>
        <v>-0.22952389949310792</v>
      </c>
      <c r="BH31" s="85">
        <f t="shared" si="124"/>
        <v>3.5865384615384617</v>
      </c>
      <c r="BI31" s="84">
        <f t="shared" si="125"/>
        <v>-1.3063839128907615</v>
      </c>
      <c r="BJ31" s="86">
        <f t="shared" si="126"/>
        <v>-0.16143691908997981</v>
      </c>
      <c r="BK31" s="92">
        <v>417</v>
      </c>
      <c r="BL31" s="92">
        <v>416</v>
      </c>
      <c r="BM31" s="92">
        <v>410</v>
      </c>
      <c r="BN31" s="91">
        <v>100902</v>
      </c>
      <c r="BO31" s="92">
        <v>54928</v>
      </c>
      <c r="BP31" s="93">
        <v>72381</v>
      </c>
      <c r="BQ31" s="107">
        <f t="shared" si="103"/>
        <v>439.45217667619954</v>
      </c>
      <c r="BR31" s="107">
        <f t="shared" si="104"/>
        <v>116.21498504471555</v>
      </c>
      <c r="BS31" s="107">
        <f t="shared" si="105"/>
        <v>12.063904756595718</v>
      </c>
      <c r="BT31" s="108">
        <f t="shared" si="106"/>
        <v>2186.5668522719461</v>
      </c>
      <c r="BU31" s="107">
        <f t="shared" si="107"/>
        <v>664.69297284494814</v>
      </c>
      <c r="BV31" s="109">
        <f t="shared" si="108"/>
        <v>157.56227145950015</v>
      </c>
      <c r="BW31" s="106">
        <f t="shared" si="120"/>
        <v>4.9756650855846569</v>
      </c>
      <c r="BX31" s="106">
        <f t="shared" si="121"/>
        <v>0.26743868457677156</v>
      </c>
      <c r="BY31" s="106">
        <f t="shared" si="122"/>
        <v>0.22821478307817422</v>
      </c>
      <c r="BZ31" s="78">
        <f t="shared" si="127"/>
        <v>0.48366855997327096</v>
      </c>
      <c r="CA31" s="79">
        <f t="shared" si="128"/>
        <v>-0.17926629762010637</v>
      </c>
      <c r="CB31" s="114">
        <f t="shared" si="129"/>
        <v>-1.7669603887200402E-3</v>
      </c>
      <c r="CC31" s="285"/>
      <c r="CD31" s="110"/>
    </row>
    <row r="32" spans="1:82" s="111" customFormat="1" ht="15" customHeight="1" x14ac:dyDescent="0.2">
      <c r="A32" s="68" t="s">
        <v>52</v>
      </c>
      <c r="B32" s="91">
        <v>22297.360989999997</v>
      </c>
      <c r="C32" s="92">
        <v>17654.207999999999</v>
      </c>
      <c r="D32" s="93">
        <v>26407.67</v>
      </c>
      <c r="E32" s="91">
        <v>22427.876039999996</v>
      </c>
      <c r="F32" s="92">
        <v>16274.666999999999</v>
      </c>
      <c r="G32" s="93">
        <v>25634.992999999999</v>
      </c>
      <c r="H32" s="94">
        <f t="shared" si="80"/>
        <v>1.0301414944798308</v>
      </c>
      <c r="I32" s="95">
        <f t="shared" si="2"/>
        <v>3.596081726221223E-2</v>
      </c>
      <c r="J32" s="96">
        <f t="shared" si="94"/>
        <v>-5.4624663869215606E-2</v>
      </c>
      <c r="K32" s="91">
        <v>13540.20282</v>
      </c>
      <c r="L32" s="92">
        <v>10207.691999999999</v>
      </c>
      <c r="M32" s="92">
        <v>15573.344720000001</v>
      </c>
      <c r="N32" s="97">
        <f t="shared" si="95"/>
        <v>0.60750337322112791</v>
      </c>
      <c r="O32" s="98">
        <f t="shared" si="109"/>
        <v>3.7813446237198178E-3</v>
      </c>
      <c r="P32" s="99">
        <f t="shared" si="96"/>
        <v>-1.9710197415985564E-2</v>
      </c>
      <c r="Q32" s="91">
        <v>2439.8630300000004</v>
      </c>
      <c r="R32" s="92">
        <v>1818.18</v>
      </c>
      <c r="S32" s="93">
        <v>2594.4518499999999</v>
      </c>
      <c r="T32" s="100">
        <f t="shared" si="110"/>
        <v>0.10120743352650809</v>
      </c>
      <c r="U32" s="101">
        <f t="shared" si="111"/>
        <v>-7.5796413462314444E-3</v>
      </c>
      <c r="V32" s="102">
        <f t="shared" si="112"/>
        <v>-1.0510981357188157E-2</v>
      </c>
      <c r="W32" s="91">
        <v>5368.8316199999999</v>
      </c>
      <c r="X32" s="92">
        <v>3568.3989999999999</v>
      </c>
      <c r="Y32" s="93">
        <v>5382.4390000000003</v>
      </c>
      <c r="Z32" s="100">
        <f t="shared" si="97"/>
        <v>0.20996451998250987</v>
      </c>
      <c r="AA32" s="101">
        <f t="shared" si="113"/>
        <v>-2.9417560176338786E-2</v>
      </c>
      <c r="AB32" s="102">
        <f t="shared" si="98"/>
        <v>-9.2964332523551019E-3</v>
      </c>
      <c r="AC32" s="91">
        <v>4736.9530000000004</v>
      </c>
      <c r="AD32" s="92">
        <v>4444.8687499999996</v>
      </c>
      <c r="AE32" s="92">
        <v>8323.4930000000004</v>
      </c>
      <c r="AF32" s="92">
        <f t="shared" si="114"/>
        <v>3586.54</v>
      </c>
      <c r="AG32" s="93">
        <f t="shared" si="115"/>
        <v>3878.6242500000008</v>
      </c>
      <c r="AH32" s="91">
        <v>583.32299999999998</v>
      </c>
      <c r="AI32" s="92">
        <v>769.65823000000012</v>
      </c>
      <c r="AJ32" s="92">
        <v>222.98699999999999</v>
      </c>
      <c r="AK32" s="92">
        <f t="shared" si="99"/>
        <v>-360.33600000000001</v>
      </c>
      <c r="AL32" s="93">
        <f t="shared" si="100"/>
        <v>-546.67123000000015</v>
      </c>
      <c r="AM32" s="100">
        <f t="shared" si="123"/>
        <v>0.31519225285684049</v>
      </c>
      <c r="AN32" s="101">
        <f t="shared" si="116"/>
        <v>0.10274769486074192</v>
      </c>
      <c r="AO32" s="102">
        <f t="shared" si="117"/>
        <v>6.3418355664737636E-2</v>
      </c>
      <c r="AP32" s="100">
        <f t="shared" si="21"/>
        <v>8.4440240278676609E-3</v>
      </c>
      <c r="AQ32" s="101">
        <f t="shared" si="118"/>
        <v>-1.7717053969730837E-2</v>
      </c>
      <c r="AR32" s="102">
        <f t="shared" si="46"/>
        <v>-3.5152280603866611E-2</v>
      </c>
      <c r="AS32" s="101">
        <f t="shared" si="101"/>
        <v>8.698539531491193E-3</v>
      </c>
      <c r="AT32" s="101">
        <f t="shared" si="119"/>
        <v>-1.7310298708904222E-2</v>
      </c>
      <c r="AU32" s="101">
        <f t="shared" si="102"/>
        <v>-3.859325636208992E-2</v>
      </c>
      <c r="AV32" s="91">
        <v>20852</v>
      </c>
      <c r="AW32" s="92">
        <v>13276</v>
      </c>
      <c r="AX32" s="93">
        <v>16939</v>
      </c>
      <c r="AY32" s="103">
        <v>150.91</v>
      </c>
      <c r="AZ32" s="104">
        <v>142.73000000000002</v>
      </c>
      <c r="BA32" s="105">
        <v>142.01999999999998</v>
      </c>
      <c r="BB32" s="103">
        <v>305.14999999999998</v>
      </c>
      <c r="BC32" s="104">
        <v>295</v>
      </c>
      <c r="BD32" s="104">
        <v>293.32000000000005</v>
      </c>
      <c r="BE32" s="85">
        <f t="shared" si="130"/>
        <v>9.9393277942073901</v>
      </c>
      <c r="BF32" s="84">
        <f t="shared" si="131"/>
        <v>-1.5752614753351626</v>
      </c>
      <c r="BG32" s="86">
        <f t="shared" si="132"/>
        <v>-0.39564811212702367</v>
      </c>
      <c r="BH32" s="85">
        <f t="shared" si="124"/>
        <v>4.8124346561207316</v>
      </c>
      <c r="BI32" s="84">
        <f t="shared" si="125"/>
        <v>-0.88203254580182033</v>
      </c>
      <c r="BJ32" s="86">
        <f t="shared" si="126"/>
        <v>-0.18794199171354364</v>
      </c>
      <c r="BK32" s="92">
        <v>370</v>
      </c>
      <c r="BL32" s="92">
        <v>370</v>
      </c>
      <c r="BM32" s="92">
        <v>371</v>
      </c>
      <c r="BN32" s="91">
        <v>100372</v>
      </c>
      <c r="BO32" s="92">
        <v>62755</v>
      </c>
      <c r="BP32" s="93">
        <v>83071</v>
      </c>
      <c r="BQ32" s="107">
        <f t="shared" si="103"/>
        <v>308.59136160633676</v>
      </c>
      <c r="BR32" s="107">
        <f t="shared" si="104"/>
        <v>85.143826038648598</v>
      </c>
      <c r="BS32" s="107">
        <f t="shared" si="105"/>
        <v>49.254782847672118</v>
      </c>
      <c r="BT32" s="108">
        <f t="shared" si="106"/>
        <v>1513.3710962866758</v>
      </c>
      <c r="BU32" s="107">
        <f t="shared" si="107"/>
        <v>437.79676097111883</v>
      </c>
      <c r="BV32" s="109">
        <f t="shared" si="108"/>
        <v>287.49982481936627</v>
      </c>
      <c r="BW32" s="106">
        <f>BP32/AX32</f>
        <v>4.9041265718165183</v>
      </c>
      <c r="BX32" s="106">
        <f>BW32-BN32/AV32</f>
        <v>9.0583506403128844E-2</v>
      </c>
      <c r="BY32" s="106">
        <f t="shared" si="122"/>
        <v>0.17717568299458364</v>
      </c>
      <c r="BZ32" s="78">
        <f t="shared" si="127"/>
        <v>0.61345493482996705</v>
      </c>
      <c r="CA32" s="79">
        <f t="shared" si="128"/>
        <v>-0.12976609441845954</v>
      </c>
      <c r="CB32" s="114">
        <f t="shared" si="129"/>
        <v>-1.0104286155724451E-2</v>
      </c>
      <c r="CC32" s="285"/>
      <c r="CD32" s="110"/>
    </row>
    <row r="33" spans="1:82" s="111" customFormat="1" ht="15" customHeight="1" x14ac:dyDescent="0.2">
      <c r="A33" s="68" t="s">
        <v>53</v>
      </c>
      <c r="B33" s="91">
        <v>10840.749019999999</v>
      </c>
      <c r="C33" s="92">
        <v>8586.3209999999999</v>
      </c>
      <c r="D33" s="93">
        <v>12831.236999999999</v>
      </c>
      <c r="E33" s="91">
        <v>10446.723729999998</v>
      </c>
      <c r="F33" s="92">
        <v>8533.2139999999999</v>
      </c>
      <c r="G33" s="93">
        <v>12661.222</v>
      </c>
      <c r="H33" s="94">
        <f t="shared" si="80"/>
        <v>1.0134280087656626</v>
      </c>
      <c r="I33" s="95">
        <f t="shared" si="2"/>
        <v>-2.4289585782039769E-2</v>
      </c>
      <c r="J33" s="96">
        <f t="shared" si="94"/>
        <v>7.2044451705155499E-3</v>
      </c>
      <c r="K33" s="91">
        <v>6227.9552699999986</v>
      </c>
      <c r="L33" s="92">
        <v>5493.09</v>
      </c>
      <c r="M33" s="92">
        <v>8012.5270977316732</v>
      </c>
      <c r="N33" s="97">
        <f t="shared" si="95"/>
        <v>0.63283995002470328</v>
      </c>
      <c r="O33" s="98">
        <f t="shared" si="109"/>
        <v>3.6676460785000753E-2</v>
      </c>
      <c r="P33" s="99">
        <f t="shared" si="96"/>
        <v>-1.0890536518819549E-2</v>
      </c>
      <c r="Q33" s="91">
        <v>1048.1128999999999</v>
      </c>
      <c r="R33" s="92">
        <v>947.54399999999998</v>
      </c>
      <c r="S33" s="93">
        <v>1312.5938599999999</v>
      </c>
      <c r="T33" s="100">
        <f t="shared" si="110"/>
        <v>0.10367039295259178</v>
      </c>
      <c r="U33" s="101">
        <f t="shared" si="111"/>
        <v>3.3410526647731364E-3</v>
      </c>
      <c r="V33" s="102">
        <f t="shared" si="112"/>
        <v>-7.3714723984939778E-3</v>
      </c>
      <c r="W33" s="91">
        <v>2029.9140400000001</v>
      </c>
      <c r="X33" s="92">
        <v>1241.3389999999999</v>
      </c>
      <c r="Y33" s="93">
        <v>1925.0450000000001</v>
      </c>
      <c r="Z33" s="100">
        <f t="shared" si="97"/>
        <v>0.15204259114957466</v>
      </c>
      <c r="AA33" s="101">
        <f t="shared" si="113"/>
        <v>-4.2268476364412388E-2</v>
      </c>
      <c r="AB33" s="102">
        <f t="shared" si="98"/>
        <v>6.5711427597885952E-3</v>
      </c>
      <c r="AC33" s="91">
        <v>5451.4279999999999</v>
      </c>
      <c r="AD33" s="92">
        <v>5331.4425499999998</v>
      </c>
      <c r="AE33" s="92">
        <v>5715.8680000000004</v>
      </c>
      <c r="AF33" s="92">
        <f t="shared" si="114"/>
        <v>264.44000000000051</v>
      </c>
      <c r="AG33" s="93">
        <f t="shared" si="115"/>
        <v>384.42545000000064</v>
      </c>
      <c r="AH33" s="91">
        <v>0</v>
      </c>
      <c r="AI33" s="92">
        <v>0</v>
      </c>
      <c r="AJ33" s="92">
        <v>0</v>
      </c>
      <c r="AK33" s="92">
        <f t="shared" si="99"/>
        <v>0</v>
      </c>
      <c r="AL33" s="93">
        <f t="shared" si="100"/>
        <v>0</v>
      </c>
      <c r="AM33" s="100">
        <f t="shared" si="123"/>
        <v>0.44546507869818014</v>
      </c>
      <c r="AN33" s="101">
        <f t="shared" si="116"/>
        <v>-5.7399436469794896E-2</v>
      </c>
      <c r="AO33" s="102">
        <f t="shared" si="117"/>
        <v>-0.17545772980152535</v>
      </c>
      <c r="AP33" s="100">
        <f>IF(D33=0,"0",(AJ33/D33))</f>
        <v>0</v>
      </c>
      <c r="AQ33" s="101">
        <f t="shared" si="118"/>
        <v>0</v>
      </c>
      <c r="AR33" s="102">
        <f t="shared" si="46"/>
        <v>0</v>
      </c>
      <c r="AS33" s="101">
        <f t="shared" si="101"/>
        <v>0</v>
      </c>
      <c r="AT33" s="101">
        <f t="shared" si="119"/>
        <v>0</v>
      </c>
      <c r="AU33" s="101">
        <f t="shared" si="102"/>
        <v>0</v>
      </c>
      <c r="AV33" s="91">
        <v>12096</v>
      </c>
      <c r="AW33" s="92">
        <v>5715</v>
      </c>
      <c r="AX33" s="93">
        <v>7720</v>
      </c>
      <c r="AY33" s="103">
        <v>86</v>
      </c>
      <c r="AZ33" s="104">
        <v>81.25</v>
      </c>
      <c r="BA33" s="105">
        <v>80</v>
      </c>
      <c r="BB33" s="103">
        <v>196.75</v>
      </c>
      <c r="BC33" s="104">
        <v>172</v>
      </c>
      <c r="BD33" s="104">
        <v>172</v>
      </c>
      <c r="BE33" s="85">
        <f t="shared" si="130"/>
        <v>8.0416666666666661</v>
      </c>
      <c r="BF33" s="84">
        <f t="shared" si="131"/>
        <v>-3.679263565891473</v>
      </c>
      <c r="BG33" s="86">
        <f t="shared" si="132"/>
        <v>0.22628205128205003</v>
      </c>
      <c r="BH33" s="85">
        <f t="shared" si="124"/>
        <v>3.7403100775193798</v>
      </c>
      <c r="BI33" s="84">
        <f t="shared" si="125"/>
        <v>-1.3829427814386892</v>
      </c>
      <c r="BJ33" s="86">
        <f t="shared" si="126"/>
        <v>4.8449612403100861E-2</v>
      </c>
      <c r="BK33" s="92">
        <v>270</v>
      </c>
      <c r="BL33" s="92">
        <v>265</v>
      </c>
      <c r="BM33" s="92">
        <v>270</v>
      </c>
      <c r="BN33" s="91">
        <v>53899</v>
      </c>
      <c r="BO33" s="92">
        <v>26040</v>
      </c>
      <c r="BP33" s="93">
        <v>36539</v>
      </c>
      <c r="BQ33" s="107">
        <f t="shared" si="103"/>
        <v>346.51254823613124</v>
      </c>
      <c r="BR33" s="107">
        <f t="shared" si="104"/>
        <v>152.69218552068199</v>
      </c>
      <c r="BS33" s="107">
        <f t="shared" si="105"/>
        <v>18.816158067160416</v>
      </c>
      <c r="BT33" s="108">
        <f t="shared" si="106"/>
        <v>1640.0546632124353</v>
      </c>
      <c r="BU33" s="107">
        <f t="shared" si="107"/>
        <v>776.40356119523972</v>
      </c>
      <c r="BV33" s="109">
        <f t="shared" si="108"/>
        <v>146.92885393859456</v>
      </c>
      <c r="BW33" s="106">
        <f t="shared" si="120"/>
        <v>4.7330310880829014</v>
      </c>
      <c r="BX33" s="106">
        <f t="shared" si="121"/>
        <v>0.27709524152205489</v>
      </c>
      <c r="BY33" s="106">
        <f t="shared" si="122"/>
        <v>0.17660064188867608</v>
      </c>
      <c r="BZ33" s="78">
        <f t="shared" si="127"/>
        <v>0.37076610857432779</v>
      </c>
      <c r="CA33" s="79">
        <f t="shared" si="128"/>
        <v>-0.17615423642820893</v>
      </c>
      <c r="CB33" s="114">
        <f t="shared" si="129"/>
        <v>9.5008477530181268E-3</v>
      </c>
      <c r="CC33" s="285"/>
      <c r="CD33" s="110"/>
    </row>
    <row r="34" spans="1:82" s="111" customFormat="1" ht="15" customHeight="1" x14ac:dyDescent="0.2">
      <c r="A34" s="68" t="s">
        <v>54</v>
      </c>
      <c r="B34" s="91">
        <v>11999.236999999999</v>
      </c>
      <c r="C34" s="92">
        <v>11338.925999999999</v>
      </c>
      <c r="D34" s="93">
        <v>17965.846000000001</v>
      </c>
      <c r="E34" s="91">
        <v>13166.77</v>
      </c>
      <c r="F34" s="92">
        <v>12572.804</v>
      </c>
      <c r="G34" s="93">
        <v>18827.677</v>
      </c>
      <c r="H34" s="94">
        <f t="shared" si="80"/>
        <v>0.95422531414788991</v>
      </c>
      <c r="I34" s="95">
        <f t="shared" si="2"/>
        <v>4.2898010640651685E-2</v>
      </c>
      <c r="J34" s="96">
        <f t="shared" si="94"/>
        <v>5.2363963251144896E-2</v>
      </c>
      <c r="K34" s="91">
        <v>8318.5419999999995</v>
      </c>
      <c r="L34" s="92">
        <v>7913.9459999999999</v>
      </c>
      <c r="M34" s="92">
        <v>12042.023999999999</v>
      </c>
      <c r="N34" s="97">
        <f t="shared" si="95"/>
        <v>0.6395915969877749</v>
      </c>
      <c r="O34" s="98">
        <f t="shared" si="109"/>
        <v>7.8085552850643003E-3</v>
      </c>
      <c r="P34" s="99">
        <f t="shared" si="96"/>
        <v>1.0142032674197776E-2</v>
      </c>
      <c r="Q34" s="91">
        <v>1511.99</v>
      </c>
      <c r="R34" s="92">
        <v>1688.616</v>
      </c>
      <c r="S34" s="93">
        <v>2467.913</v>
      </c>
      <c r="T34" s="100">
        <f t="shared" si="110"/>
        <v>0.1310789960970756</v>
      </c>
      <c r="U34" s="101">
        <f t="shared" si="111"/>
        <v>1.6245213779924175E-2</v>
      </c>
      <c r="V34" s="102">
        <f t="shared" si="112"/>
        <v>-3.2280367652834929E-3</v>
      </c>
      <c r="W34" s="91">
        <v>1688.694</v>
      </c>
      <c r="X34" s="92">
        <v>1634.89</v>
      </c>
      <c r="Y34" s="93">
        <v>2548.5120000000002</v>
      </c>
      <c r="Z34" s="100">
        <f t="shared" si="97"/>
        <v>0.13535987472060415</v>
      </c>
      <c r="AA34" s="101">
        <f t="shared" si="113"/>
        <v>7.1056407664908949E-3</v>
      </c>
      <c r="AB34" s="102">
        <f t="shared" si="98"/>
        <v>5.3260334231497453E-3</v>
      </c>
      <c r="AC34" s="91">
        <v>16404.257000000001</v>
      </c>
      <c r="AD34" s="92">
        <v>16109.733120000001</v>
      </c>
      <c r="AE34" s="92">
        <v>16215.58</v>
      </c>
      <c r="AF34" s="92">
        <f>AE34-AC34</f>
        <v>-188.6770000000015</v>
      </c>
      <c r="AG34" s="93">
        <f t="shared" si="115"/>
        <v>105.84687999999915</v>
      </c>
      <c r="AH34" s="91">
        <v>7999.8010000000004</v>
      </c>
      <c r="AI34" s="92">
        <v>5511.8270000000002</v>
      </c>
      <c r="AJ34" s="92">
        <v>5214.16</v>
      </c>
      <c r="AK34" s="92">
        <f t="shared" si="99"/>
        <v>-2785.6410000000005</v>
      </c>
      <c r="AL34" s="93">
        <f t="shared" si="100"/>
        <v>-297.66700000000037</v>
      </c>
      <c r="AM34" s="100">
        <f t="shared" si="123"/>
        <v>0.90257814744710596</v>
      </c>
      <c r="AN34" s="101">
        <f t="shared" si="116"/>
        <v>-0.46453019452497135</v>
      </c>
      <c r="AO34" s="102">
        <f t="shared" si="117"/>
        <v>-0.51816779621634157</v>
      </c>
      <c r="AP34" s="100">
        <f t="shared" ref="AP34" si="136">IF(D34=0,"0",(AJ34/D34))</f>
        <v>0.29022624372935174</v>
      </c>
      <c r="AQ34" s="101">
        <f t="shared" si="118"/>
        <v>-0.37646623013377817</v>
      </c>
      <c r="AR34" s="102">
        <f t="shared" si="46"/>
        <v>-0.19587155777318921</v>
      </c>
      <c r="AS34" s="101">
        <f t="shared" si="101"/>
        <v>0.27694122859660275</v>
      </c>
      <c r="AT34" s="101">
        <f t="shared" si="119"/>
        <v>-0.33063382587765333</v>
      </c>
      <c r="AU34" s="101">
        <f t="shared" si="102"/>
        <v>-0.16145159133441661</v>
      </c>
      <c r="AV34" s="91">
        <v>14683</v>
      </c>
      <c r="AW34" s="92">
        <v>12164</v>
      </c>
      <c r="AX34" s="93">
        <v>14718</v>
      </c>
      <c r="AY34" s="103">
        <v>108</v>
      </c>
      <c r="AZ34" s="104">
        <v>119</v>
      </c>
      <c r="BA34" s="105">
        <v>119</v>
      </c>
      <c r="BB34" s="103">
        <v>254</v>
      </c>
      <c r="BC34" s="104">
        <v>266</v>
      </c>
      <c r="BD34" s="104">
        <v>266</v>
      </c>
      <c r="BE34" s="85">
        <f t="shared" si="130"/>
        <v>10.306722689075629</v>
      </c>
      <c r="BF34" s="84">
        <f t="shared" si="131"/>
        <v>-1.0227526195663454</v>
      </c>
      <c r="BG34" s="86">
        <f t="shared" si="132"/>
        <v>-1.0508870214752584</v>
      </c>
      <c r="BH34" s="85">
        <f t="shared" si="124"/>
        <v>4.6109022556390977</v>
      </c>
      <c r="BI34" s="84">
        <f t="shared" si="125"/>
        <v>-0.20635496220867111</v>
      </c>
      <c r="BJ34" s="86">
        <f t="shared" si="126"/>
        <v>-0.47013366750208885</v>
      </c>
      <c r="BK34" s="92">
        <v>301</v>
      </c>
      <c r="BL34" s="92">
        <v>304</v>
      </c>
      <c r="BM34" s="92">
        <v>303</v>
      </c>
      <c r="BN34" s="91">
        <v>67453</v>
      </c>
      <c r="BO34" s="92">
        <v>48581</v>
      </c>
      <c r="BP34" s="93">
        <v>62645</v>
      </c>
      <c r="BQ34" s="107">
        <f t="shared" si="103"/>
        <v>300.545566286216</v>
      </c>
      <c r="BR34" s="107">
        <f t="shared" si="104"/>
        <v>105.34639056386118</v>
      </c>
      <c r="BS34" s="107">
        <f t="shared" si="105"/>
        <v>41.744718218041214</v>
      </c>
      <c r="BT34" s="108">
        <f t="shared" si="106"/>
        <v>1279.2279521674141</v>
      </c>
      <c r="BU34" s="107">
        <f t="shared" si="107"/>
        <v>382.49227144821498</v>
      </c>
      <c r="BV34" s="109">
        <f t="shared" si="108"/>
        <v>245.62025733018936</v>
      </c>
      <c r="BW34" s="106">
        <f t="shared" si="120"/>
        <v>4.2563527653213749</v>
      </c>
      <c r="BX34" s="106">
        <f t="shared" si="121"/>
        <v>-0.3375994242856537</v>
      </c>
      <c r="BY34" s="106">
        <f t="shared" si="122"/>
        <v>0.26251850027698165</v>
      </c>
      <c r="BZ34" s="78">
        <f t="shared" si="127"/>
        <v>0.56643609566436093</v>
      </c>
      <c r="CA34" s="79">
        <f t="shared" si="128"/>
        <v>-4.7526494787557327E-2</v>
      </c>
      <c r="CB34" s="114">
        <f t="shared" si="129"/>
        <v>-2.1085672911490549E-2</v>
      </c>
      <c r="CC34" s="285"/>
      <c r="CD34" s="110"/>
    </row>
    <row r="35" spans="1:82" s="111" customFormat="1" ht="15" customHeight="1" x14ac:dyDescent="0.2">
      <c r="A35" s="68" t="s">
        <v>55</v>
      </c>
      <c r="B35" s="91">
        <v>18429.294999999998</v>
      </c>
      <c r="C35" s="92">
        <v>14912.234</v>
      </c>
      <c r="D35" s="93">
        <v>22171.896000000001</v>
      </c>
      <c r="E35" s="91">
        <v>19186.633000000002</v>
      </c>
      <c r="F35" s="92">
        <v>15609.454</v>
      </c>
      <c r="G35" s="93">
        <v>22912.451000000001</v>
      </c>
      <c r="H35" s="94">
        <f t="shared" si="80"/>
        <v>0.96767892706022585</v>
      </c>
      <c r="I35" s="95">
        <f t="shared" si="2"/>
        <v>7.151095001312946E-3</v>
      </c>
      <c r="J35" s="96">
        <f t="shared" si="94"/>
        <v>1.2345447746983984E-2</v>
      </c>
      <c r="K35" s="91">
        <v>9950.268</v>
      </c>
      <c r="L35" s="92">
        <v>8578.77</v>
      </c>
      <c r="M35" s="92">
        <v>12989.486999999999</v>
      </c>
      <c r="N35" s="97">
        <f t="shared" si="95"/>
        <v>0.56691826640458498</v>
      </c>
      <c r="O35" s="98">
        <f t="shared" si="109"/>
        <v>4.8314090257576825E-2</v>
      </c>
      <c r="P35" s="99">
        <f t="shared" si="96"/>
        <v>1.7330177032592764E-2</v>
      </c>
      <c r="Q35" s="91">
        <v>1775.8140000000001</v>
      </c>
      <c r="R35" s="92">
        <v>1274.5219999999999</v>
      </c>
      <c r="S35" s="93">
        <v>1785.299</v>
      </c>
      <c r="T35" s="100">
        <f t="shared" si="110"/>
        <v>7.7918289928912449E-2</v>
      </c>
      <c r="U35" s="101">
        <f t="shared" si="111"/>
        <v>-1.4636458994465612E-2</v>
      </c>
      <c r="V35" s="102">
        <f t="shared" si="112"/>
        <v>-3.7323558912424337E-3</v>
      </c>
      <c r="W35" s="91">
        <v>5872.3360000000002</v>
      </c>
      <c r="X35" s="92">
        <v>4882.7430000000004</v>
      </c>
      <c r="Y35" s="93">
        <v>6967.0479999999998</v>
      </c>
      <c r="Z35" s="100">
        <f t="shared" si="97"/>
        <v>0.30407257608537819</v>
      </c>
      <c r="AA35" s="101">
        <f t="shared" si="113"/>
        <v>-1.9913383075222946E-3</v>
      </c>
      <c r="AB35" s="102">
        <f t="shared" si="98"/>
        <v>-8.7342011407823272E-3</v>
      </c>
      <c r="AC35" s="91">
        <v>2902.27</v>
      </c>
      <c r="AD35" s="92">
        <v>3153.5592000000001</v>
      </c>
      <c r="AE35" s="92">
        <v>4432.7669999999998</v>
      </c>
      <c r="AF35" s="92">
        <f t="shared" si="114"/>
        <v>1530.4969999999998</v>
      </c>
      <c r="AG35" s="93">
        <f t="shared" si="115"/>
        <v>1279.2077999999997</v>
      </c>
      <c r="AH35" s="91">
        <v>0</v>
      </c>
      <c r="AI35" s="92">
        <v>89.352000000000004</v>
      </c>
      <c r="AJ35" s="92">
        <v>0</v>
      </c>
      <c r="AK35" s="92">
        <f t="shared" si="99"/>
        <v>0</v>
      </c>
      <c r="AL35" s="93">
        <f t="shared" si="100"/>
        <v>-89.352000000000004</v>
      </c>
      <c r="AM35" s="100">
        <f t="shared" si="123"/>
        <v>0.19992728632679857</v>
      </c>
      <c r="AN35" s="101">
        <f t="shared" si="116"/>
        <v>4.2445950225770274E-2</v>
      </c>
      <c r="AO35" s="102">
        <f t="shared" si="117"/>
        <v>-1.1547345844343609E-2</v>
      </c>
      <c r="AP35" s="100">
        <f t="shared" si="21"/>
        <v>0</v>
      </c>
      <c r="AQ35" s="101">
        <f t="shared" si="118"/>
        <v>0</v>
      </c>
      <c r="AR35" s="102">
        <f t="shared" si="46"/>
        <v>-5.9918587650918034E-3</v>
      </c>
      <c r="AS35" s="101">
        <f t="shared" si="101"/>
        <v>0</v>
      </c>
      <c r="AT35" s="101">
        <f t="shared" si="119"/>
        <v>0</v>
      </c>
      <c r="AU35" s="101">
        <f t="shared" si="102"/>
        <v>-5.7242232816086969E-3</v>
      </c>
      <c r="AV35" s="91">
        <v>16170</v>
      </c>
      <c r="AW35" s="92">
        <v>10177</v>
      </c>
      <c r="AX35" s="93">
        <v>13071</v>
      </c>
      <c r="AY35" s="103">
        <v>119.54000000000002</v>
      </c>
      <c r="AZ35" s="104">
        <v>110.29</v>
      </c>
      <c r="BA35" s="105">
        <v>110.38</v>
      </c>
      <c r="BB35" s="103">
        <v>232.68999999999994</v>
      </c>
      <c r="BC35" s="104">
        <v>225</v>
      </c>
      <c r="BD35" s="104">
        <v>223.26</v>
      </c>
      <c r="BE35" s="85">
        <f t="shared" si="130"/>
        <v>9.8681826417829317</v>
      </c>
      <c r="BF35" s="84">
        <f t="shared" si="131"/>
        <v>-1.4041948050967719</v>
      </c>
      <c r="BG35" s="86">
        <f t="shared" si="132"/>
        <v>-0.38458531340591406</v>
      </c>
      <c r="BH35" s="85">
        <f t="shared" si="124"/>
        <v>4.8788408134014158</v>
      </c>
      <c r="BI35" s="84">
        <f t="shared" si="125"/>
        <v>-0.91212570858062225</v>
      </c>
      <c r="BJ35" s="86">
        <f t="shared" si="126"/>
        <v>-0.14683819894426353</v>
      </c>
      <c r="BK35" s="92">
        <v>303</v>
      </c>
      <c r="BL35" s="92">
        <v>303</v>
      </c>
      <c r="BM35" s="92">
        <v>303</v>
      </c>
      <c r="BN35" s="91">
        <v>68864</v>
      </c>
      <c r="BO35" s="92">
        <v>43034</v>
      </c>
      <c r="BP35" s="93">
        <v>57678</v>
      </c>
      <c r="BQ35" s="107">
        <f t="shared" si="103"/>
        <v>397.24766808835255</v>
      </c>
      <c r="BR35" s="107">
        <f t="shared" si="104"/>
        <v>118.63136639225593</v>
      </c>
      <c r="BS35" s="107">
        <f t="shared" si="105"/>
        <v>34.523914777017353</v>
      </c>
      <c r="BT35" s="108">
        <f t="shared" si="106"/>
        <v>1752.9225766965037</v>
      </c>
      <c r="BU35" s="107">
        <f t="shared" si="107"/>
        <v>566.36518646768491</v>
      </c>
      <c r="BV35" s="109">
        <f t="shared" si="108"/>
        <v>219.12538695492958</v>
      </c>
      <c r="BW35" s="106">
        <f t="shared" si="120"/>
        <v>4.4126692678448478</v>
      </c>
      <c r="BX35" s="106">
        <f t="shared" si="121"/>
        <v>0.15391849480836051</v>
      </c>
      <c r="BY35" s="106">
        <f t="shared" si="122"/>
        <v>0.18411468397926889</v>
      </c>
      <c r="BZ35" s="78">
        <f t="shared" si="127"/>
        <v>0.52152448121524486</v>
      </c>
      <c r="CA35" s="79">
        <f t="shared" si="128"/>
        <v>-0.10114381301143804</v>
      </c>
      <c r="CB35" s="114">
        <f t="shared" si="129"/>
        <v>-6.3141084454931828E-4</v>
      </c>
      <c r="CC35" s="285"/>
      <c r="CD35" s="110"/>
    </row>
    <row r="36" spans="1:82" s="111" customFormat="1" ht="15" customHeight="1" x14ac:dyDescent="0.2">
      <c r="A36" s="68" t="s">
        <v>56</v>
      </c>
      <c r="B36" s="91">
        <v>20104.781999999999</v>
      </c>
      <c r="C36" s="92">
        <v>15533.209000000001</v>
      </c>
      <c r="D36" s="93">
        <v>22833.18</v>
      </c>
      <c r="E36" s="91">
        <v>20045.633999999998</v>
      </c>
      <c r="F36" s="92">
        <v>15498.794</v>
      </c>
      <c r="G36" s="93">
        <v>22783.839</v>
      </c>
      <c r="H36" s="94">
        <f t="shared" si="80"/>
        <v>1.0021656139687434</v>
      </c>
      <c r="I36" s="95">
        <f t="shared" si="2"/>
        <v>-7.8505349330848517E-4</v>
      </c>
      <c r="J36" s="96">
        <f t="shared" si="94"/>
        <v>-5.4881380765703369E-5</v>
      </c>
      <c r="K36" s="91">
        <v>10831.921</v>
      </c>
      <c r="L36" s="92">
        <v>9336.2180000000008</v>
      </c>
      <c r="M36" s="92">
        <v>13682.956</v>
      </c>
      <c r="N36" s="97">
        <f t="shared" si="95"/>
        <v>0.60055533222474056</v>
      </c>
      <c r="O36" s="98">
        <f t="shared" si="109"/>
        <v>6.0192228718011775E-2</v>
      </c>
      <c r="P36" s="99">
        <f t="shared" si="96"/>
        <v>-1.8281822603219977E-3</v>
      </c>
      <c r="Q36" s="91">
        <v>3414.4879999999998</v>
      </c>
      <c r="R36" s="92">
        <v>2242.98</v>
      </c>
      <c r="S36" s="93">
        <v>3310.098</v>
      </c>
      <c r="T36" s="100">
        <f t="shared" si="110"/>
        <v>0.14528271552480687</v>
      </c>
      <c r="U36" s="101">
        <f t="shared" si="111"/>
        <v>-2.5053029405984556E-2</v>
      </c>
      <c r="V36" s="102">
        <f t="shared" si="112"/>
        <v>5.6306830580388212E-4</v>
      </c>
      <c r="W36" s="91">
        <v>5126.6790000000001</v>
      </c>
      <c r="X36" s="92">
        <v>3353.3429999999998</v>
      </c>
      <c r="Y36" s="93">
        <v>5064.17</v>
      </c>
      <c r="Z36" s="100">
        <f t="shared" si="97"/>
        <v>0.22227026797371593</v>
      </c>
      <c r="AA36" s="101">
        <f t="shared" si="113"/>
        <v>-3.3480136328787075E-2</v>
      </c>
      <c r="AB36" s="102">
        <f t="shared" si="98"/>
        <v>5.9087239722923346E-3</v>
      </c>
      <c r="AC36" s="91">
        <v>2111.4119999999998</v>
      </c>
      <c r="AD36" s="92">
        <v>2157.915</v>
      </c>
      <c r="AE36" s="92">
        <v>2503.694</v>
      </c>
      <c r="AF36" s="92">
        <f t="shared" si="114"/>
        <v>392.28200000000015</v>
      </c>
      <c r="AG36" s="93">
        <f t="shared" si="115"/>
        <v>345.779</v>
      </c>
      <c r="AH36" s="91">
        <v>0</v>
      </c>
      <c r="AI36" s="92">
        <v>0</v>
      </c>
      <c r="AJ36" s="92">
        <v>0</v>
      </c>
      <c r="AK36" s="92">
        <f t="shared" si="99"/>
        <v>0</v>
      </c>
      <c r="AL36" s="93">
        <f t="shared" si="100"/>
        <v>0</v>
      </c>
      <c r="AM36" s="100">
        <f t="shared" si="123"/>
        <v>0.10965156846308749</v>
      </c>
      <c r="AN36" s="101">
        <f t="shared" si="116"/>
        <v>4.6311807762177692E-3</v>
      </c>
      <c r="AO36" s="102">
        <f t="shared" si="117"/>
        <v>-2.9271110038180337E-2</v>
      </c>
      <c r="AP36" s="100">
        <f t="shared" si="21"/>
        <v>0</v>
      </c>
      <c r="AQ36" s="101">
        <f t="shared" si="118"/>
        <v>0</v>
      </c>
      <c r="AR36" s="102">
        <f t="shared" si="46"/>
        <v>0</v>
      </c>
      <c r="AS36" s="101">
        <f t="shared" si="101"/>
        <v>0</v>
      </c>
      <c r="AT36" s="101">
        <f t="shared" si="119"/>
        <v>0</v>
      </c>
      <c r="AU36" s="101">
        <f t="shared" si="102"/>
        <v>0</v>
      </c>
      <c r="AV36" s="91">
        <v>17548</v>
      </c>
      <c r="AW36" s="92">
        <v>10718</v>
      </c>
      <c r="AX36" s="93">
        <v>13815</v>
      </c>
      <c r="AY36" s="103">
        <v>123</v>
      </c>
      <c r="AZ36" s="104">
        <v>116</v>
      </c>
      <c r="BA36" s="105">
        <v>122.5</v>
      </c>
      <c r="BB36" s="103">
        <v>201</v>
      </c>
      <c r="BC36" s="104">
        <v>180</v>
      </c>
      <c r="BD36" s="104">
        <v>188.5</v>
      </c>
      <c r="BE36" s="85">
        <f t="shared" si="130"/>
        <v>9.3979591836734695</v>
      </c>
      <c r="BF36" s="84">
        <f t="shared" si="131"/>
        <v>-2.490929705215418</v>
      </c>
      <c r="BG36" s="86">
        <f t="shared" si="132"/>
        <v>-0.8683243412307462</v>
      </c>
      <c r="BH36" s="85">
        <f t="shared" si="124"/>
        <v>6.1074270557029173</v>
      </c>
      <c r="BI36" s="84">
        <f t="shared" si="125"/>
        <v>-1.1678631598858056</v>
      </c>
      <c r="BJ36" s="86">
        <f t="shared" si="126"/>
        <v>-0.50862232701313204</v>
      </c>
      <c r="BK36" s="92">
        <v>330</v>
      </c>
      <c r="BL36" s="92">
        <v>327</v>
      </c>
      <c r="BM36" s="92">
        <v>326</v>
      </c>
      <c r="BN36" s="91">
        <v>82218</v>
      </c>
      <c r="BO36" s="92">
        <v>50506</v>
      </c>
      <c r="BP36" s="93">
        <v>66740</v>
      </c>
      <c r="BQ36" s="107">
        <f t="shared" si="103"/>
        <v>341.3820647287983</v>
      </c>
      <c r="BR36" s="107">
        <f t="shared" si="104"/>
        <v>97.571293364863379</v>
      </c>
      <c r="BS36" s="107">
        <f t="shared" si="105"/>
        <v>34.511712691416619</v>
      </c>
      <c r="BT36" s="108">
        <f t="shared" si="106"/>
        <v>1649.2102062975027</v>
      </c>
      <c r="BU36" s="107">
        <f t="shared" si="107"/>
        <v>506.87865854277288</v>
      </c>
      <c r="BV36" s="109">
        <f t="shared" si="108"/>
        <v>203.15739793773423</v>
      </c>
      <c r="BW36" s="106">
        <f t="shared" si="120"/>
        <v>4.8309808179515024</v>
      </c>
      <c r="BX36" s="106">
        <f t="shared" si="121"/>
        <v>0.14566055353390528</v>
      </c>
      <c r="BY36" s="106">
        <f t="shared" si="122"/>
        <v>0.11872106799815274</v>
      </c>
      <c r="BZ36" s="78">
        <f t="shared" si="127"/>
        <v>0.56088746953525503</v>
      </c>
      <c r="CA36" s="79">
        <f t="shared" si="128"/>
        <v>-0.12170281689064788</v>
      </c>
      <c r="CB36" s="114">
        <f t="shared" si="129"/>
        <v>-6.952969392609698E-3</v>
      </c>
      <c r="CC36" s="285"/>
      <c r="CD36" s="110"/>
    </row>
    <row r="37" spans="1:82" s="23" customFormat="1" ht="15" customHeight="1" x14ac:dyDescent="0.2">
      <c r="A37" s="253" t="s">
        <v>57</v>
      </c>
      <c r="B37" s="69">
        <v>20253.763569999999</v>
      </c>
      <c r="C37" s="70">
        <v>15643.418</v>
      </c>
      <c r="D37" s="71">
        <v>22446.921999999999</v>
      </c>
      <c r="E37" s="69">
        <v>20294.461569999999</v>
      </c>
      <c r="F37" s="70">
        <v>15715.218000000001</v>
      </c>
      <c r="G37" s="71">
        <v>22338.883999999998</v>
      </c>
      <c r="H37" s="72">
        <f t="shared" si="80"/>
        <v>1.004836320381985</v>
      </c>
      <c r="I37" s="73">
        <f t="shared" si="2"/>
        <v>6.8416950926972753E-3</v>
      </c>
      <c r="J37" s="74">
        <f t="shared" si="94"/>
        <v>9.4051402354544678E-3</v>
      </c>
      <c r="K37" s="69">
        <v>10429.525569999998</v>
      </c>
      <c r="L37" s="70">
        <v>8723.7309999999998</v>
      </c>
      <c r="M37" s="70">
        <v>12746.786386</v>
      </c>
      <c r="N37" s="75">
        <f t="shared" si="95"/>
        <v>0.57060981139433831</v>
      </c>
      <c r="O37" s="76">
        <f t="shared" si="109"/>
        <v>5.6699869313524665E-2</v>
      </c>
      <c r="P37" s="77">
        <f t="shared" si="96"/>
        <v>1.5496226587560558E-2</v>
      </c>
      <c r="Q37" s="69">
        <v>2687.62</v>
      </c>
      <c r="R37" s="70">
        <v>2093.27</v>
      </c>
      <c r="S37" s="71">
        <v>2921.9749999999999</v>
      </c>
      <c r="T37" s="78">
        <f t="shared" si="110"/>
        <v>0.13080219226708015</v>
      </c>
      <c r="U37" s="79">
        <f t="shared" si="111"/>
        <v>-1.629012706247962E-3</v>
      </c>
      <c r="V37" s="80">
        <f t="shared" si="112"/>
        <v>-2.3979962380999698E-3</v>
      </c>
      <c r="W37" s="69">
        <v>2377.5770000000002</v>
      </c>
      <c r="X37" s="70">
        <v>1523.9290000000001</v>
      </c>
      <c r="Y37" s="71">
        <v>2155.3690000000001</v>
      </c>
      <c r="Z37" s="78">
        <f t="shared" si="97"/>
        <v>9.6485079559032599E-2</v>
      </c>
      <c r="AA37" s="79">
        <f t="shared" si="113"/>
        <v>-2.0668903156853782E-2</v>
      </c>
      <c r="AB37" s="80">
        <f t="shared" si="98"/>
        <v>-4.8646738355515029E-4</v>
      </c>
      <c r="AC37" s="69">
        <v>8245.6280000000006</v>
      </c>
      <c r="AD37" s="70">
        <v>6730.8000199999997</v>
      </c>
      <c r="AE37" s="70">
        <v>6608.5469999999996</v>
      </c>
      <c r="AF37" s="70">
        <f t="shared" si="114"/>
        <v>-1637.081000000001</v>
      </c>
      <c r="AG37" s="71">
        <f t="shared" si="115"/>
        <v>-122.25302000000011</v>
      </c>
      <c r="AH37" s="69">
        <v>1202.5550000000001</v>
      </c>
      <c r="AI37" s="70">
        <v>1434.3489999999999</v>
      </c>
      <c r="AJ37" s="70">
        <v>1133.029</v>
      </c>
      <c r="AK37" s="70">
        <f t="shared" si="99"/>
        <v>-69.526000000000067</v>
      </c>
      <c r="AL37" s="71">
        <f>AJ37-AI37</f>
        <v>-301.31999999999994</v>
      </c>
      <c r="AM37" s="78">
        <f t="shared" si="123"/>
        <v>0.29440771434052293</v>
      </c>
      <c r="AN37" s="79">
        <f t="shared" si="116"/>
        <v>-0.11270812719193557</v>
      </c>
      <c r="AO37" s="80">
        <f t="shared" si="117"/>
        <v>-0.13585631235747875</v>
      </c>
      <c r="AP37" s="78">
        <f t="shared" si="21"/>
        <v>5.0475918257300495E-2</v>
      </c>
      <c r="AQ37" s="79">
        <f t="shared" si="118"/>
        <v>-8.8984787945754346E-3</v>
      </c>
      <c r="AR37" s="80">
        <f t="shared" si="46"/>
        <v>-4.1214337670144513E-2</v>
      </c>
      <c r="AS37" s="79">
        <f t="shared" si="101"/>
        <v>5.0720035969567687E-2</v>
      </c>
      <c r="AT37" s="79">
        <f t="shared" si="119"/>
        <v>-8.5352931679966229E-3</v>
      </c>
      <c r="AU37" s="79">
        <f t="shared" si="102"/>
        <v>-4.055130369622631E-2</v>
      </c>
      <c r="AV37" s="69">
        <v>17881</v>
      </c>
      <c r="AW37" s="70">
        <v>11156</v>
      </c>
      <c r="AX37" s="71">
        <v>14102</v>
      </c>
      <c r="AY37" s="81">
        <v>127.28999999999999</v>
      </c>
      <c r="AZ37" s="82">
        <v>125.92999999999999</v>
      </c>
      <c r="BA37" s="83">
        <v>126.08000000000001</v>
      </c>
      <c r="BB37" s="81">
        <v>243.37999999999997</v>
      </c>
      <c r="BC37" s="82">
        <v>237.88999999999993</v>
      </c>
      <c r="BD37" s="82">
        <v>235.92</v>
      </c>
      <c r="BE37" s="85">
        <f t="shared" si="130"/>
        <v>9.3208016074450075</v>
      </c>
      <c r="BF37" s="84">
        <f t="shared" si="131"/>
        <v>-2.3854073118207122</v>
      </c>
      <c r="BG37" s="86">
        <f t="shared" si="132"/>
        <v>-0.52240934749468693</v>
      </c>
      <c r="BH37" s="85">
        <f t="shared" si="124"/>
        <v>4.9812083192042502</v>
      </c>
      <c r="BI37" s="84">
        <f t="shared" si="125"/>
        <v>-1.1412476481444784</v>
      </c>
      <c r="BJ37" s="86">
        <f t="shared" si="126"/>
        <v>-0.22941657278598004</v>
      </c>
      <c r="BK37" s="70">
        <v>340.29999999999995</v>
      </c>
      <c r="BL37" s="70">
        <v>340</v>
      </c>
      <c r="BM37" s="70">
        <v>340</v>
      </c>
      <c r="BN37" s="69">
        <v>89481</v>
      </c>
      <c r="BO37" s="70">
        <v>56551</v>
      </c>
      <c r="BP37" s="71">
        <v>73631</v>
      </c>
      <c r="BQ37" s="87">
        <f t="shared" si="103"/>
        <v>303.38965924678462</v>
      </c>
      <c r="BR37" s="87">
        <f t="shared" si="104"/>
        <v>76.587750796946096</v>
      </c>
      <c r="BS37" s="87">
        <f t="shared" si="105"/>
        <v>25.495050840213537</v>
      </c>
      <c r="BT37" s="88">
        <f t="shared" si="106"/>
        <v>1584.0933200964403</v>
      </c>
      <c r="BU37" s="87">
        <f t="shared" si="107"/>
        <v>449.11979680355944</v>
      </c>
      <c r="BV37" s="89">
        <f t="shared" si="108"/>
        <v>175.41476147327785</v>
      </c>
      <c r="BW37" s="84">
        <f t="shared" si="120"/>
        <v>5.2213161253722875</v>
      </c>
      <c r="BX37" s="84">
        <f t="shared" si="121"/>
        <v>0.21706580380190577</v>
      </c>
      <c r="BY37" s="84">
        <f t="shared" si="122"/>
        <v>0.15220533297357797</v>
      </c>
      <c r="BZ37" s="78">
        <f t="shared" si="127"/>
        <v>0.59331990330378725</v>
      </c>
      <c r="CA37" s="79">
        <f t="shared" si="128"/>
        <v>-0.12708393054145006</v>
      </c>
      <c r="CB37" s="114">
        <f t="shared" si="129"/>
        <v>-1.817447385884241E-2</v>
      </c>
      <c r="CC37" s="284"/>
      <c r="CD37" s="90"/>
    </row>
    <row r="38" spans="1:82" s="111" customFormat="1" ht="15" customHeight="1" x14ac:dyDescent="0.2">
      <c r="A38" s="68" t="s">
        <v>58</v>
      </c>
      <c r="B38" s="91">
        <v>10419.130999999999</v>
      </c>
      <c r="C38" s="92">
        <v>8460.1610000000001</v>
      </c>
      <c r="D38" s="93">
        <v>13204.714</v>
      </c>
      <c r="E38" s="91">
        <v>10053.412</v>
      </c>
      <c r="F38" s="92">
        <v>8474.1020000000008</v>
      </c>
      <c r="G38" s="93">
        <v>12805.871999999999</v>
      </c>
      <c r="H38" s="94">
        <f t="shared" ref="H38:H68" si="137">IF(G38=0,"0",(D38/G38))</f>
        <v>1.0311452433696042</v>
      </c>
      <c r="I38" s="95">
        <f t="shared" si="2"/>
        <v>-5.2323565934728755E-3</v>
      </c>
      <c r="J38" s="96">
        <f t="shared" si="94"/>
        <v>3.2790373437663445E-2</v>
      </c>
      <c r="K38" s="91">
        <v>6090.7969999999996</v>
      </c>
      <c r="L38" s="92">
        <v>5654.16</v>
      </c>
      <c r="M38" s="92">
        <v>8654.482</v>
      </c>
      <c r="N38" s="97">
        <f t="shared" si="95"/>
        <v>0.67582137319504676</v>
      </c>
      <c r="O38" s="98">
        <f t="shared" si="109"/>
        <v>6.9977605924790742E-2</v>
      </c>
      <c r="P38" s="99">
        <f t="shared" si="96"/>
        <v>8.5931524349002197E-3</v>
      </c>
      <c r="Q38" s="91">
        <v>1250.748</v>
      </c>
      <c r="R38" s="92">
        <v>851.94500000000005</v>
      </c>
      <c r="S38" s="93">
        <v>1218.8440000000001</v>
      </c>
      <c r="T38" s="100">
        <f t="shared" si="110"/>
        <v>9.517852435195355E-2</v>
      </c>
      <c r="U38" s="101">
        <f t="shared" si="111"/>
        <v>-2.9231775355250331E-2</v>
      </c>
      <c r="V38" s="102">
        <f t="shared" si="112"/>
        <v>-5.3566119964170433E-3</v>
      </c>
      <c r="W38" s="91">
        <v>1363.174</v>
      </c>
      <c r="X38" s="92">
        <v>1025.3589999999999</v>
      </c>
      <c r="Y38" s="93">
        <v>1718.902</v>
      </c>
      <c r="Z38" s="100">
        <f t="shared" si="97"/>
        <v>0.1342276418193154</v>
      </c>
      <c r="AA38" s="101">
        <f t="shared" si="113"/>
        <v>-1.3655279423535616E-3</v>
      </c>
      <c r="AB38" s="102">
        <f t="shared" si="98"/>
        <v>1.3228508223802879E-2</v>
      </c>
      <c r="AC38" s="91">
        <v>1149.537</v>
      </c>
      <c r="AD38" s="92">
        <v>985.28599999999994</v>
      </c>
      <c r="AE38" s="92">
        <v>1939.723</v>
      </c>
      <c r="AF38" s="92">
        <f t="shared" si="114"/>
        <v>790.18599999999992</v>
      </c>
      <c r="AG38" s="93">
        <f t="shared" si="115"/>
        <v>954.43700000000001</v>
      </c>
      <c r="AH38" s="91">
        <v>0</v>
      </c>
      <c r="AI38" s="92">
        <v>0</v>
      </c>
      <c r="AJ38" s="92">
        <v>0</v>
      </c>
      <c r="AK38" s="92">
        <f t="shared" si="99"/>
        <v>0</v>
      </c>
      <c r="AL38" s="93">
        <f t="shared" si="100"/>
        <v>0</v>
      </c>
      <c r="AM38" s="100">
        <f t="shared" si="123"/>
        <v>0.14689625235351556</v>
      </c>
      <c r="AN38" s="101">
        <f t="shared" si="116"/>
        <v>3.6566801653644315E-2</v>
      </c>
      <c r="AO38" s="102">
        <f t="shared" si="117"/>
        <v>3.0434402514014872E-2</v>
      </c>
      <c r="AP38" s="100">
        <f t="shared" si="21"/>
        <v>0</v>
      </c>
      <c r="AQ38" s="101">
        <f t="shared" si="118"/>
        <v>0</v>
      </c>
      <c r="AR38" s="102">
        <f t="shared" si="46"/>
        <v>0</v>
      </c>
      <c r="AS38" s="101">
        <f t="shared" si="101"/>
        <v>0</v>
      </c>
      <c r="AT38" s="101">
        <f t="shared" si="119"/>
        <v>0</v>
      </c>
      <c r="AU38" s="101">
        <f t="shared" si="102"/>
        <v>0</v>
      </c>
      <c r="AV38" s="91">
        <v>11847</v>
      </c>
      <c r="AW38" s="92">
        <v>6766</v>
      </c>
      <c r="AX38" s="93">
        <v>8856</v>
      </c>
      <c r="AY38" s="103">
        <v>92</v>
      </c>
      <c r="AZ38" s="104">
        <v>91</v>
      </c>
      <c r="BA38" s="105">
        <v>92</v>
      </c>
      <c r="BB38" s="103">
        <v>162</v>
      </c>
      <c r="BC38" s="104">
        <v>155</v>
      </c>
      <c r="BD38" s="104">
        <v>151</v>
      </c>
      <c r="BE38" s="85">
        <f t="shared" si="130"/>
        <v>8.0217391304347831</v>
      </c>
      <c r="BF38" s="84">
        <f t="shared" si="131"/>
        <v>-2.7092391304347814</v>
      </c>
      <c r="BG38" s="86">
        <f t="shared" si="132"/>
        <v>-0.23955513085947722</v>
      </c>
      <c r="BH38" s="85">
        <f t="shared" si="124"/>
        <v>4.8874172185430469</v>
      </c>
      <c r="BI38" s="84">
        <f t="shared" si="125"/>
        <v>-1.2067185839260892</v>
      </c>
      <c r="BJ38" s="86">
        <f t="shared" si="126"/>
        <v>3.7238007073512769E-2</v>
      </c>
      <c r="BK38" s="92">
        <v>305</v>
      </c>
      <c r="BL38" s="92">
        <v>300</v>
      </c>
      <c r="BM38" s="92">
        <v>300</v>
      </c>
      <c r="BN38" s="91">
        <v>61733</v>
      </c>
      <c r="BO38" s="92">
        <v>34325</v>
      </c>
      <c r="BP38" s="93">
        <v>45863</v>
      </c>
      <c r="BQ38" s="107">
        <f t="shared" si="103"/>
        <v>279.2201120729128</v>
      </c>
      <c r="BR38" s="107">
        <f t="shared" si="104"/>
        <v>116.36698651607935</v>
      </c>
      <c r="BS38" s="107">
        <f t="shared" si="105"/>
        <v>32.34168527029081</v>
      </c>
      <c r="BT38" s="108">
        <f t="shared" si="106"/>
        <v>1446.010840108401</v>
      </c>
      <c r="BU38" s="107">
        <f t="shared" si="107"/>
        <v>597.40680533166426</v>
      </c>
      <c r="BV38" s="109">
        <f t="shared" si="108"/>
        <v>193.5571008237423</v>
      </c>
      <c r="BW38" s="106">
        <f t="shared" si="120"/>
        <v>5.1787488708220417</v>
      </c>
      <c r="BX38" s="106">
        <f t="shared" si="121"/>
        <v>-3.2106197971745409E-2</v>
      </c>
      <c r="BY38" s="106">
        <f t="shared" si="122"/>
        <v>0.10558895358881681</v>
      </c>
      <c r="BZ38" s="78">
        <f t="shared" si="127"/>
        <v>0.41884018264840184</v>
      </c>
      <c r="CA38" s="79">
        <f t="shared" si="128"/>
        <v>-0.13568934800509014</v>
      </c>
      <c r="CB38" s="114">
        <f t="shared" si="129"/>
        <v>-1.8093271555197354E-3</v>
      </c>
      <c r="CC38" s="285"/>
      <c r="CD38" s="110"/>
    </row>
    <row r="39" spans="1:82" s="111" customFormat="1" ht="15" customHeight="1" x14ac:dyDescent="0.2">
      <c r="A39" s="68" t="s">
        <v>59</v>
      </c>
      <c r="B39" s="91">
        <v>6866.8829999999998</v>
      </c>
      <c r="C39" s="92">
        <v>5646.3950000000004</v>
      </c>
      <c r="D39" s="93">
        <v>8879.2510000000002</v>
      </c>
      <c r="E39" s="91">
        <v>7716.11</v>
      </c>
      <c r="F39" s="92">
        <v>6169.5649999999996</v>
      </c>
      <c r="G39" s="93">
        <v>9335.1029999999992</v>
      </c>
      <c r="H39" s="94">
        <f t="shared" si="137"/>
        <v>0.95116797318679835</v>
      </c>
      <c r="I39" s="95">
        <f t="shared" si="2"/>
        <v>6.122692776365124E-2</v>
      </c>
      <c r="J39" s="96">
        <f t="shared" ref="J39:J68" si="138">H39-IF(F39=0,"0",(C39/F39))</f>
        <v>3.5966496259332459E-2</v>
      </c>
      <c r="K39" s="91">
        <v>5051.7529999999997</v>
      </c>
      <c r="L39" s="92">
        <v>4312.1080000000002</v>
      </c>
      <c r="M39" s="92">
        <v>6395.4129999999996</v>
      </c>
      <c r="N39" s="97">
        <f t="shared" ref="N39:N68" si="139">IF(G39=0,"0",(M39/G39))</f>
        <v>0.68509292291686552</v>
      </c>
      <c r="O39" s="98">
        <f t="shared" si="109"/>
        <v>3.0390877456134668E-2</v>
      </c>
      <c r="P39" s="99">
        <f t="shared" ref="P39:P68" si="140">N39-IF(F39=0,"0",(L39/F39))</f>
        <v>-1.3839335678351605E-2</v>
      </c>
      <c r="Q39" s="91">
        <v>894.66600000000005</v>
      </c>
      <c r="R39" s="92">
        <v>682.38099999999997</v>
      </c>
      <c r="S39" s="93">
        <v>975.83199999999999</v>
      </c>
      <c r="T39" s="100">
        <f t="shared" ref="T39:T68" si="141">S39/G39</f>
        <v>0.10453360825263525</v>
      </c>
      <c r="U39" s="101">
        <f t="shared" si="111"/>
        <v>-1.1414194461426649E-2</v>
      </c>
      <c r="V39" s="102">
        <f t="shared" ref="V39:V68" si="142">T39-R39/F39</f>
        <v>-6.0707860604160002E-3</v>
      </c>
      <c r="W39" s="91">
        <v>777.54100000000005</v>
      </c>
      <c r="X39" s="92">
        <v>724.53899999999999</v>
      </c>
      <c r="Y39" s="93">
        <v>1121.1279999999999</v>
      </c>
      <c r="Z39" s="100">
        <f t="shared" ref="Z39:Z68" si="143">Y39/G39</f>
        <v>0.12009808568796723</v>
      </c>
      <c r="AA39" s="101">
        <f t="shared" si="113"/>
        <v>1.9329563725475757E-2</v>
      </c>
      <c r="AB39" s="102">
        <f t="shared" ref="AB39:AB68" si="144">Z39-X39/F39</f>
        <v>2.6604705562683073E-3</v>
      </c>
      <c r="AC39" s="91">
        <v>7774.8019999999997</v>
      </c>
      <c r="AD39" s="92">
        <v>8606.73632</v>
      </c>
      <c r="AE39" s="92">
        <v>9822.3539999999994</v>
      </c>
      <c r="AF39" s="92">
        <f t="shared" si="114"/>
        <v>2047.5519999999997</v>
      </c>
      <c r="AG39" s="93">
        <f t="shared" si="115"/>
        <v>1215.6176799999994</v>
      </c>
      <c r="AH39" s="91">
        <v>4435.1779999999999</v>
      </c>
      <c r="AI39" s="92">
        <v>3850.6120000000001</v>
      </c>
      <c r="AJ39" s="92">
        <v>7170.951</v>
      </c>
      <c r="AK39" s="92">
        <f t="shared" si="99"/>
        <v>2735.7730000000001</v>
      </c>
      <c r="AL39" s="93">
        <f t="shared" si="100"/>
        <v>3320.3389999999999</v>
      </c>
      <c r="AM39" s="100">
        <f t="shared" si="123"/>
        <v>1.106214251630008</v>
      </c>
      <c r="AN39" s="101">
        <f t="shared" si="116"/>
        <v>-2.6002796483379109E-2</v>
      </c>
      <c r="AO39" s="102">
        <f t="shared" si="117"/>
        <v>-0.41807448835364514</v>
      </c>
      <c r="AP39" s="100">
        <f t="shared" si="21"/>
        <v>0.80760764618547221</v>
      </c>
      <c r="AQ39" s="101">
        <f t="shared" si="118"/>
        <v>0.16172828578279752</v>
      </c>
      <c r="AR39" s="102">
        <f t="shared" si="46"/>
        <v>0.12564827210696727</v>
      </c>
      <c r="AS39" s="101">
        <f t="shared" ref="AS39:AS68" si="145">AJ39/G39</f>
        <v>0.76817052795239649</v>
      </c>
      <c r="AT39" s="101">
        <f t="shared" si="119"/>
        <v>0.19337597473840651</v>
      </c>
      <c r="AU39" s="101">
        <f t="shared" ref="AU39:AU68" si="146">AS39-AI39/F39</f>
        <v>0.14404030159121861</v>
      </c>
      <c r="AV39" s="91">
        <v>8484</v>
      </c>
      <c r="AW39" s="92">
        <v>5337</v>
      </c>
      <c r="AX39" s="93">
        <v>6939</v>
      </c>
      <c r="AY39" s="103">
        <v>78</v>
      </c>
      <c r="AZ39" s="104">
        <v>75</v>
      </c>
      <c r="BA39" s="105">
        <v>70</v>
      </c>
      <c r="BB39" s="103">
        <v>135</v>
      </c>
      <c r="BC39" s="104">
        <v>122</v>
      </c>
      <c r="BD39" s="104">
        <v>129</v>
      </c>
      <c r="BE39" s="85">
        <f t="shared" si="130"/>
        <v>8.2607142857142861</v>
      </c>
      <c r="BF39" s="84">
        <f t="shared" si="131"/>
        <v>-0.80338827838827775</v>
      </c>
      <c r="BG39" s="86">
        <f t="shared" si="132"/>
        <v>0.35404761904761983</v>
      </c>
      <c r="BH39" s="85">
        <f t="shared" si="124"/>
        <v>4.4825581395348832</v>
      </c>
      <c r="BI39" s="84">
        <f t="shared" si="125"/>
        <v>-0.75447889750215325</v>
      </c>
      <c r="BJ39" s="86">
        <f t="shared" si="126"/>
        <v>-0.37809759817003474</v>
      </c>
      <c r="BK39" s="92">
        <v>238</v>
      </c>
      <c r="BL39" s="92">
        <v>174</v>
      </c>
      <c r="BM39" s="92">
        <v>155</v>
      </c>
      <c r="BN39" s="91">
        <v>38516</v>
      </c>
      <c r="BO39" s="92">
        <v>24714</v>
      </c>
      <c r="BP39" s="93">
        <v>34434</v>
      </c>
      <c r="BQ39" s="107">
        <f t="shared" ref="BQ39:BQ68" si="147">G39*1000/BP39</f>
        <v>271.10132427252137</v>
      </c>
      <c r="BR39" s="107">
        <f t="shared" si="104"/>
        <v>70.766138895015928</v>
      </c>
      <c r="BS39" s="107">
        <f t="shared" ref="BS39:BS68" si="148">BQ39-F39*1000/BO39</f>
        <v>21.462860244035483</v>
      </c>
      <c r="BT39" s="108">
        <f t="shared" ref="BT39:BT68" si="149">G39*1000/AX39</f>
        <v>1345.3095546908776</v>
      </c>
      <c r="BU39" s="107">
        <f t="shared" si="107"/>
        <v>435.8199271566956</v>
      </c>
      <c r="BV39" s="109">
        <f t="shared" ref="BV39:BV68" si="150">BT39-F39*1000/AW39</f>
        <v>189.31086628915386</v>
      </c>
      <c r="BW39" s="106">
        <f t="shared" si="120"/>
        <v>4.9623865110246435</v>
      </c>
      <c r="BX39" s="106">
        <f t="shared" si="121"/>
        <v>0.42254681276910322</v>
      </c>
      <c r="BY39" s="106">
        <f t="shared" si="122"/>
        <v>0.33169511136191154</v>
      </c>
      <c r="BZ39" s="78">
        <f t="shared" si="127"/>
        <v>0.60864339372514364</v>
      </c>
      <c r="CA39" s="79">
        <f t="shared" si="128"/>
        <v>0.16526823544265262</v>
      </c>
      <c r="CB39" s="114">
        <f t="shared" si="129"/>
        <v>8.6457795347861688E-2</v>
      </c>
      <c r="CC39" s="285"/>
      <c r="CD39" s="110"/>
    </row>
    <row r="40" spans="1:82" s="111" customFormat="1" ht="15" customHeight="1" x14ac:dyDescent="0.2">
      <c r="A40" s="68" t="s">
        <v>60</v>
      </c>
      <c r="B40" s="91">
        <v>15882.54399834873</v>
      </c>
      <c r="C40" s="92">
        <v>12340.451999999999</v>
      </c>
      <c r="D40" s="93">
        <v>17182.580000000002</v>
      </c>
      <c r="E40" s="91">
        <v>15875.482</v>
      </c>
      <c r="F40" s="92">
        <v>12074.169</v>
      </c>
      <c r="G40" s="93">
        <v>17166.937000000002</v>
      </c>
      <c r="H40" s="94">
        <f t="shared" si="137"/>
        <v>1.0009112283688115</v>
      </c>
      <c r="I40" s="95">
        <f t="shared" si="2"/>
        <v>4.6639158535310976E-4</v>
      </c>
      <c r="J40" s="96">
        <f t="shared" si="138"/>
        <v>-2.114271174085558E-2</v>
      </c>
      <c r="K40" s="91">
        <v>10259.56</v>
      </c>
      <c r="L40" s="92">
        <v>7890.1220000000003</v>
      </c>
      <c r="M40" s="92">
        <v>10935.895</v>
      </c>
      <c r="N40" s="97">
        <f t="shared" si="139"/>
        <v>0.63703239547043244</v>
      </c>
      <c r="O40" s="98">
        <f t="shared" si="109"/>
        <v>-9.2194789608446293E-3</v>
      </c>
      <c r="P40" s="99">
        <f t="shared" si="140"/>
        <v>-1.6438828926045757E-2</v>
      </c>
      <c r="Q40" s="91">
        <v>2252.846</v>
      </c>
      <c r="R40" s="92">
        <v>1697.0709999999999</v>
      </c>
      <c r="S40" s="93">
        <v>2395.6320000000001</v>
      </c>
      <c r="T40" s="100">
        <f t="shared" si="141"/>
        <v>0.13954918107988629</v>
      </c>
      <c r="U40" s="101">
        <f t="shared" si="111"/>
        <v>-2.3580693582421486E-3</v>
      </c>
      <c r="V40" s="102">
        <f t="shared" si="142"/>
        <v>-1.0046740135781218E-3</v>
      </c>
      <c r="W40" s="91">
        <v>2971.8040000000001</v>
      </c>
      <c r="X40" s="92">
        <v>2169.0210000000002</v>
      </c>
      <c r="Y40" s="93">
        <v>3173.453</v>
      </c>
      <c r="Z40" s="100">
        <f t="shared" si="143"/>
        <v>0.18485842873425817</v>
      </c>
      <c r="AA40" s="101">
        <f t="shared" si="113"/>
        <v>-2.3361395944388741E-3</v>
      </c>
      <c r="AB40" s="102">
        <f t="shared" si="144"/>
        <v>5.2169975102956678E-3</v>
      </c>
      <c r="AC40" s="91">
        <v>2079.1</v>
      </c>
      <c r="AD40" s="92">
        <v>1684.8460099999998</v>
      </c>
      <c r="AE40" s="92">
        <v>2985.5549999999998</v>
      </c>
      <c r="AF40" s="92">
        <f t="shared" si="114"/>
        <v>906.45499999999993</v>
      </c>
      <c r="AG40" s="93">
        <f t="shared" si="115"/>
        <v>1300.7089900000001</v>
      </c>
      <c r="AH40" s="91">
        <v>0</v>
      </c>
      <c r="AI40" s="92">
        <v>0</v>
      </c>
      <c r="AJ40" s="92">
        <v>0</v>
      </c>
      <c r="AK40" s="92">
        <f t="shared" si="99"/>
        <v>0</v>
      </c>
      <c r="AL40" s="93">
        <f t="shared" si="100"/>
        <v>0</v>
      </c>
      <c r="AM40" s="100">
        <f t="shared" si="123"/>
        <v>0.17375475627059495</v>
      </c>
      <c r="AN40" s="101">
        <f t="shared" si="116"/>
        <v>4.2850034696005956E-2</v>
      </c>
      <c r="AO40" s="102">
        <f t="shared" si="117"/>
        <v>3.7224424156341779E-2</v>
      </c>
      <c r="AP40" s="100">
        <f t="shared" si="21"/>
        <v>0</v>
      </c>
      <c r="AQ40" s="101">
        <f t="shared" si="118"/>
        <v>0</v>
      </c>
      <c r="AR40" s="102">
        <f t="shared" si="46"/>
        <v>0</v>
      </c>
      <c r="AS40" s="101">
        <f t="shared" si="145"/>
        <v>0</v>
      </c>
      <c r="AT40" s="101">
        <f t="shared" si="119"/>
        <v>0</v>
      </c>
      <c r="AU40" s="101">
        <f t="shared" si="146"/>
        <v>0</v>
      </c>
      <c r="AV40" s="91">
        <v>18458</v>
      </c>
      <c r="AW40" s="92">
        <v>12022</v>
      </c>
      <c r="AX40" s="93">
        <v>15661</v>
      </c>
      <c r="AY40" s="103">
        <v>102</v>
      </c>
      <c r="AZ40" s="104">
        <v>104</v>
      </c>
      <c r="BA40" s="105">
        <v>101</v>
      </c>
      <c r="BB40" s="103">
        <v>246</v>
      </c>
      <c r="BC40" s="104">
        <v>244</v>
      </c>
      <c r="BD40" s="104">
        <v>238</v>
      </c>
      <c r="BE40" s="85">
        <f t="shared" si="130"/>
        <v>12.921617161716171</v>
      </c>
      <c r="BF40" s="84">
        <f t="shared" si="131"/>
        <v>-2.1584481977609542</v>
      </c>
      <c r="BG40" s="86">
        <f t="shared" si="132"/>
        <v>7.7600067699076902E-2</v>
      </c>
      <c r="BH40" s="85">
        <f t="shared" si="124"/>
        <v>5.4835434173669464</v>
      </c>
      <c r="BI40" s="84">
        <f t="shared" si="125"/>
        <v>-0.76916660973332451</v>
      </c>
      <c r="BJ40" s="86">
        <f t="shared" si="126"/>
        <v>9.0443281137586595E-3</v>
      </c>
      <c r="BK40" s="92">
        <v>399</v>
      </c>
      <c r="BL40" s="92">
        <v>400</v>
      </c>
      <c r="BM40" s="92">
        <v>400</v>
      </c>
      <c r="BN40" s="91">
        <v>93497</v>
      </c>
      <c r="BO40" s="92">
        <v>60367</v>
      </c>
      <c r="BP40" s="93">
        <v>81005</v>
      </c>
      <c r="BQ40" s="107">
        <f t="shared" si="147"/>
        <v>211.9244120733288</v>
      </c>
      <c r="BR40" s="107">
        <f t="shared" si="104"/>
        <v>42.127712713991059</v>
      </c>
      <c r="BS40" s="107">
        <f t="shared" si="148"/>
        <v>11.911673325337347</v>
      </c>
      <c r="BT40" s="108">
        <f t="shared" si="149"/>
        <v>1096.1584190026181</v>
      </c>
      <c r="BU40" s="107">
        <f t="shared" si="107"/>
        <v>236.0716273675547</v>
      </c>
      <c r="BV40" s="109">
        <f t="shared" si="150"/>
        <v>91.818958014429768</v>
      </c>
      <c r="BW40" s="106">
        <f t="shared" si="120"/>
        <v>5.1724027839856968</v>
      </c>
      <c r="BX40" s="106">
        <f t="shared" si="121"/>
        <v>0.10701108390984881</v>
      </c>
      <c r="BY40" s="106">
        <f t="shared" si="122"/>
        <v>0.15102530935585179</v>
      </c>
      <c r="BZ40" s="78">
        <f t="shared" si="127"/>
        <v>0.55482876712328766</v>
      </c>
      <c r="CA40" s="79">
        <f t="shared" si="128"/>
        <v>-8.7166632334260363E-2</v>
      </c>
      <c r="CB40" s="114">
        <f t="shared" si="129"/>
        <v>-1.4982876712310578E-5</v>
      </c>
      <c r="CC40" s="285"/>
      <c r="CD40" s="110"/>
    </row>
    <row r="41" spans="1:82" s="111" customFormat="1" ht="15" customHeight="1" x14ac:dyDescent="0.2">
      <c r="A41" s="68" t="s">
        <v>61</v>
      </c>
      <c r="B41" s="91">
        <v>24877.21</v>
      </c>
      <c r="C41" s="92">
        <v>18868.901999999998</v>
      </c>
      <c r="D41" s="93">
        <v>28407.189649999978</v>
      </c>
      <c r="E41" s="91">
        <v>24146.713</v>
      </c>
      <c r="F41" s="92">
        <v>19275.786</v>
      </c>
      <c r="G41" s="93">
        <v>28362.252</v>
      </c>
      <c r="H41" s="94">
        <f t="shared" si="137"/>
        <v>1.0015844175561228</v>
      </c>
      <c r="I41" s="95">
        <f t="shared" si="2"/>
        <v>-2.8668023014152721E-2</v>
      </c>
      <c r="J41" s="96">
        <f t="shared" si="138"/>
        <v>2.2692973129420979E-2</v>
      </c>
      <c r="K41" s="91">
        <v>14593.72</v>
      </c>
      <c r="L41" s="92">
        <v>12327.484</v>
      </c>
      <c r="M41" s="92">
        <v>17950.716</v>
      </c>
      <c r="N41" s="97">
        <f t="shared" si="139"/>
        <v>0.63290869850532316</v>
      </c>
      <c r="O41" s="98">
        <f t="shared" si="109"/>
        <v>2.8531614137773831E-2</v>
      </c>
      <c r="P41" s="99">
        <f t="shared" si="140"/>
        <v>-6.6234066965088489E-3</v>
      </c>
      <c r="Q41" s="91">
        <v>4791.1610000000001</v>
      </c>
      <c r="R41" s="92">
        <v>3844.3049999999998</v>
      </c>
      <c r="S41" s="93">
        <v>5904.6419999999998</v>
      </c>
      <c r="T41" s="100">
        <f t="shared" si="141"/>
        <v>0.20818664187879016</v>
      </c>
      <c r="U41" s="101">
        <f t="shared" si="111"/>
        <v>9.7678757303706898E-3</v>
      </c>
      <c r="V41" s="102">
        <f t="shared" si="142"/>
        <v>8.7496383760536367E-3</v>
      </c>
      <c r="W41" s="91">
        <v>3453.1909999999998</v>
      </c>
      <c r="X41" s="92">
        <v>2037.847</v>
      </c>
      <c r="Y41" s="93">
        <v>2826.67</v>
      </c>
      <c r="Z41" s="100">
        <f t="shared" si="143"/>
        <v>9.9663101505479884E-2</v>
      </c>
      <c r="AA41" s="101">
        <f t="shared" si="113"/>
        <v>-4.3345638441857876E-2</v>
      </c>
      <c r="AB41" s="102">
        <f t="shared" si="144"/>
        <v>-6.0574641824770181E-3</v>
      </c>
      <c r="AC41" s="91">
        <v>6583.9750000000004</v>
      </c>
      <c r="AD41" s="92">
        <v>5145.3208800000002</v>
      </c>
      <c r="AE41" s="92">
        <v>10097.448</v>
      </c>
      <c r="AF41" s="92">
        <f t="shared" si="114"/>
        <v>3513.473</v>
      </c>
      <c r="AG41" s="93">
        <f t="shared" si="115"/>
        <v>4952.1271200000001</v>
      </c>
      <c r="AH41" s="91">
        <v>0</v>
      </c>
      <c r="AI41" s="92">
        <v>0</v>
      </c>
      <c r="AJ41" s="92">
        <v>0</v>
      </c>
      <c r="AK41" s="92">
        <f t="shared" si="99"/>
        <v>0</v>
      </c>
      <c r="AL41" s="93">
        <f t="shared" si="100"/>
        <v>0</v>
      </c>
      <c r="AM41" s="100">
        <f t="shared" si="123"/>
        <v>0.35545395811443842</v>
      </c>
      <c r="AN41" s="101">
        <f t="shared" si="116"/>
        <v>9.0795059467845773E-2</v>
      </c>
      <c r="AO41" s="102">
        <f t="shared" si="117"/>
        <v>8.2766078342737859E-2</v>
      </c>
      <c r="AP41" s="100">
        <f t="shared" si="21"/>
        <v>0</v>
      </c>
      <c r="AQ41" s="101">
        <f t="shared" si="118"/>
        <v>0</v>
      </c>
      <c r="AR41" s="102">
        <f t="shared" si="46"/>
        <v>0</v>
      </c>
      <c r="AS41" s="101">
        <f t="shared" si="145"/>
        <v>0</v>
      </c>
      <c r="AT41" s="101">
        <f t="shared" si="119"/>
        <v>0</v>
      </c>
      <c r="AU41" s="101">
        <f t="shared" si="146"/>
        <v>0</v>
      </c>
      <c r="AV41" s="91">
        <v>20998</v>
      </c>
      <c r="AW41" s="92">
        <v>12813</v>
      </c>
      <c r="AX41" s="93">
        <v>16688</v>
      </c>
      <c r="AY41" s="103">
        <v>155.5</v>
      </c>
      <c r="AZ41" s="104">
        <v>172.25</v>
      </c>
      <c r="BA41" s="105">
        <v>149.55799999999999</v>
      </c>
      <c r="BB41" s="103">
        <v>279.5</v>
      </c>
      <c r="BC41" s="104">
        <v>286</v>
      </c>
      <c r="BD41" s="104">
        <v>238</v>
      </c>
      <c r="BE41" s="85">
        <f t="shared" si="130"/>
        <v>9.2985107227073556</v>
      </c>
      <c r="BF41" s="84">
        <f t="shared" si="131"/>
        <v>-1.9544367585359463</v>
      </c>
      <c r="BG41" s="86">
        <f t="shared" si="132"/>
        <v>1.0333921934378836</v>
      </c>
      <c r="BH41" s="85">
        <f t="shared" si="124"/>
        <v>5.8431372549019613</v>
      </c>
      <c r="BI41" s="84">
        <f t="shared" si="125"/>
        <v>-0.41744712196148459</v>
      </c>
      <c r="BJ41" s="86">
        <f t="shared" si="126"/>
        <v>0.86528177704648357</v>
      </c>
      <c r="BK41" s="92">
        <v>420</v>
      </c>
      <c r="BL41" s="92">
        <v>420</v>
      </c>
      <c r="BM41" s="92">
        <v>420</v>
      </c>
      <c r="BN41" s="91">
        <v>103164</v>
      </c>
      <c r="BO41" s="92">
        <v>62729</v>
      </c>
      <c r="BP41" s="93">
        <v>85297</v>
      </c>
      <c r="BQ41" s="107">
        <f t="shared" si="147"/>
        <v>332.51171787987852</v>
      </c>
      <c r="BR41" s="107">
        <f t="shared" si="104"/>
        <v>98.450291413281633</v>
      </c>
      <c r="BS41" s="107">
        <f t="shared" si="148"/>
        <v>25.225040266653366</v>
      </c>
      <c r="BT41" s="108">
        <f t="shared" si="149"/>
        <v>1699.5596836049856</v>
      </c>
      <c r="BU41" s="107">
        <f t="shared" si="107"/>
        <v>549.60668808160244</v>
      </c>
      <c r="BV41" s="109">
        <f t="shared" si="150"/>
        <v>195.16680137599951</v>
      </c>
      <c r="BW41" s="106">
        <f t="shared" si="120"/>
        <v>5.1112775647171622</v>
      </c>
      <c r="BX41" s="106">
        <f t="shared" si="121"/>
        <v>0.19823822763744037</v>
      </c>
      <c r="BY41" s="106">
        <f t="shared" si="122"/>
        <v>0.21554666641075482</v>
      </c>
      <c r="BZ41" s="78">
        <f t="shared" si="127"/>
        <v>0.55640574037834312</v>
      </c>
      <c r="CA41" s="79">
        <f t="shared" si="128"/>
        <v>-0.11654924983692105</v>
      </c>
      <c r="CB41" s="114">
        <f t="shared" si="129"/>
        <v>7.3073510226008276E-3</v>
      </c>
      <c r="CC41" s="285"/>
      <c r="CD41" s="110"/>
    </row>
    <row r="42" spans="1:82" s="23" customFormat="1" ht="15" customHeight="1" x14ac:dyDescent="0.2">
      <c r="A42" s="253" t="s">
        <v>62</v>
      </c>
      <c r="B42" s="69">
        <v>12044.78154</v>
      </c>
      <c r="C42" s="70">
        <v>9364.9860000000008</v>
      </c>
      <c r="D42" s="71">
        <v>15122.945</v>
      </c>
      <c r="E42" s="69">
        <v>11896.67765</v>
      </c>
      <c r="F42" s="70">
        <v>9313.66</v>
      </c>
      <c r="G42" s="71">
        <v>14572.652</v>
      </c>
      <c r="H42" s="72">
        <f t="shared" si="137"/>
        <v>1.0377620353522474</v>
      </c>
      <c r="I42" s="73">
        <f t="shared" si="2"/>
        <v>2.531285463497368E-2</v>
      </c>
      <c r="J42" s="74">
        <f t="shared" si="138"/>
        <v>3.2251205023461349E-2</v>
      </c>
      <c r="K42" s="69">
        <v>8427.2999999999993</v>
      </c>
      <c r="L42" s="70">
        <v>6839.66</v>
      </c>
      <c r="M42" s="70">
        <v>10608.943070000001</v>
      </c>
      <c r="N42" s="75">
        <f t="shared" si="139"/>
        <v>0.72800359673723092</v>
      </c>
      <c r="O42" s="76">
        <f t="shared" si="109"/>
        <v>1.9629355799468007E-2</v>
      </c>
      <c r="P42" s="77">
        <f t="shared" si="140"/>
        <v>-6.3650617708099766E-3</v>
      </c>
      <c r="Q42" s="69">
        <v>1264.1559999999999</v>
      </c>
      <c r="R42" s="70">
        <v>936.678</v>
      </c>
      <c r="S42" s="71">
        <v>1420.2629999999999</v>
      </c>
      <c r="T42" s="78">
        <f t="shared" si="141"/>
        <v>9.7460846522650774E-2</v>
      </c>
      <c r="U42" s="79">
        <f t="shared" si="111"/>
        <v>-8.8004170999707865E-3</v>
      </c>
      <c r="V42" s="80">
        <f t="shared" si="142"/>
        <v>-3.1094985404071379E-3</v>
      </c>
      <c r="W42" s="69">
        <v>1444.874</v>
      </c>
      <c r="X42" s="70">
        <v>1072.2149999999999</v>
      </c>
      <c r="Y42" s="71">
        <v>1876.3789999999999</v>
      </c>
      <c r="Z42" s="78">
        <f t="shared" si="143"/>
        <v>0.12876029702761035</v>
      </c>
      <c r="AA42" s="79">
        <f t="shared" si="113"/>
        <v>7.308405793085726E-3</v>
      </c>
      <c r="AB42" s="80">
        <f t="shared" si="144"/>
        <v>1.3637455953317335E-2</v>
      </c>
      <c r="AC42" s="69">
        <v>3739.0590000000002</v>
      </c>
      <c r="AD42" s="70">
        <v>3697.8139999999999</v>
      </c>
      <c r="AE42" s="70">
        <v>4917.3890000000001</v>
      </c>
      <c r="AF42" s="70">
        <f t="shared" si="114"/>
        <v>1178.33</v>
      </c>
      <c r="AG42" s="71">
        <f t="shared" si="115"/>
        <v>1219.5750000000003</v>
      </c>
      <c r="AH42" s="69">
        <v>644.44709999999998</v>
      </c>
      <c r="AI42" s="70">
        <v>462.995</v>
      </c>
      <c r="AJ42" s="70">
        <v>474.89100000000002</v>
      </c>
      <c r="AK42" s="70">
        <f t="shared" si="99"/>
        <v>-169.55609999999996</v>
      </c>
      <c r="AL42" s="71">
        <f t="shared" si="100"/>
        <v>11.896000000000015</v>
      </c>
      <c r="AM42" s="78">
        <f t="shared" si="123"/>
        <v>0.32516080697245148</v>
      </c>
      <c r="AN42" s="79">
        <f t="shared" si="116"/>
        <v>1.4731017309367211E-2</v>
      </c>
      <c r="AO42" s="80">
        <f t="shared" si="117"/>
        <v>-6.9694454957464846E-2</v>
      </c>
      <c r="AP42" s="78">
        <f t="shared" si="21"/>
        <v>3.1402018588310675E-2</v>
      </c>
      <c r="AQ42" s="79">
        <f t="shared" si="118"/>
        <v>-2.2102239488918013E-2</v>
      </c>
      <c r="AR42" s="80">
        <f t="shared" si="46"/>
        <v>-1.8036923445345326E-2</v>
      </c>
      <c r="AS42" s="79">
        <f t="shared" si="145"/>
        <v>3.2587822724374396E-2</v>
      </c>
      <c r="AT42" s="79">
        <f t="shared" si="119"/>
        <v>-2.1582519530801356E-2</v>
      </c>
      <c r="AU42" s="79">
        <f t="shared" si="146"/>
        <v>-1.7123568930463767E-2</v>
      </c>
      <c r="AV42" s="69">
        <v>12970</v>
      </c>
      <c r="AW42" s="70">
        <v>7767</v>
      </c>
      <c r="AX42" s="71">
        <v>9678</v>
      </c>
      <c r="AY42" s="81">
        <v>113</v>
      </c>
      <c r="AZ42" s="82">
        <v>111.5</v>
      </c>
      <c r="BA42" s="83">
        <v>116</v>
      </c>
      <c r="BB42" s="81">
        <v>194</v>
      </c>
      <c r="BC42" s="82">
        <v>192.5</v>
      </c>
      <c r="BD42" s="82">
        <v>191.5</v>
      </c>
      <c r="BE42" s="85">
        <f t="shared" si="130"/>
        <v>6.9525862068965516</v>
      </c>
      <c r="BF42" s="84">
        <f t="shared" si="131"/>
        <v>-2.6123105482656914</v>
      </c>
      <c r="BG42" s="86">
        <f t="shared" si="132"/>
        <v>-0.78732410700479427</v>
      </c>
      <c r="BH42" s="85">
        <f t="shared" si="124"/>
        <v>4.2114882506527413</v>
      </c>
      <c r="BI42" s="84">
        <f t="shared" si="125"/>
        <v>-1.359817591271657</v>
      </c>
      <c r="BJ42" s="86">
        <f t="shared" si="126"/>
        <v>-0.27162863246414126</v>
      </c>
      <c r="BK42" s="70">
        <v>294</v>
      </c>
      <c r="BL42" s="70">
        <v>294</v>
      </c>
      <c r="BM42" s="70">
        <v>295</v>
      </c>
      <c r="BN42" s="69">
        <v>64913</v>
      </c>
      <c r="BO42" s="70">
        <v>38464</v>
      </c>
      <c r="BP42" s="71">
        <v>52017</v>
      </c>
      <c r="BQ42" s="87">
        <f t="shared" si="147"/>
        <v>280.15171963012091</v>
      </c>
      <c r="BR42" s="87">
        <f t="shared" si="104"/>
        <v>96.880608296489726</v>
      </c>
      <c r="BS42" s="87">
        <f t="shared" si="148"/>
        <v>38.012056568556858</v>
      </c>
      <c r="BT42" s="88">
        <f t="shared" si="149"/>
        <v>1505.7503616449681</v>
      </c>
      <c r="BU42" s="87">
        <f t="shared" si="107"/>
        <v>588.50459063494486</v>
      </c>
      <c r="BV42" s="89">
        <f t="shared" si="150"/>
        <v>306.61813556025072</v>
      </c>
      <c r="BW42" s="84">
        <f t="shared" si="120"/>
        <v>5.3747675139491626</v>
      </c>
      <c r="BX42" s="84">
        <f t="shared" si="121"/>
        <v>0.3699101508034417</v>
      </c>
      <c r="BY42" s="84">
        <f t="shared" si="122"/>
        <v>0.42253370424142478</v>
      </c>
      <c r="BZ42" s="78">
        <f t="shared" si="127"/>
        <v>0.48309263988855355</v>
      </c>
      <c r="CA42" s="79">
        <f t="shared" si="128"/>
        <v>-0.12181836560953607</v>
      </c>
      <c r="CB42" s="114">
        <f t="shared" si="129"/>
        <v>2.1002429297700131E-3</v>
      </c>
      <c r="CC42" s="284"/>
      <c r="CD42" s="90"/>
    </row>
    <row r="43" spans="1:82" s="111" customFormat="1" ht="15" customHeight="1" x14ac:dyDescent="0.2">
      <c r="A43" s="68" t="s">
        <v>63</v>
      </c>
      <c r="B43" s="91">
        <v>32299.201000000001</v>
      </c>
      <c r="C43" s="92">
        <v>23286.267</v>
      </c>
      <c r="D43" s="93">
        <v>31778.895</v>
      </c>
      <c r="E43" s="91">
        <v>29172.006000999998</v>
      </c>
      <c r="F43" s="92">
        <v>20495.393</v>
      </c>
      <c r="G43" s="93">
        <v>29323.646000000001</v>
      </c>
      <c r="H43" s="94">
        <f t="shared" si="137"/>
        <v>1.0837293220631568</v>
      </c>
      <c r="I43" s="95">
        <f t="shared" si="2"/>
        <v>-2.3469168122701722E-2</v>
      </c>
      <c r="J43" s="96">
        <f t="shared" si="138"/>
        <v>-5.2441474954495026E-2</v>
      </c>
      <c r="K43" s="91">
        <v>15955.183000999998</v>
      </c>
      <c r="L43" s="92">
        <v>11894.120999999999</v>
      </c>
      <c r="M43" s="92">
        <v>16978.107730000003</v>
      </c>
      <c r="N43" s="97">
        <f t="shared" si="139"/>
        <v>0.57899033871845274</v>
      </c>
      <c r="O43" s="98">
        <f t="shared" si="109"/>
        <v>3.2055616421567734E-2</v>
      </c>
      <c r="P43" s="99">
        <f t="shared" si="140"/>
        <v>-1.3411045478461947E-3</v>
      </c>
      <c r="Q43" s="91">
        <v>5540.4</v>
      </c>
      <c r="R43" s="92">
        <v>3816.99</v>
      </c>
      <c r="S43" s="93">
        <v>6316.5135899999996</v>
      </c>
      <c r="T43" s="100">
        <f t="shared" si="141"/>
        <v>0.21540682867335118</v>
      </c>
      <c r="U43" s="101">
        <f t="shared" si="111"/>
        <v>2.5485024879327606E-2</v>
      </c>
      <c r="V43" s="102">
        <f t="shared" si="142"/>
        <v>2.9170341283233814E-2</v>
      </c>
      <c r="W43" s="91">
        <v>4799.9459999999999</v>
      </c>
      <c r="X43" s="92">
        <v>3474.4780000000001</v>
      </c>
      <c r="Y43" s="93">
        <v>4166.1530000000002</v>
      </c>
      <c r="Z43" s="100">
        <f t="shared" si="143"/>
        <v>0.14207486340545783</v>
      </c>
      <c r="AA43" s="101">
        <f t="shared" si="113"/>
        <v>-2.2464592668816286E-2</v>
      </c>
      <c r="AB43" s="102">
        <f t="shared" si="144"/>
        <v>-2.7449965906183094E-2</v>
      </c>
      <c r="AC43" s="91">
        <v>17565.945</v>
      </c>
      <c r="AD43" s="92">
        <v>15436.571848633201</v>
      </c>
      <c r="AE43" s="92">
        <v>17390.041000000001</v>
      </c>
      <c r="AF43" s="92">
        <f t="shared" si="114"/>
        <v>-175.90399999999863</v>
      </c>
      <c r="AG43" s="93">
        <f t="shared" si="115"/>
        <v>1953.4691513668004</v>
      </c>
      <c r="AH43" s="91">
        <v>1726.944</v>
      </c>
      <c r="AI43" s="92">
        <v>0</v>
      </c>
      <c r="AJ43" s="92">
        <v>0</v>
      </c>
      <c r="AK43" s="92">
        <f t="shared" si="99"/>
        <v>-1726.944</v>
      </c>
      <c r="AL43" s="93">
        <f t="shared" si="100"/>
        <v>0</v>
      </c>
      <c r="AM43" s="100">
        <f t="shared" si="123"/>
        <v>0.54721981365305494</v>
      </c>
      <c r="AN43" s="101">
        <f t="shared" si="116"/>
        <v>3.3690540011366288E-3</v>
      </c>
      <c r="AO43" s="102">
        <f t="shared" si="117"/>
        <v>-0.11568471495314891</v>
      </c>
      <c r="AP43" s="100">
        <f t="shared" si="21"/>
        <v>0</v>
      </c>
      <c r="AQ43" s="101">
        <f t="shared" si="118"/>
        <v>-5.34670811206754E-2</v>
      </c>
      <c r="AR43" s="102">
        <f t="shared" si="46"/>
        <v>0</v>
      </c>
      <c r="AS43" s="101">
        <f t="shared" si="145"/>
        <v>0</v>
      </c>
      <c r="AT43" s="101">
        <f t="shared" si="119"/>
        <v>-5.919867149145662E-2</v>
      </c>
      <c r="AU43" s="101">
        <f t="shared" si="146"/>
        <v>0</v>
      </c>
      <c r="AV43" s="91">
        <v>30631</v>
      </c>
      <c r="AW43" s="92">
        <v>17885</v>
      </c>
      <c r="AX43" s="93">
        <v>22875</v>
      </c>
      <c r="AY43" s="103">
        <v>201.43</v>
      </c>
      <c r="AZ43" s="104">
        <v>177.31</v>
      </c>
      <c r="BA43" s="105">
        <v>196.34999999999997</v>
      </c>
      <c r="BB43" s="103">
        <v>248.87999999999997</v>
      </c>
      <c r="BC43" s="104">
        <v>226.56</v>
      </c>
      <c r="BD43" s="104">
        <v>258.43</v>
      </c>
      <c r="BE43" s="85">
        <f t="shared" si="130"/>
        <v>9.7084288260758864</v>
      </c>
      <c r="BF43" s="84">
        <f t="shared" si="131"/>
        <v>-2.9638808265743322</v>
      </c>
      <c r="BG43" s="86">
        <f t="shared" si="132"/>
        <v>-1.4991862109903948</v>
      </c>
      <c r="BH43" s="85">
        <f t="shared" si="124"/>
        <v>7.3762721046318154</v>
      </c>
      <c r="BI43" s="84">
        <f t="shared" si="125"/>
        <v>-2.8800093697065554</v>
      </c>
      <c r="BJ43" s="86">
        <f t="shared" si="126"/>
        <v>-1.3950124214196604</v>
      </c>
      <c r="BK43" s="92">
        <v>589</v>
      </c>
      <c r="BL43" s="92">
        <v>598</v>
      </c>
      <c r="BM43" s="92">
        <v>589</v>
      </c>
      <c r="BN43" s="91">
        <v>119297</v>
      </c>
      <c r="BO43" s="92">
        <v>69842</v>
      </c>
      <c r="BP43" s="93">
        <v>93185</v>
      </c>
      <c r="BQ43" s="107">
        <f t="shared" si="147"/>
        <v>314.68204110103557</v>
      </c>
      <c r="BR43" s="107">
        <f t="shared" si="104"/>
        <v>70.149437590469518</v>
      </c>
      <c r="BS43" s="107">
        <f t="shared" si="148"/>
        <v>21.228345616942875</v>
      </c>
      <c r="BT43" s="108">
        <f t="shared" si="149"/>
        <v>1281.9080218579236</v>
      </c>
      <c r="BU43" s="107">
        <f t="shared" si="107"/>
        <v>329.53931038915016</v>
      </c>
      <c r="BV43" s="109">
        <f t="shared" si="150"/>
        <v>135.95370259597212</v>
      </c>
      <c r="BW43" s="106">
        <f t="shared" si="120"/>
        <v>4.0736612021857921</v>
      </c>
      <c r="BX43" s="106">
        <f t="shared" si="121"/>
        <v>0.17901199060275541</v>
      </c>
      <c r="BY43" s="106">
        <f t="shared" si="122"/>
        <v>0.16860109595151762</v>
      </c>
      <c r="BZ43" s="78">
        <f t="shared" si="127"/>
        <v>0.43344884526827454</v>
      </c>
      <c r="CA43" s="79">
        <f t="shared" si="128"/>
        <v>-0.12145963671884086</v>
      </c>
      <c r="CB43" s="114">
        <f t="shared" si="129"/>
        <v>4.0641315165531045E-3</v>
      </c>
      <c r="CC43" s="285"/>
      <c r="CD43" s="110"/>
    </row>
    <row r="44" spans="1:82" s="111" customFormat="1" ht="15" customHeight="1" x14ac:dyDescent="0.2">
      <c r="A44" s="68" t="s">
        <v>64</v>
      </c>
      <c r="B44" s="91">
        <v>12760.804480000001</v>
      </c>
      <c r="C44" s="92">
        <v>10290.502</v>
      </c>
      <c r="D44" s="93">
        <v>16010.207</v>
      </c>
      <c r="E44" s="91">
        <v>12955.8861</v>
      </c>
      <c r="F44" s="92">
        <v>10356.064</v>
      </c>
      <c r="G44" s="93">
        <v>16095.495999999999</v>
      </c>
      <c r="H44" s="94">
        <f t="shared" si="137"/>
        <v>0.99470106419833237</v>
      </c>
      <c r="I44" s="95">
        <f t="shared" si="2"/>
        <v>9.758438004667358E-3</v>
      </c>
      <c r="J44" s="96">
        <f t="shared" si="138"/>
        <v>1.0318477856102737E-3</v>
      </c>
      <c r="K44" s="91">
        <v>8682.0482800000009</v>
      </c>
      <c r="L44" s="92">
        <v>7357.1809999999996</v>
      </c>
      <c r="M44" s="92">
        <v>11224.89122</v>
      </c>
      <c r="N44" s="97">
        <f t="shared" si="139"/>
        <v>0.69739330928354115</v>
      </c>
      <c r="O44" s="98">
        <f t="shared" si="109"/>
        <v>2.7269458781335798E-2</v>
      </c>
      <c r="P44" s="99">
        <f t="shared" si="140"/>
        <v>-1.3029202589695532E-2</v>
      </c>
      <c r="Q44" s="91">
        <v>1475.30026</v>
      </c>
      <c r="R44" s="92">
        <v>1031.8689999999999</v>
      </c>
      <c r="S44" s="93">
        <v>1501.0356400000001</v>
      </c>
      <c r="T44" s="100">
        <f t="shared" si="141"/>
        <v>9.3258116432075169E-2</v>
      </c>
      <c r="U44" s="101">
        <f t="shared" si="111"/>
        <v>-2.061292632122598E-2</v>
      </c>
      <c r="V44" s="102">
        <f t="shared" si="142"/>
        <v>-6.3809935618375641E-3</v>
      </c>
      <c r="W44" s="91">
        <v>1870.2068700000002</v>
      </c>
      <c r="X44" s="92">
        <v>1569.29</v>
      </c>
      <c r="Y44" s="93">
        <v>2736.9929999999999</v>
      </c>
      <c r="Z44" s="100">
        <f t="shared" si="143"/>
        <v>0.17004713616778258</v>
      </c>
      <c r="AA44" s="101">
        <f t="shared" si="113"/>
        <v>2.5695228813487431E-2</v>
      </c>
      <c r="AB44" s="102">
        <f t="shared" si="144"/>
        <v>1.851369643623979E-2</v>
      </c>
      <c r="AC44" s="91">
        <v>3466.136</v>
      </c>
      <c r="AD44" s="92">
        <v>3685.5612099999998</v>
      </c>
      <c r="AE44" s="92">
        <v>4843.4660000000003</v>
      </c>
      <c r="AF44" s="92">
        <f t="shared" si="114"/>
        <v>1377.3300000000004</v>
      </c>
      <c r="AG44" s="93">
        <f t="shared" si="115"/>
        <v>1157.9047900000005</v>
      </c>
      <c r="AH44" s="91">
        <v>0</v>
      </c>
      <c r="AI44" s="92">
        <v>170.67322000000001</v>
      </c>
      <c r="AJ44" s="92">
        <v>0.59499999999999997</v>
      </c>
      <c r="AK44" s="92">
        <f t="shared" si="99"/>
        <v>0.59499999999999997</v>
      </c>
      <c r="AL44" s="93">
        <f t="shared" si="100"/>
        <v>-170.07822000000002</v>
      </c>
      <c r="AM44" s="100">
        <f t="shared" si="123"/>
        <v>0.302523633829344</v>
      </c>
      <c r="AN44" s="101">
        <f t="shared" si="116"/>
        <v>3.0900006539037017E-2</v>
      </c>
      <c r="AO44" s="102">
        <f t="shared" si="117"/>
        <v>-5.5628107455969356E-2</v>
      </c>
      <c r="AP44" s="100">
        <f t="shared" si="21"/>
        <v>3.716379182355356E-5</v>
      </c>
      <c r="AQ44" s="101">
        <f t="shared" si="118"/>
        <v>3.716379182355356E-5</v>
      </c>
      <c r="AR44" s="102">
        <f t="shared" si="46"/>
        <v>-1.6548345836375343E-2</v>
      </c>
      <c r="AS44" s="101">
        <f t="shared" si="145"/>
        <v>3.696686327653401E-5</v>
      </c>
      <c r="AT44" s="101">
        <f t="shared" si="119"/>
        <v>3.696686327653401E-5</v>
      </c>
      <c r="AU44" s="101">
        <f t="shared" si="146"/>
        <v>-1.6443543492781522E-2</v>
      </c>
      <c r="AV44" s="91">
        <v>15804</v>
      </c>
      <c r="AW44" s="92">
        <v>8954</v>
      </c>
      <c r="AX44" s="93">
        <v>10992</v>
      </c>
      <c r="AY44" s="103">
        <v>99</v>
      </c>
      <c r="AZ44" s="104">
        <v>96.5</v>
      </c>
      <c r="BA44" s="105">
        <v>101</v>
      </c>
      <c r="BB44" s="103">
        <v>191</v>
      </c>
      <c r="BC44" s="104">
        <v>177</v>
      </c>
      <c r="BD44" s="104">
        <v>177</v>
      </c>
      <c r="BE44" s="85">
        <f t="shared" si="130"/>
        <v>9.0693069306930685</v>
      </c>
      <c r="BF44" s="84">
        <f t="shared" si="131"/>
        <v>-4.2337233723372343</v>
      </c>
      <c r="BG44" s="86">
        <f t="shared" si="132"/>
        <v>-1.2404224878446399</v>
      </c>
      <c r="BH44" s="85">
        <f t="shared" si="124"/>
        <v>5.1751412429378529</v>
      </c>
      <c r="BI44" s="84">
        <f t="shared" si="125"/>
        <v>-1.7201467151773304</v>
      </c>
      <c r="BJ44" s="86">
        <f t="shared" si="126"/>
        <v>-0.44569993722536161</v>
      </c>
      <c r="BK44" s="92">
        <v>339</v>
      </c>
      <c r="BL44" s="92">
        <v>339</v>
      </c>
      <c r="BM44" s="92">
        <v>338</v>
      </c>
      <c r="BN44" s="91">
        <v>79940</v>
      </c>
      <c r="BO44" s="92">
        <v>44155</v>
      </c>
      <c r="BP44" s="93">
        <v>55831</v>
      </c>
      <c r="BQ44" s="107">
        <f t="shared" si="147"/>
        <v>288.28958822159734</v>
      </c>
      <c r="BR44" s="107">
        <f t="shared" si="104"/>
        <v>126.21945937496238</v>
      </c>
      <c r="BS44" s="107">
        <f t="shared" si="148"/>
        <v>53.750713801939327</v>
      </c>
      <c r="BT44" s="108">
        <f t="shared" si="149"/>
        <v>1464.2918486171761</v>
      </c>
      <c r="BU44" s="107">
        <f t="shared" si="107"/>
        <v>644.50659804770009</v>
      </c>
      <c r="BV44" s="109">
        <f t="shared" si="150"/>
        <v>307.70663530469005</v>
      </c>
      <c r="BW44" s="106">
        <f t="shared" si="120"/>
        <v>5.0792394468704511</v>
      </c>
      <c r="BX44" s="106">
        <f t="shared" si="121"/>
        <v>2.1026336265540735E-2</v>
      </c>
      <c r="BY44" s="106">
        <f t="shared" si="122"/>
        <v>0.14792383373665619</v>
      </c>
      <c r="BZ44" s="78">
        <f t="shared" si="127"/>
        <v>0.45254924211720837</v>
      </c>
      <c r="CA44" s="79">
        <f t="shared" si="128"/>
        <v>-0.19350886593629313</v>
      </c>
      <c r="CB44" s="114">
        <f t="shared" si="129"/>
        <v>-2.6313763261934464E-2</v>
      </c>
      <c r="CC44" s="285"/>
      <c r="CD44" s="110"/>
    </row>
    <row r="45" spans="1:82" s="111" customFormat="1" ht="15" customHeight="1" x14ac:dyDescent="0.2">
      <c r="A45" s="68" t="s">
        <v>65</v>
      </c>
      <c r="B45" s="91">
        <v>31822.789489999999</v>
      </c>
      <c r="C45" s="92">
        <v>26612.670999999998</v>
      </c>
      <c r="D45" s="93">
        <v>38228.983</v>
      </c>
      <c r="E45" s="91">
        <v>30903.813880000002</v>
      </c>
      <c r="F45" s="92">
        <v>26052.806</v>
      </c>
      <c r="G45" s="93">
        <v>38096.999960000001</v>
      </c>
      <c r="H45" s="94">
        <f t="shared" si="137"/>
        <v>1.0034643945753885</v>
      </c>
      <c r="I45" s="95">
        <f t="shared" si="2"/>
        <v>-2.6272246137255983E-2</v>
      </c>
      <c r="J45" s="96">
        <f t="shared" si="138"/>
        <v>-1.8025229229433171E-2</v>
      </c>
      <c r="K45" s="91">
        <v>17738.41546</v>
      </c>
      <c r="L45" s="92">
        <v>16556.904999999999</v>
      </c>
      <c r="M45" s="92">
        <v>24179.631969999999</v>
      </c>
      <c r="N45" s="97">
        <f t="shared" si="139"/>
        <v>0.63468598565208378</v>
      </c>
      <c r="O45" s="98">
        <f t="shared" si="109"/>
        <v>6.0698078241090858E-2</v>
      </c>
      <c r="P45" s="99">
        <f t="shared" si="140"/>
        <v>-8.2732527496176544E-4</v>
      </c>
      <c r="Q45" s="91">
        <v>4015.9003700000003</v>
      </c>
      <c r="R45" s="92">
        <v>3451.5239999999999</v>
      </c>
      <c r="S45" s="93">
        <v>4902.9859900000001</v>
      </c>
      <c r="T45" s="100">
        <f t="shared" si="141"/>
        <v>0.1286974301164894</v>
      </c>
      <c r="U45" s="101">
        <f t="shared" si="111"/>
        <v>-1.2509440742757005E-3</v>
      </c>
      <c r="V45" s="102">
        <f t="shared" si="142"/>
        <v>-3.7844223181389414E-3</v>
      </c>
      <c r="W45" s="91">
        <v>6509.3311599999997</v>
      </c>
      <c r="X45" s="92">
        <v>4754.5940000000001</v>
      </c>
      <c r="Y45" s="93">
        <v>6985.3829999999998</v>
      </c>
      <c r="Z45" s="100">
        <f t="shared" si="143"/>
        <v>0.18335782364318221</v>
      </c>
      <c r="AA45" s="101">
        <f t="shared" si="113"/>
        <v>-2.7274145125327581E-2</v>
      </c>
      <c r="AB45" s="102">
        <f t="shared" si="144"/>
        <v>8.5947778362296945E-4</v>
      </c>
      <c r="AC45" s="91">
        <v>3395.9209999999998</v>
      </c>
      <c r="AD45" s="92">
        <v>3479.1714099999999</v>
      </c>
      <c r="AE45" s="92">
        <v>6323.0789999999997</v>
      </c>
      <c r="AF45" s="92">
        <f t="shared" si="114"/>
        <v>2927.1579999999999</v>
      </c>
      <c r="AG45" s="93">
        <f t="shared" si="115"/>
        <v>2843.9075899999998</v>
      </c>
      <c r="AH45" s="91">
        <v>0</v>
      </c>
      <c r="AI45" s="92">
        <v>0</v>
      </c>
      <c r="AJ45" s="92">
        <v>0</v>
      </c>
      <c r="AK45" s="92">
        <f t="shared" si="99"/>
        <v>0</v>
      </c>
      <c r="AL45" s="93">
        <f t="shared" si="100"/>
        <v>0</v>
      </c>
      <c r="AM45" s="100">
        <f t="shared" si="123"/>
        <v>0.16540013633111819</v>
      </c>
      <c r="AN45" s="101">
        <f t="shared" si="116"/>
        <v>5.8686644069004118E-2</v>
      </c>
      <c r="AO45" s="102">
        <f t="shared" si="117"/>
        <v>3.4666494074765936E-2</v>
      </c>
      <c r="AP45" s="100">
        <f t="shared" si="21"/>
        <v>0</v>
      </c>
      <c r="AQ45" s="101">
        <f t="shared" si="118"/>
        <v>0</v>
      </c>
      <c r="AR45" s="102">
        <f t="shared" si="46"/>
        <v>0</v>
      </c>
      <c r="AS45" s="101">
        <f t="shared" si="145"/>
        <v>0</v>
      </c>
      <c r="AT45" s="101">
        <f t="shared" si="119"/>
        <v>0</v>
      </c>
      <c r="AU45" s="101">
        <f t="shared" si="146"/>
        <v>0</v>
      </c>
      <c r="AV45" s="91">
        <v>28070</v>
      </c>
      <c r="AW45" s="92">
        <v>18667</v>
      </c>
      <c r="AX45" s="93">
        <v>23731</v>
      </c>
      <c r="AY45" s="103">
        <v>194.53999999999996</v>
      </c>
      <c r="AZ45" s="104">
        <v>194.60000000000002</v>
      </c>
      <c r="BA45" s="105">
        <v>194.39</v>
      </c>
      <c r="BB45" s="103">
        <v>401.78999999999991</v>
      </c>
      <c r="BC45" s="104">
        <v>397</v>
      </c>
      <c r="BD45" s="104">
        <v>400.69000000000005</v>
      </c>
      <c r="BE45" s="85">
        <f t="shared" si="130"/>
        <v>10.173277089013496</v>
      </c>
      <c r="BF45" s="84">
        <f t="shared" si="131"/>
        <v>-1.8508139291147412</v>
      </c>
      <c r="BG45" s="86">
        <f t="shared" si="132"/>
        <v>-0.48505338946086596</v>
      </c>
      <c r="BH45" s="85">
        <f t="shared" si="124"/>
        <v>4.9354446912409422</v>
      </c>
      <c r="BI45" s="84">
        <f t="shared" si="125"/>
        <v>-0.88641913480417411</v>
      </c>
      <c r="BJ45" s="86">
        <f t="shared" si="126"/>
        <v>-0.28901654581475356</v>
      </c>
      <c r="BK45" s="92">
        <v>515</v>
      </c>
      <c r="BL45" s="92">
        <v>522</v>
      </c>
      <c r="BM45" s="92">
        <v>523</v>
      </c>
      <c r="BN45" s="91">
        <v>128100</v>
      </c>
      <c r="BO45" s="92">
        <v>83687</v>
      </c>
      <c r="BP45" s="93">
        <v>113706</v>
      </c>
      <c r="BQ45" s="107">
        <f t="shared" si="147"/>
        <v>335.04828206075319</v>
      </c>
      <c r="BR45" s="107">
        <f t="shared" si="104"/>
        <v>93.800710788309772</v>
      </c>
      <c r="BS45" s="107">
        <f t="shared" si="148"/>
        <v>23.735820149106246</v>
      </c>
      <c r="BT45" s="108">
        <f t="shared" si="149"/>
        <v>1605.3685036450213</v>
      </c>
      <c r="BU45" s="107">
        <f t="shared" si="107"/>
        <v>504.41325319970588</v>
      </c>
      <c r="BV45" s="109">
        <f t="shared" si="150"/>
        <v>209.70739045061396</v>
      </c>
      <c r="BW45" s="106">
        <f t="shared" si="120"/>
        <v>4.7914542160043823</v>
      </c>
      <c r="BX45" s="106">
        <f t="shared" si="121"/>
        <v>0.22786319356049223</v>
      </c>
      <c r="BY45" s="106">
        <f t="shared" si="122"/>
        <v>0.30830212943449986</v>
      </c>
      <c r="BZ45" s="78">
        <f t="shared" si="127"/>
        <v>0.59564682155111448</v>
      </c>
      <c r="CA45" s="79">
        <f t="shared" si="128"/>
        <v>-8.5826778661679759E-2</v>
      </c>
      <c r="CB45" s="114">
        <f t="shared" si="129"/>
        <v>6.235338567116222E-3</v>
      </c>
      <c r="CC45" s="285"/>
      <c r="CD45" s="110"/>
    </row>
    <row r="46" spans="1:82" s="111" customFormat="1" ht="15" customHeight="1" x14ac:dyDescent="0.2">
      <c r="A46" s="68" t="s">
        <v>66</v>
      </c>
      <c r="B46" s="91">
        <v>12911.9195</v>
      </c>
      <c r="C46" s="92">
        <v>11086.181</v>
      </c>
      <c r="D46" s="93">
        <v>15916.870999999999</v>
      </c>
      <c r="E46" s="91">
        <v>13269.478780000001</v>
      </c>
      <c r="F46" s="92">
        <v>11662.058999999999</v>
      </c>
      <c r="G46" s="93">
        <v>17135.725999999999</v>
      </c>
      <c r="H46" s="94">
        <f t="shared" si="137"/>
        <v>0.92887053632860384</v>
      </c>
      <c r="I46" s="95">
        <f t="shared" si="2"/>
        <v>-4.4183470846197892E-2</v>
      </c>
      <c r="J46" s="96">
        <f t="shared" si="138"/>
        <v>-2.1748989777378047E-2</v>
      </c>
      <c r="K46" s="91">
        <v>8720.8373100000008</v>
      </c>
      <c r="L46" s="92">
        <v>7877.8590000000004</v>
      </c>
      <c r="M46" s="92">
        <v>11704.144480000001</v>
      </c>
      <c r="N46" s="97">
        <f t="shared" si="139"/>
        <v>0.68302588871927583</v>
      </c>
      <c r="O46" s="98">
        <f t="shared" si="109"/>
        <v>2.5815650503724807E-2</v>
      </c>
      <c r="P46" s="99">
        <f t="shared" si="140"/>
        <v>7.5140429980355972E-3</v>
      </c>
      <c r="Q46" s="91">
        <v>1475.2270899999999</v>
      </c>
      <c r="R46" s="92">
        <v>1118.7429999999999</v>
      </c>
      <c r="S46" s="93">
        <v>1567.06621</v>
      </c>
      <c r="T46" s="100">
        <f t="shared" si="141"/>
        <v>9.1450237357903599E-2</v>
      </c>
      <c r="U46" s="101">
        <f t="shared" si="111"/>
        <v>-1.9724219036230645E-2</v>
      </c>
      <c r="V46" s="102">
        <f t="shared" si="142"/>
        <v>-4.4799067101378987E-3</v>
      </c>
      <c r="W46" s="91">
        <v>2316.7176699999995</v>
      </c>
      <c r="X46" s="92">
        <v>1850.288</v>
      </c>
      <c r="Y46" s="93">
        <v>2861.9769999999999</v>
      </c>
      <c r="Z46" s="100">
        <f t="shared" si="143"/>
        <v>0.16701813509389682</v>
      </c>
      <c r="AA46" s="101">
        <f t="shared" si="113"/>
        <v>-7.5718174136423788E-3</v>
      </c>
      <c r="AB46" s="102">
        <f t="shared" si="144"/>
        <v>8.359359658101112E-3</v>
      </c>
      <c r="AC46" s="91">
        <v>3324.3330000000001</v>
      </c>
      <c r="AD46" s="92">
        <v>3674.0277099999998</v>
      </c>
      <c r="AE46" s="92">
        <v>5708.2070000000003</v>
      </c>
      <c r="AF46" s="92">
        <f t="shared" si="114"/>
        <v>2383.8740000000003</v>
      </c>
      <c r="AG46" s="93">
        <f t="shared" si="115"/>
        <v>2034.1792900000005</v>
      </c>
      <c r="AH46" s="91">
        <v>913.57869999999991</v>
      </c>
      <c r="AI46" s="92">
        <v>1728.86581</v>
      </c>
      <c r="AJ46" s="92">
        <v>1538.6220000000001</v>
      </c>
      <c r="AK46" s="92">
        <f t="shared" si="99"/>
        <v>625.04330000000016</v>
      </c>
      <c r="AL46" s="93">
        <f t="shared" si="100"/>
        <v>-190.24380999999994</v>
      </c>
      <c r="AM46" s="100">
        <f t="shared" si="123"/>
        <v>0.358626202348439</v>
      </c>
      <c r="AN46" s="101">
        <f t="shared" si="116"/>
        <v>0.10116386299602897</v>
      </c>
      <c r="AO46" s="102">
        <f t="shared" si="117"/>
        <v>2.7220129328343112E-2</v>
      </c>
      <c r="AP46" s="100">
        <f t="shared" si="21"/>
        <v>9.6666109815176621E-2</v>
      </c>
      <c r="AQ46" s="101">
        <f t="shared" si="118"/>
        <v>2.5911432325125675E-2</v>
      </c>
      <c r="AR46" s="102">
        <f t="shared" si="46"/>
        <v>-5.9281714778342098E-2</v>
      </c>
      <c r="AS46" s="101">
        <f t="shared" si="145"/>
        <v>8.9790301268822814E-2</v>
      </c>
      <c r="AT46" s="101">
        <f t="shared" si="119"/>
        <v>2.0942178810768E-2</v>
      </c>
      <c r="AU46" s="101">
        <f t="shared" si="146"/>
        <v>-5.8456745843526725E-2</v>
      </c>
      <c r="AV46" s="91">
        <v>13591</v>
      </c>
      <c r="AW46" s="92">
        <v>8973</v>
      </c>
      <c r="AX46" s="93">
        <v>11688</v>
      </c>
      <c r="AY46" s="103">
        <v>93.75</v>
      </c>
      <c r="AZ46" s="104">
        <v>92</v>
      </c>
      <c r="BA46" s="105">
        <v>95</v>
      </c>
      <c r="BB46" s="103">
        <v>228</v>
      </c>
      <c r="BC46" s="104">
        <v>213</v>
      </c>
      <c r="BD46" s="104">
        <v>212</v>
      </c>
      <c r="BE46" s="85">
        <f t="shared" si="130"/>
        <v>10.252631578947367</v>
      </c>
      <c r="BF46" s="84">
        <f t="shared" si="131"/>
        <v>-1.8282573099415202</v>
      </c>
      <c r="BG46" s="86">
        <f t="shared" si="132"/>
        <v>-0.58432494279176339</v>
      </c>
      <c r="BH46" s="85">
        <f t="shared" si="124"/>
        <v>4.5943396226415096</v>
      </c>
      <c r="BI46" s="84">
        <f t="shared" si="125"/>
        <v>-0.37313113759240846</v>
      </c>
      <c r="BJ46" s="86">
        <f t="shared" si="126"/>
        <v>-8.6411551067410386E-2</v>
      </c>
      <c r="BK46" s="92">
        <v>304</v>
      </c>
      <c r="BL46" s="92">
        <v>304</v>
      </c>
      <c r="BM46" s="92">
        <v>304</v>
      </c>
      <c r="BN46" s="91">
        <v>70585</v>
      </c>
      <c r="BO46" s="92">
        <v>47324</v>
      </c>
      <c r="BP46" s="93">
        <v>63780</v>
      </c>
      <c r="BQ46" s="107">
        <f t="shared" si="147"/>
        <v>268.6692693634368</v>
      </c>
      <c r="BR46" s="107">
        <f t="shared" si="104"/>
        <v>80.676370305563296</v>
      </c>
      <c r="BS46" s="107">
        <f t="shared" si="148"/>
        <v>22.239149339770165</v>
      </c>
      <c r="BT46" s="108">
        <f t="shared" si="149"/>
        <v>1466.0956536618755</v>
      </c>
      <c r="BU46" s="107">
        <f t="shared" si="107"/>
        <v>489.75257515403939</v>
      </c>
      <c r="BV46" s="109">
        <f t="shared" si="150"/>
        <v>166.41227017809092</v>
      </c>
      <c r="BW46" s="106">
        <f t="shared" si="120"/>
        <v>5.4568788501026697</v>
      </c>
      <c r="BX46" s="106">
        <f t="shared" si="121"/>
        <v>0.26336843880107264</v>
      </c>
      <c r="BY46" s="106">
        <f t="shared" si="122"/>
        <v>0.1828344948145828</v>
      </c>
      <c r="BZ46" s="78">
        <f t="shared" si="127"/>
        <v>0.57480173035328042</v>
      </c>
      <c r="CA46" s="79">
        <f t="shared" si="128"/>
        <v>-6.1328406633020971E-2</v>
      </c>
      <c r="CB46" s="114">
        <f t="shared" si="129"/>
        <v>2.4816839136518887E-3</v>
      </c>
      <c r="CC46" s="285"/>
      <c r="CD46" s="110"/>
    </row>
    <row r="47" spans="1:82" s="111" customFormat="1" ht="15" customHeight="1" x14ac:dyDescent="0.2">
      <c r="A47" s="68" t="s">
        <v>67</v>
      </c>
      <c r="B47" s="91">
        <v>21994.605</v>
      </c>
      <c r="C47" s="92">
        <v>18476.044999999998</v>
      </c>
      <c r="D47" s="93">
        <v>27902.742999999999</v>
      </c>
      <c r="E47" s="91">
        <v>22084.499</v>
      </c>
      <c r="F47" s="92">
        <v>19241.252</v>
      </c>
      <c r="G47" s="93">
        <v>27713.013999999999</v>
      </c>
      <c r="H47" s="94">
        <f t="shared" si="137"/>
        <v>1.006846205901675</v>
      </c>
      <c r="I47" s="95">
        <f t="shared" si="2"/>
        <v>1.0916662741107919E-2</v>
      </c>
      <c r="J47" s="96">
        <f t="shared" si="138"/>
        <v>4.6615291613976928E-2</v>
      </c>
      <c r="K47" s="91">
        <v>14644.919</v>
      </c>
      <c r="L47" s="92">
        <v>13513.606</v>
      </c>
      <c r="M47" s="92">
        <v>19494.708999999999</v>
      </c>
      <c r="N47" s="97">
        <f t="shared" si="139"/>
        <v>0.70344961396115191</v>
      </c>
      <c r="O47" s="98">
        <f t="shared" si="109"/>
        <v>4.0318473879595196E-2</v>
      </c>
      <c r="P47" s="99">
        <f t="shared" si="140"/>
        <v>1.1249419491643486E-3</v>
      </c>
      <c r="Q47" s="91">
        <v>2880.877</v>
      </c>
      <c r="R47" s="92">
        <v>2304.5790000000002</v>
      </c>
      <c r="S47" s="93">
        <v>3179.4960000000001</v>
      </c>
      <c r="T47" s="100">
        <f t="shared" si="141"/>
        <v>0.11472934701364493</v>
      </c>
      <c r="U47" s="101">
        <f t="shared" si="111"/>
        <v>-1.5718574852275596E-2</v>
      </c>
      <c r="V47" s="102">
        <f t="shared" si="142"/>
        <v>-5.043472343432262E-3</v>
      </c>
      <c r="W47" s="91">
        <v>3532.8490000000002</v>
      </c>
      <c r="X47" s="92">
        <v>2690.3850000000002</v>
      </c>
      <c r="Y47" s="93">
        <v>3949.6309999999999</v>
      </c>
      <c r="Z47" s="100">
        <f t="shared" si="143"/>
        <v>0.14251899847486815</v>
      </c>
      <c r="AA47" s="101">
        <f t="shared" si="113"/>
        <v>-1.7450625468151792E-2</v>
      </c>
      <c r="AB47" s="102">
        <f t="shared" si="144"/>
        <v>2.6951969883536597E-3</v>
      </c>
      <c r="AC47" s="91">
        <v>4805.8990000000003</v>
      </c>
      <c r="AD47" s="92">
        <v>5107.9409999999998</v>
      </c>
      <c r="AE47" s="92">
        <v>7024.2640000000001</v>
      </c>
      <c r="AF47" s="92">
        <f t="shared" si="114"/>
        <v>2218.3649999999998</v>
      </c>
      <c r="AG47" s="93">
        <f t="shared" si="115"/>
        <v>1916.3230000000003</v>
      </c>
      <c r="AH47" s="91">
        <v>92.034999999999997</v>
      </c>
      <c r="AI47" s="92">
        <v>0</v>
      </c>
      <c r="AJ47" s="92">
        <v>0</v>
      </c>
      <c r="AK47" s="92">
        <f t="shared" si="99"/>
        <v>-92.034999999999997</v>
      </c>
      <c r="AL47" s="93">
        <f t="shared" si="100"/>
        <v>0</v>
      </c>
      <c r="AM47" s="100">
        <f t="shared" si="123"/>
        <v>0.25174098474834539</v>
      </c>
      <c r="AN47" s="101">
        <f t="shared" si="116"/>
        <v>3.3237447176290763E-2</v>
      </c>
      <c r="AO47" s="102">
        <f t="shared" si="117"/>
        <v>-2.4721916267537614E-2</v>
      </c>
      <c r="AP47" s="100">
        <f t="shared" si="21"/>
        <v>0</v>
      </c>
      <c r="AQ47" s="101">
        <f t="shared" si="118"/>
        <v>-4.1844352285480913E-3</v>
      </c>
      <c r="AR47" s="102">
        <f t="shared" si="46"/>
        <v>0</v>
      </c>
      <c r="AS47" s="101">
        <f t="shared" si="145"/>
        <v>0</v>
      </c>
      <c r="AT47" s="101">
        <f t="shared" si="119"/>
        <v>-4.1674026655528842E-3</v>
      </c>
      <c r="AU47" s="101">
        <f t="shared" si="146"/>
        <v>0</v>
      </c>
      <c r="AV47" s="91">
        <v>25149</v>
      </c>
      <c r="AW47" s="92">
        <v>15113</v>
      </c>
      <c r="AX47" s="93">
        <v>19632</v>
      </c>
      <c r="AY47" s="103">
        <v>170</v>
      </c>
      <c r="AZ47" s="104">
        <v>156</v>
      </c>
      <c r="BA47" s="105">
        <v>156</v>
      </c>
      <c r="BB47" s="103">
        <v>380</v>
      </c>
      <c r="BC47" s="104">
        <v>379</v>
      </c>
      <c r="BD47" s="104">
        <v>379</v>
      </c>
      <c r="BE47" s="85">
        <f t="shared" si="130"/>
        <v>10.487179487179487</v>
      </c>
      <c r="BF47" s="84">
        <f t="shared" si="131"/>
        <v>-1.8407616892911012</v>
      </c>
      <c r="BG47" s="86">
        <f t="shared" si="132"/>
        <v>-0.27706552706552579</v>
      </c>
      <c r="BH47" s="85">
        <f t="shared" si="124"/>
        <v>4.316622691292876</v>
      </c>
      <c r="BI47" s="84">
        <f t="shared" si="125"/>
        <v>-1.1985088876544925</v>
      </c>
      <c r="BJ47" s="86">
        <f t="shared" si="126"/>
        <v>-0.11404280269715628</v>
      </c>
      <c r="BK47" s="92">
        <v>540</v>
      </c>
      <c r="BL47" s="92">
        <v>544</v>
      </c>
      <c r="BM47" s="92">
        <v>541</v>
      </c>
      <c r="BN47" s="91">
        <v>134454</v>
      </c>
      <c r="BO47" s="92">
        <v>80423</v>
      </c>
      <c r="BP47" s="93">
        <v>108448</v>
      </c>
      <c r="BQ47" s="107">
        <f t="shared" si="147"/>
        <v>255.54195559161994</v>
      </c>
      <c r="BR47" s="107">
        <f>BQ47-E47*1000/BN47</f>
        <v>91.288761190560848</v>
      </c>
      <c r="BS47" s="107">
        <f t="shared" si="148"/>
        <v>16.291343204616226</v>
      </c>
      <c r="BT47" s="108">
        <f t="shared" si="149"/>
        <v>1411.6245925020376</v>
      </c>
      <c r="BU47" s="107">
        <f t="shared" si="107"/>
        <v>533.47838390527431</v>
      </c>
      <c r="BV47" s="109">
        <f t="shared" si="150"/>
        <v>138.46559031848687</v>
      </c>
      <c r="BW47" s="106">
        <f t="shared" si="120"/>
        <v>5.5240423797881011</v>
      </c>
      <c r="BX47" s="106">
        <f t="shared" si="121"/>
        <v>0.17774630439742989</v>
      </c>
      <c r="BY47" s="106">
        <f t="shared" si="122"/>
        <v>0.20259726630963915</v>
      </c>
      <c r="BZ47" s="78">
        <f t="shared" si="127"/>
        <v>0.54920112424986711</v>
      </c>
      <c r="CA47" s="79">
        <f t="shared" si="128"/>
        <v>-0.13296021517174628</v>
      </c>
      <c r="CB47" s="114">
        <f t="shared" si="129"/>
        <v>5.6849585924276802E-3</v>
      </c>
      <c r="CC47" s="285"/>
      <c r="CD47" s="110"/>
    </row>
    <row r="48" spans="1:82" s="111" customFormat="1" ht="15" customHeight="1" x14ac:dyDescent="0.2">
      <c r="A48" s="68" t="s">
        <v>68</v>
      </c>
      <c r="B48" s="91">
        <v>15391.205</v>
      </c>
      <c r="C48" s="92">
        <v>12415.700999999999</v>
      </c>
      <c r="D48" s="93">
        <v>18330.030999999999</v>
      </c>
      <c r="E48" s="91">
        <v>15269.574000000001</v>
      </c>
      <c r="F48" s="92">
        <v>12471.218999999999</v>
      </c>
      <c r="G48" s="93">
        <v>18257.78</v>
      </c>
      <c r="H48" s="94">
        <f t="shared" si="137"/>
        <v>1.0039572719136718</v>
      </c>
      <c r="I48" s="95">
        <f t="shared" si="2"/>
        <v>-4.0083072177432566E-3</v>
      </c>
      <c r="J48" s="96">
        <f t="shared" si="138"/>
        <v>8.4089618406949507E-3</v>
      </c>
      <c r="K48" s="91">
        <v>9151.6569999999992</v>
      </c>
      <c r="L48" s="92">
        <v>8467.116</v>
      </c>
      <c r="M48" s="92">
        <v>12138.508</v>
      </c>
      <c r="N48" s="97">
        <f t="shared" si="139"/>
        <v>0.66484030369519187</v>
      </c>
      <c r="O48" s="98">
        <f t="shared" si="109"/>
        <v>6.5500924613627554E-2</v>
      </c>
      <c r="P48" s="99">
        <f t="shared" si="140"/>
        <v>-1.4092204827030441E-2</v>
      </c>
      <c r="Q48" s="91">
        <v>1606.8130000000001</v>
      </c>
      <c r="R48" s="92">
        <v>1174.895</v>
      </c>
      <c r="S48" s="93">
        <v>1681.175</v>
      </c>
      <c r="T48" s="100">
        <f t="shared" si="141"/>
        <v>9.2079924284332496E-2</v>
      </c>
      <c r="U48" s="101">
        <f t="shared" si="111"/>
        <v>-1.3149795942309056E-2</v>
      </c>
      <c r="V48" s="102">
        <f t="shared" si="142"/>
        <v>-2.1285889331805752E-3</v>
      </c>
      <c r="W48" s="91">
        <v>3435.076</v>
      </c>
      <c r="X48" s="92">
        <v>2357.4659999999999</v>
      </c>
      <c r="Y48" s="93">
        <v>3559.9859999999999</v>
      </c>
      <c r="Z48" s="100">
        <f t="shared" si="143"/>
        <v>0.19498460382368504</v>
      </c>
      <c r="AA48" s="101">
        <f t="shared" si="113"/>
        <v>-2.9977533299459319E-2</v>
      </c>
      <c r="AB48" s="102">
        <f t="shared" si="144"/>
        <v>5.9520802187351118E-3</v>
      </c>
      <c r="AC48" s="91">
        <v>1982.692</v>
      </c>
      <c r="AD48" s="92">
        <v>1971.1902500000001</v>
      </c>
      <c r="AE48" s="92">
        <v>2719.152</v>
      </c>
      <c r="AF48" s="92">
        <f t="shared" si="114"/>
        <v>736.46</v>
      </c>
      <c r="AG48" s="93">
        <f t="shared" si="115"/>
        <v>747.96174999999994</v>
      </c>
      <c r="AH48" s="91">
        <v>0</v>
      </c>
      <c r="AI48" s="92">
        <v>0</v>
      </c>
      <c r="AJ48" s="92">
        <v>0</v>
      </c>
      <c r="AK48" s="92">
        <f t="shared" si="99"/>
        <v>0</v>
      </c>
      <c r="AL48" s="93">
        <f t="shared" si="100"/>
        <v>0</v>
      </c>
      <c r="AM48" s="100">
        <f t="shared" si="123"/>
        <v>0.14834410263681497</v>
      </c>
      <c r="AN48" s="101">
        <f t="shared" si="116"/>
        <v>1.9524299379045346E-2</v>
      </c>
      <c r="AO48" s="102">
        <f t="shared" si="117"/>
        <v>-1.0421822058053282E-2</v>
      </c>
      <c r="AP48" s="100">
        <f t="shared" si="21"/>
        <v>0</v>
      </c>
      <c r="AQ48" s="101">
        <f t="shared" si="118"/>
        <v>0</v>
      </c>
      <c r="AR48" s="102">
        <f t="shared" si="46"/>
        <v>0</v>
      </c>
      <c r="AS48" s="101">
        <f t="shared" si="145"/>
        <v>0</v>
      </c>
      <c r="AT48" s="101">
        <f t="shared" si="119"/>
        <v>0</v>
      </c>
      <c r="AU48" s="101">
        <f t="shared" si="146"/>
        <v>0</v>
      </c>
      <c r="AV48" s="91">
        <v>15002</v>
      </c>
      <c r="AW48" s="92">
        <v>8282</v>
      </c>
      <c r="AX48" s="93">
        <v>10808</v>
      </c>
      <c r="AY48" s="103">
        <v>93.15</v>
      </c>
      <c r="AZ48" s="104">
        <v>91.5</v>
      </c>
      <c r="BA48" s="105">
        <v>92.5</v>
      </c>
      <c r="BB48" s="103">
        <v>197.49</v>
      </c>
      <c r="BC48" s="104">
        <v>196</v>
      </c>
      <c r="BD48" s="104">
        <v>196</v>
      </c>
      <c r="BE48" s="85">
        <f t="shared" si="130"/>
        <v>9.736936936936937</v>
      </c>
      <c r="BF48" s="84">
        <f t="shared" si="131"/>
        <v>-3.6840686096724724</v>
      </c>
      <c r="BG48" s="86">
        <f t="shared" si="132"/>
        <v>-0.32013652997259534</v>
      </c>
      <c r="BH48" s="85">
        <f t="shared" si="124"/>
        <v>4.5952380952380958</v>
      </c>
      <c r="BI48" s="84">
        <f t="shared" si="125"/>
        <v>-1.7350402310906636</v>
      </c>
      <c r="BJ48" s="86">
        <f t="shared" si="126"/>
        <v>-9.9773242630385006E-2</v>
      </c>
      <c r="BK48" s="92">
        <v>315</v>
      </c>
      <c r="BL48" s="92">
        <v>323</v>
      </c>
      <c r="BM48" s="92">
        <v>321</v>
      </c>
      <c r="BN48" s="91">
        <v>67581</v>
      </c>
      <c r="BO48" s="92">
        <v>38710</v>
      </c>
      <c r="BP48" s="93">
        <v>53231</v>
      </c>
      <c r="BQ48" s="107">
        <f t="shared" si="147"/>
        <v>342.99148992128647</v>
      </c>
      <c r="BR48" s="107">
        <f t="shared" si="104"/>
        <v>117.04671254302926</v>
      </c>
      <c r="BS48" s="107">
        <f t="shared" si="148"/>
        <v>20.821017175226018</v>
      </c>
      <c r="BT48" s="108">
        <f t="shared" si="149"/>
        <v>1689.2838638045891</v>
      </c>
      <c r="BU48" s="107">
        <f>BT48-E48*1000/AV48</f>
        <v>671.44797525639558</v>
      </c>
      <c r="BV48" s="109">
        <f t="shared" si="150"/>
        <v>183.46171939502619</v>
      </c>
      <c r="BW48" s="106">
        <f t="shared" si="120"/>
        <v>4.9251480384900077</v>
      </c>
      <c r="BX48" s="106">
        <f t="shared" si="121"/>
        <v>0.42034867840468593</v>
      </c>
      <c r="BY48" s="106">
        <f t="shared" si="122"/>
        <v>0.25115624906716327</v>
      </c>
      <c r="BZ48" s="78">
        <f t="shared" si="127"/>
        <v>0.45432509708530711</v>
      </c>
      <c r="CA48" s="79">
        <f t="shared" si="128"/>
        <v>-0.13346355262115084</v>
      </c>
      <c r="CB48" s="114">
        <f t="shared" si="129"/>
        <v>1.3717739591225908E-2</v>
      </c>
      <c r="CC48" s="285"/>
      <c r="CD48" s="110"/>
    </row>
    <row r="49" spans="1:82" s="111" customFormat="1" ht="16.5" customHeight="1" x14ac:dyDescent="0.2">
      <c r="A49" s="68" t="s">
        <v>69</v>
      </c>
      <c r="B49" s="91">
        <v>57969.474739999998</v>
      </c>
      <c r="C49" s="92">
        <v>42978.8</v>
      </c>
      <c r="D49" s="93">
        <v>65556.798999999999</v>
      </c>
      <c r="E49" s="91">
        <v>53899.015260000007</v>
      </c>
      <c r="F49" s="92">
        <v>40218.271999999997</v>
      </c>
      <c r="G49" s="93">
        <v>59605.963000000003</v>
      </c>
      <c r="H49" s="94">
        <f t="shared" si="137"/>
        <v>1.0998362529601273</v>
      </c>
      <c r="I49" s="95">
        <f t="shared" si="2"/>
        <v>2.4316144469002543E-2</v>
      </c>
      <c r="J49" s="96">
        <f t="shared" si="138"/>
        <v>3.1197600359637478E-2</v>
      </c>
      <c r="K49" s="91">
        <v>25791.644900000007</v>
      </c>
      <c r="L49" s="92">
        <v>20491.449000000001</v>
      </c>
      <c r="M49" s="92">
        <v>28805.05459</v>
      </c>
      <c r="N49" s="97">
        <f t="shared" si="139"/>
        <v>0.48325793494855535</v>
      </c>
      <c r="O49" s="98">
        <f t="shared" si="109"/>
        <v>4.7400107233103728E-3</v>
      </c>
      <c r="P49" s="99">
        <f t="shared" si="140"/>
        <v>-2.6248017967571979E-2</v>
      </c>
      <c r="Q49" s="91">
        <v>4818.0780600000007</v>
      </c>
      <c r="R49" s="92">
        <v>3626.6709999999998</v>
      </c>
      <c r="S49" s="93">
        <v>5453.5387799999999</v>
      </c>
      <c r="T49" s="100">
        <f t="shared" si="141"/>
        <v>9.149317460066872E-2</v>
      </c>
      <c r="U49" s="101">
        <f t="shared" si="111"/>
        <v>2.1023381121283852E-3</v>
      </c>
      <c r="V49" s="102">
        <f t="shared" si="142"/>
        <v>1.3184649562563433E-3</v>
      </c>
      <c r="W49" s="91">
        <v>20045.111339999999</v>
      </c>
      <c r="X49" s="92">
        <v>13713.16</v>
      </c>
      <c r="Y49" s="93">
        <v>19485.418000000001</v>
      </c>
      <c r="Z49" s="100">
        <f t="shared" si="143"/>
        <v>0.32690383678559143</v>
      </c>
      <c r="AA49" s="101">
        <f t="shared" si="113"/>
        <v>-4.4997416758757569E-2</v>
      </c>
      <c r="AB49" s="102">
        <f t="shared" si="144"/>
        <v>-1.406456682956142E-2</v>
      </c>
      <c r="AC49" s="91">
        <v>8678.5869999999995</v>
      </c>
      <c r="AD49" s="92">
        <v>12722.4635</v>
      </c>
      <c r="AE49" s="92">
        <v>10019.732</v>
      </c>
      <c r="AF49" s="92">
        <f t="shared" si="114"/>
        <v>1341.1450000000004</v>
      </c>
      <c r="AG49" s="93">
        <f t="shared" si="115"/>
        <v>-2702.7314999999999</v>
      </c>
      <c r="AH49" s="91">
        <v>0</v>
      </c>
      <c r="AI49" s="92">
        <v>0</v>
      </c>
      <c r="AJ49" s="92">
        <v>0</v>
      </c>
      <c r="AK49" s="92">
        <f t="shared" si="99"/>
        <v>0</v>
      </c>
      <c r="AL49" s="93">
        <f t="shared" si="100"/>
        <v>0</v>
      </c>
      <c r="AM49" s="100">
        <f t="shared" si="123"/>
        <v>0.15284047044456822</v>
      </c>
      <c r="AN49" s="101">
        <f t="shared" si="116"/>
        <v>3.1308682974986457E-3</v>
      </c>
      <c r="AO49" s="102">
        <f t="shared" si="117"/>
        <v>-0.14317671709905794</v>
      </c>
      <c r="AP49" s="100">
        <f t="shared" si="21"/>
        <v>0</v>
      </c>
      <c r="AQ49" s="101">
        <f t="shared" si="118"/>
        <v>0</v>
      </c>
      <c r="AR49" s="102">
        <f t="shared" si="46"/>
        <v>0</v>
      </c>
      <c r="AS49" s="101">
        <f t="shared" si="145"/>
        <v>0</v>
      </c>
      <c r="AT49" s="101">
        <f t="shared" si="119"/>
        <v>0</v>
      </c>
      <c r="AU49" s="101">
        <f t="shared" si="146"/>
        <v>0</v>
      </c>
      <c r="AV49" s="91">
        <v>30343</v>
      </c>
      <c r="AW49" s="92">
        <v>17595</v>
      </c>
      <c r="AX49" s="93">
        <v>22620</v>
      </c>
      <c r="AY49" s="103">
        <v>312</v>
      </c>
      <c r="AZ49" s="104">
        <v>298.77</v>
      </c>
      <c r="BA49" s="105">
        <v>295.88</v>
      </c>
      <c r="BB49" s="103">
        <v>401</v>
      </c>
      <c r="BC49" s="104">
        <v>376</v>
      </c>
      <c r="BD49" s="104">
        <v>372.44000000000005</v>
      </c>
      <c r="BE49" s="85">
        <f t="shared" si="130"/>
        <v>6.3708260105448149</v>
      </c>
      <c r="BF49" s="84">
        <f t="shared" si="131"/>
        <v>-1.7336077501389449</v>
      </c>
      <c r="BG49" s="86">
        <f t="shared" si="132"/>
        <v>-0.17266898560607125</v>
      </c>
      <c r="BH49" s="85">
        <f t="shared" si="124"/>
        <v>5.061217914294919</v>
      </c>
      <c r="BI49" s="84">
        <f t="shared" si="125"/>
        <v>-1.2444761837931946</v>
      </c>
      <c r="BJ49" s="86">
        <f t="shared" si="126"/>
        <v>-0.13825017081146385</v>
      </c>
      <c r="BK49" s="92">
        <v>513</v>
      </c>
      <c r="BL49" s="92">
        <v>522</v>
      </c>
      <c r="BM49" s="92">
        <v>523</v>
      </c>
      <c r="BN49" s="91">
        <v>135598</v>
      </c>
      <c r="BO49" s="92">
        <v>81396</v>
      </c>
      <c r="BP49" s="93">
        <v>111823</v>
      </c>
      <c r="BQ49" s="107">
        <f t="shared" si="147"/>
        <v>533.0384893984243</v>
      </c>
      <c r="BR49" s="107">
        <f t="shared" si="104"/>
        <v>135.54726342163997</v>
      </c>
      <c r="BS49" s="107">
        <f t="shared" si="148"/>
        <v>38.932243391249528</v>
      </c>
      <c r="BT49" s="108">
        <f t="shared" si="149"/>
        <v>2635.1000442086647</v>
      </c>
      <c r="BU49" s="107">
        <f>BT49-E49*1000/AV49</f>
        <v>858.77551268574325</v>
      </c>
      <c r="BV49" s="109">
        <f t="shared" si="150"/>
        <v>349.32158441895172</v>
      </c>
      <c r="BW49" s="106">
        <f t="shared" si="120"/>
        <v>4.9435455349248452</v>
      </c>
      <c r="BX49" s="106">
        <f t="shared" si="121"/>
        <v>0.47470593435799291</v>
      </c>
      <c r="BY49" s="106">
        <f t="shared" si="122"/>
        <v>0.3174585784031061</v>
      </c>
      <c r="BZ49" s="78">
        <f t="shared" si="127"/>
        <v>0.58578276015610675</v>
      </c>
      <c r="CA49" s="79">
        <f t="shared" si="128"/>
        <v>-0.13839145010317921</v>
      </c>
      <c r="CB49" s="114">
        <f t="shared" si="129"/>
        <v>1.2506898087141227E-2</v>
      </c>
      <c r="CC49" s="285"/>
      <c r="CD49" s="110"/>
    </row>
    <row r="50" spans="1:82" s="111" customFormat="1" ht="15" customHeight="1" x14ac:dyDescent="0.2">
      <c r="A50" s="68" t="s">
        <v>70</v>
      </c>
      <c r="B50" s="91">
        <v>28379.562549999995</v>
      </c>
      <c r="C50" s="92">
        <v>24452.042000000001</v>
      </c>
      <c r="D50" s="93">
        <v>35431.298000000003</v>
      </c>
      <c r="E50" s="91">
        <v>25547.571840000001</v>
      </c>
      <c r="F50" s="92">
        <v>19298.127</v>
      </c>
      <c r="G50" s="93">
        <v>28840.329000000002</v>
      </c>
      <c r="H50" s="94">
        <f t="shared" si="137"/>
        <v>1.2285330725596091</v>
      </c>
      <c r="I50" s="95">
        <f t="shared" si="2"/>
        <v>0.11768141402484655</v>
      </c>
      <c r="J50" s="96">
        <f t="shared" si="138"/>
        <v>-3.8535073483786819E-2</v>
      </c>
      <c r="K50" s="91">
        <v>14332.27534</v>
      </c>
      <c r="L50" s="92">
        <v>11983.569</v>
      </c>
      <c r="M50" s="92">
        <v>17938.876260000001</v>
      </c>
      <c r="N50" s="97">
        <f t="shared" si="139"/>
        <v>0.62200664423765761</v>
      </c>
      <c r="O50" s="98">
        <f t="shared" si="109"/>
        <v>6.1003217776601004E-2</v>
      </c>
      <c r="P50" s="99">
        <f t="shared" si="140"/>
        <v>1.0360702539752298E-3</v>
      </c>
      <c r="Q50" s="91">
        <v>2658.5335399999999</v>
      </c>
      <c r="R50" s="92">
        <v>1891.598</v>
      </c>
      <c r="S50" s="93">
        <v>2791.1828700000005</v>
      </c>
      <c r="T50" s="100">
        <f t="shared" si="141"/>
        <v>9.6780548862670748E-2</v>
      </c>
      <c r="U50" s="101">
        <f t="shared" si="111"/>
        <v>-7.2815340879099633E-3</v>
      </c>
      <c r="V50" s="102">
        <f t="shared" si="142"/>
        <v>-1.2392226933978789E-3</v>
      </c>
      <c r="W50" s="91">
        <v>4011.5217300000004</v>
      </c>
      <c r="X50" s="92">
        <v>3778.15</v>
      </c>
      <c r="Y50" s="93">
        <v>5417.0739999999996</v>
      </c>
      <c r="Z50" s="100">
        <f t="shared" si="143"/>
        <v>0.18782982676792623</v>
      </c>
      <c r="AA50" s="101">
        <f t="shared" si="113"/>
        <v>3.0808182788472388E-2</v>
      </c>
      <c r="AB50" s="102">
        <f t="shared" si="144"/>
        <v>-7.948240191628958E-3</v>
      </c>
      <c r="AC50" s="91">
        <v>19308.893</v>
      </c>
      <c r="AD50" s="92">
        <v>15850.143539999999</v>
      </c>
      <c r="AE50" s="92">
        <v>17015.829000000002</v>
      </c>
      <c r="AF50" s="92">
        <f t="shared" si="114"/>
        <v>-2293.0639999999985</v>
      </c>
      <c r="AG50" s="93">
        <f t="shared" si="115"/>
        <v>1165.6854600000024</v>
      </c>
      <c r="AH50" s="91">
        <v>14397.009</v>
      </c>
      <c r="AI50" s="92">
        <v>10856.638429999999</v>
      </c>
      <c r="AJ50" s="92">
        <v>10110.752</v>
      </c>
      <c r="AK50" s="92">
        <f t="shared" si="99"/>
        <v>-4286.2569999999996</v>
      </c>
      <c r="AL50" s="93">
        <f t="shared" si="100"/>
        <v>-745.88642999999865</v>
      </c>
      <c r="AM50" s="100">
        <f>IF(D50=0,"0",(AE50/D50))</f>
        <v>0.48024853619531521</v>
      </c>
      <c r="AN50" s="101">
        <f t="shared" si="116"/>
        <v>-0.20013168340747084</v>
      </c>
      <c r="AO50" s="102">
        <f>AM50-IF(C50=0,"0",(AD50/C50))</f>
        <v>-0.16796495615841128</v>
      </c>
      <c r="AP50" s="100">
        <f t="shared" si="21"/>
        <v>0.28536216765188788</v>
      </c>
      <c r="AQ50" s="101">
        <f t="shared" si="118"/>
        <v>-0.22193983795989353</v>
      </c>
      <c r="AR50" s="102">
        <f t="shared" si="46"/>
        <v>-0.15863504247886517</v>
      </c>
      <c r="AS50" s="101">
        <f t="shared" si="145"/>
        <v>0.35057686061764415</v>
      </c>
      <c r="AT50" s="101">
        <f t="shared" si="119"/>
        <v>-0.2129604136942147</v>
      </c>
      <c r="AU50" s="101">
        <f t="shared" si="146"/>
        <v>-0.21199786127116915</v>
      </c>
      <c r="AV50" s="91">
        <v>28491</v>
      </c>
      <c r="AW50" s="92">
        <v>17423</v>
      </c>
      <c r="AX50" s="93">
        <v>22934</v>
      </c>
      <c r="AY50" s="103">
        <v>227.95908303333334</v>
      </c>
      <c r="AZ50" s="104">
        <v>227.09055577777772</v>
      </c>
      <c r="BA50" s="105">
        <v>227.70166666666665</v>
      </c>
      <c r="BB50" s="103">
        <v>319.18833366666667</v>
      </c>
      <c r="BC50" s="104">
        <v>312</v>
      </c>
      <c r="BD50" s="104">
        <v>310.45875000000007</v>
      </c>
      <c r="BE50" s="85">
        <f t="shared" si="130"/>
        <v>8.3932923928239429</v>
      </c>
      <c r="BF50" s="84">
        <f t="shared" si="131"/>
        <v>-2.0219539242215809</v>
      </c>
      <c r="BG50" s="86">
        <f t="shared" si="132"/>
        <v>-0.13145176599205399</v>
      </c>
      <c r="BH50" s="85">
        <f t="shared" si="124"/>
        <v>6.1559439592753185</v>
      </c>
      <c r="BI50" s="84">
        <f t="shared" si="125"/>
        <v>-1.2824544706606149</v>
      </c>
      <c r="BJ50" s="86">
        <f t="shared" si="126"/>
        <v>-4.8828120496761329E-2</v>
      </c>
      <c r="BK50" s="92">
        <v>545</v>
      </c>
      <c r="BL50" s="92">
        <v>532</v>
      </c>
      <c r="BM50" s="92">
        <v>531</v>
      </c>
      <c r="BN50" s="91">
        <v>136217</v>
      </c>
      <c r="BO50" s="92">
        <v>94144</v>
      </c>
      <c r="BP50" s="93">
        <v>129109</v>
      </c>
      <c r="BQ50" s="107">
        <f t="shared" si="147"/>
        <v>223.3796946765911</v>
      </c>
      <c r="BR50" s="107">
        <f t="shared" si="104"/>
        <v>35.829155169774765</v>
      </c>
      <c r="BS50" s="107">
        <f t="shared" si="148"/>
        <v>18.39449115857613</v>
      </c>
      <c r="BT50" s="108">
        <f t="shared" si="149"/>
        <v>1257.535929188105</v>
      </c>
      <c r="BU50" s="107">
        <f t="shared" si="107"/>
        <v>360.84673470563689</v>
      </c>
      <c r="BV50" s="109">
        <f t="shared" si="150"/>
        <v>149.91227080550721</v>
      </c>
      <c r="BW50" s="106">
        <f t="shared" si="120"/>
        <v>5.629589256126275</v>
      </c>
      <c r="BX50" s="106">
        <f t="shared" si="121"/>
        <v>0.84853559005628831</v>
      </c>
      <c r="BY50" s="106">
        <f t="shared" si="122"/>
        <v>0.22615701139230282</v>
      </c>
      <c r="BZ50" s="78">
        <f t="shared" si="127"/>
        <v>0.66614555116993002</v>
      </c>
      <c r="CA50" s="79">
        <f t="shared" si="128"/>
        <v>-1.8620064011671045E-2</v>
      </c>
      <c r="CB50" s="114">
        <f t="shared" si="129"/>
        <v>1.5548470232291778E-2</v>
      </c>
      <c r="CC50" s="285"/>
      <c r="CD50" s="110"/>
    </row>
    <row r="51" spans="1:82" s="111" customFormat="1" ht="15" customHeight="1" x14ac:dyDescent="0.2">
      <c r="A51" s="68" t="s">
        <v>71</v>
      </c>
      <c r="B51" s="91">
        <v>14989.15933</v>
      </c>
      <c r="C51" s="92">
        <v>10808.298000000001</v>
      </c>
      <c r="D51" s="93">
        <v>16982.960999999999</v>
      </c>
      <c r="E51" s="91">
        <v>16326.675529999999</v>
      </c>
      <c r="F51" s="92">
        <v>11114.581</v>
      </c>
      <c r="G51" s="93">
        <v>17088.34</v>
      </c>
      <c r="H51" s="94">
        <f t="shared" si="137"/>
        <v>0.99383328047077713</v>
      </c>
      <c r="I51" s="95">
        <f t="shared" si="2"/>
        <v>7.5755420562453102E-2</v>
      </c>
      <c r="J51" s="96">
        <f t="shared" si="138"/>
        <v>2.139014473763523E-2</v>
      </c>
      <c r="K51" s="91">
        <v>10729.801720000001</v>
      </c>
      <c r="L51" s="92">
        <v>7784.5150000000003</v>
      </c>
      <c r="M51" s="92">
        <v>12284.317600000002</v>
      </c>
      <c r="N51" s="97">
        <f t="shared" si="139"/>
        <v>0.71887132395539899</v>
      </c>
      <c r="O51" s="98">
        <f t="shared" si="109"/>
        <v>6.1676802003629572E-2</v>
      </c>
      <c r="P51" s="99">
        <f t="shared" si="140"/>
        <v>1.8483698007106364E-2</v>
      </c>
      <c r="Q51" s="91">
        <v>2327.3571699999998</v>
      </c>
      <c r="R51" s="92">
        <v>1511.3630000000001</v>
      </c>
      <c r="S51" s="93">
        <v>2249.03458</v>
      </c>
      <c r="T51" s="100">
        <f t="shared" si="141"/>
        <v>0.13161223266859157</v>
      </c>
      <c r="U51" s="101">
        <f t="shared" si="111"/>
        <v>-1.0937128695485215E-2</v>
      </c>
      <c r="V51" s="102">
        <f t="shared" si="142"/>
        <v>-4.3679720732696103E-3</v>
      </c>
      <c r="W51" s="91">
        <v>2348.2289500000002</v>
      </c>
      <c r="X51" s="92">
        <v>1305.5909999999999</v>
      </c>
      <c r="Y51" s="93">
        <v>1795.0160000000001</v>
      </c>
      <c r="Z51" s="100">
        <f t="shared" si="143"/>
        <v>0.10504332193764872</v>
      </c>
      <c r="AA51" s="101">
        <f t="shared" si="113"/>
        <v>-3.8784424604209597E-2</v>
      </c>
      <c r="AB51" s="102">
        <f t="shared" si="144"/>
        <v>-1.2423184447072383E-2</v>
      </c>
      <c r="AC51" s="91">
        <v>6302.2280000000001</v>
      </c>
      <c r="AD51" s="92">
        <v>6018.3181800000011</v>
      </c>
      <c r="AE51" s="92">
        <v>8159.7280000000001</v>
      </c>
      <c r="AF51" s="92">
        <f t="shared" si="114"/>
        <v>1857.5</v>
      </c>
      <c r="AG51" s="93">
        <f t="shared" si="115"/>
        <v>2141.4098199999989</v>
      </c>
      <c r="AH51" s="91">
        <v>3294.1480000000001</v>
      </c>
      <c r="AI51" s="92">
        <v>3434.1874699999998</v>
      </c>
      <c r="AJ51" s="92">
        <v>3289.498</v>
      </c>
      <c r="AK51" s="92">
        <f t="shared" si="99"/>
        <v>-4.6500000000000909</v>
      </c>
      <c r="AL51" s="93">
        <f t="shared" si="100"/>
        <v>-144.6894699999998</v>
      </c>
      <c r="AM51" s="100">
        <f t="shared" si="123"/>
        <v>0.48046556781235028</v>
      </c>
      <c r="AN51" s="101">
        <f t="shared" si="116"/>
        <v>6.0013168765098324E-2</v>
      </c>
      <c r="AO51" s="102">
        <f t="shared" si="117"/>
        <v>-7.6358289190852302E-2</v>
      </c>
      <c r="AP51" s="100">
        <f t="shared" si="21"/>
        <v>0.19369402073054282</v>
      </c>
      <c r="AQ51" s="101">
        <f t="shared" si="118"/>
        <v>-2.6074675263430575E-2</v>
      </c>
      <c r="AR51" s="102">
        <f t="shared" si="46"/>
        <v>-0.12404217325670658</v>
      </c>
      <c r="AS51" s="101">
        <f t="shared" si="145"/>
        <v>0.19249956403021007</v>
      </c>
      <c r="AT51" s="101">
        <f t="shared" si="119"/>
        <v>-9.2652100627800826E-3</v>
      </c>
      <c r="AU51" s="101">
        <f t="shared" si="146"/>
        <v>-0.11648081678666461</v>
      </c>
      <c r="AV51" s="91">
        <v>18304</v>
      </c>
      <c r="AW51" s="92">
        <v>9496</v>
      </c>
      <c r="AX51" s="93">
        <v>12342</v>
      </c>
      <c r="AY51" s="103">
        <v>111.25</v>
      </c>
      <c r="AZ51" s="104">
        <v>109.25</v>
      </c>
      <c r="BA51" s="105">
        <v>110.25</v>
      </c>
      <c r="BB51" s="103">
        <v>263</v>
      </c>
      <c r="BC51" s="104">
        <v>236</v>
      </c>
      <c r="BD51" s="104">
        <v>245</v>
      </c>
      <c r="BE51" s="85">
        <f t="shared" si="130"/>
        <v>9.3287981859410429</v>
      </c>
      <c r="BF51" s="84">
        <f t="shared" si="131"/>
        <v>-4.3820632372799313</v>
      </c>
      <c r="BG51" s="86">
        <f t="shared" si="132"/>
        <v>-0.32896942148331476</v>
      </c>
      <c r="BH51" s="85">
        <f t="shared" si="124"/>
        <v>4.1979591836734693</v>
      </c>
      <c r="BI51" s="84">
        <f t="shared" si="125"/>
        <v>-1.6017873309019421</v>
      </c>
      <c r="BJ51" s="86">
        <f t="shared" si="126"/>
        <v>-0.27285060917022186</v>
      </c>
      <c r="BK51" s="92">
        <v>405</v>
      </c>
      <c r="BL51" s="92">
        <v>405</v>
      </c>
      <c r="BM51" s="92">
        <v>405</v>
      </c>
      <c r="BN51" s="91">
        <v>94837</v>
      </c>
      <c r="BO51" s="92">
        <v>49043</v>
      </c>
      <c r="BP51" s="93">
        <v>64450</v>
      </c>
      <c r="BQ51" s="107">
        <f t="shared" si="147"/>
        <v>265.14103956555471</v>
      </c>
      <c r="BR51" s="107">
        <f t="shared" si="104"/>
        <v>92.985915194265033</v>
      </c>
      <c r="BS51" s="107">
        <f t="shared" si="148"/>
        <v>38.511734669850938</v>
      </c>
      <c r="BT51" s="108">
        <f t="shared" si="149"/>
        <v>1384.5681413061093</v>
      </c>
      <c r="BU51" s="107">
        <f t="shared" si="107"/>
        <v>492.59504635418625</v>
      </c>
      <c r="BV51" s="109">
        <f t="shared" si="150"/>
        <v>214.1194260575835</v>
      </c>
      <c r="BW51" s="106">
        <f t="shared" si="120"/>
        <v>5.2220061578350352</v>
      </c>
      <c r="BX51" s="106">
        <f t="shared" si="121"/>
        <v>4.0788937555315208E-2</v>
      </c>
      <c r="BY51" s="106">
        <f t="shared" si="122"/>
        <v>5.7410538626947449E-2</v>
      </c>
      <c r="BZ51" s="78">
        <f t="shared" si="127"/>
        <v>0.43598849991544053</v>
      </c>
      <c r="CA51" s="79">
        <f t="shared" si="128"/>
        <v>-0.20556062912227291</v>
      </c>
      <c r="CB51" s="114">
        <f t="shared" si="129"/>
        <v>-9.2093940569632493E-3</v>
      </c>
      <c r="CC51" s="285"/>
      <c r="CD51" s="110"/>
    </row>
    <row r="52" spans="1:82" s="111" customFormat="1" ht="15" customHeight="1" x14ac:dyDescent="0.2">
      <c r="A52" s="68" t="s">
        <v>72</v>
      </c>
      <c r="B52" s="91">
        <v>24595.7935</v>
      </c>
      <c r="C52" s="92">
        <v>16064.4</v>
      </c>
      <c r="D52" s="93">
        <v>24351.236000000001</v>
      </c>
      <c r="E52" s="91">
        <v>21357.920610000001</v>
      </c>
      <c r="F52" s="92">
        <v>12970.096</v>
      </c>
      <c r="G52" s="93">
        <v>20004.287</v>
      </c>
      <c r="H52" s="94">
        <f t="shared" si="137"/>
        <v>1.2173008715581815</v>
      </c>
      <c r="I52" s="95">
        <f t="shared" si="2"/>
        <v>6.5700303828568618E-2</v>
      </c>
      <c r="J52" s="96">
        <f t="shared" si="138"/>
        <v>-2.1271302464277664E-2</v>
      </c>
      <c r="K52" s="91">
        <v>12960.61889</v>
      </c>
      <c r="L52" s="92">
        <v>8785.8029999999999</v>
      </c>
      <c r="M52" s="92">
        <v>9203.4307199999985</v>
      </c>
      <c r="N52" s="97">
        <f t="shared" si="139"/>
        <v>0.46007291936973299</v>
      </c>
      <c r="O52" s="98">
        <f t="shared" si="109"/>
        <v>-0.14675670260815293</v>
      </c>
      <c r="P52" s="99">
        <f t="shared" si="140"/>
        <v>-0.21731628422598442</v>
      </c>
      <c r="Q52" s="91">
        <v>3134.8691200000003</v>
      </c>
      <c r="R52" s="92">
        <v>1890.02</v>
      </c>
      <c r="S52" s="93">
        <v>3824.7829999999999</v>
      </c>
      <c r="T52" s="100">
        <f t="shared" si="141"/>
        <v>0.19119816667297365</v>
      </c>
      <c r="U52" s="101">
        <f t="shared" si="111"/>
        <v>4.4420342312477545E-2</v>
      </c>
      <c r="V52" s="102">
        <f t="shared" si="142"/>
        <v>4.547680886652411E-2</v>
      </c>
      <c r="W52" s="91">
        <v>3545.9536000000003</v>
      </c>
      <c r="X52" s="92">
        <v>2294.2719999999999</v>
      </c>
      <c r="Y52" s="93">
        <v>4198.1809999999996</v>
      </c>
      <c r="Z52" s="100">
        <f t="shared" si="143"/>
        <v>0.20986406563753057</v>
      </c>
      <c r="AA52" s="101">
        <f t="shared" si="113"/>
        <v>4.3838839457986306E-2</v>
      </c>
      <c r="AB52" s="102">
        <f t="shared" si="144"/>
        <v>3.2974704140129152E-2</v>
      </c>
      <c r="AC52" s="91">
        <v>7401.9660000000003</v>
      </c>
      <c r="AD52" s="92">
        <v>4923.1189999999997</v>
      </c>
      <c r="AE52" s="92">
        <v>4870.2510000000002</v>
      </c>
      <c r="AF52" s="92">
        <f t="shared" si="114"/>
        <v>-2531.7150000000001</v>
      </c>
      <c r="AG52" s="93">
        <f t="shared" si="115"/>
        <v>-52.867999999999483</v>
      </c>
      <c r="AH52" s="91">
        <v>1106.557</v>
      </c>
      <c r="AI52" s="92">
        <v>1052.27603</v>
      </c>
      <c r="AJ52" s="92">
        <v>1051.9939999999999</v>
      </c>
      <c r="AK52" s="92">
        <f t="shared" si="99"/>
        <v>-54.563000000000102</v>
      </c>
      <c r="AL52" s="93">
        <f t="shared" si="100"/>
        <v>-0.28203000000007705</v>
      </c>
      <c r="AM52" s="100">
        <f t="shared" si="123"/>
        <v>0.20000015604957383</v>
      </c>
      <c r="AN52" s="101">
        <f t="shared" si="116"/>
        <v>-0.10094423104653677</v>
      </c>
      <c r="AO52" s="102">
        <f t="shared" si="117"/>
        <v>-0.106461274193697</v>
      </c>
      <c r="AP52" s="100">
        <f t="shared" si="21"/>
        <v>4.3200846150068105E-2</v>
      </c>
      <c r="AQ52" s="101">
        <f t="shared" si="118"/>
        <v>-1.7888387730875602E-3</v>
      </c>
      <c r="AR52" s="102">
        <f t="shared" si="46"/>
        <v>-2.2302753735392915E-2</v>
      </c>
      <c r="AS52" s="101">
        <f t="shared" si="145"/>
        <v>5.258842767052882E-2</v>
      </c>
      <c r="AT52" s="101">
        <f t="shared" si="119"/>
        <v>7.7828097104636063E-4</v>
      </c>
      <c r="AU52" s="101">
        <f t="shared" si="146"/>
        <v>-2.8542508445903933E-2</v>
      </c>
      <c r="AV52" s="91">
        <v>22812</v>
      </c>
      <c r="AW52" s="92">
        <v>15242</v>
      </c>
      <c r="AX52" s="93">
        <v>19437</v>
      </c>
      <c r="AY52" s="103">
        <v>150.56</v>
      </c>
      <c r="AZ52" s="104">
        <v>152.19</v>
      </c>
      <c r="BA52" s="105">
        <v>152.46</v>
      </c>
      <c r="BB52" s="103">
        <v>301.49999999999994</v>
      </c>
      <c r="BC52" s="104">
        <v>300</v>
      </c>
      <c r="BD52" s="104">
        <v>298.61</v>
      </c>
      <c r="BE52" s="85">
        <f t="shared" si="130"/>
        <v>10.624098124098124</v>
      </c>
      <c r="BF52" s="84">
        <f t="shared" si="131"/>
        <v>-2.002097412565</v>
      </c>
      <c r="BG52" s="86">
        <f t="shared" si="132"/>
        <v>-0.50380486266549873</v>
      </c>
      <c r="BH52" s="85">
        <f t="shared" si="124"/>
        <v>5.4242992532065237</v>
      </c>
      <c r="BI52" s="84">
        <f t="shared" si="125"/>
        <v>-0.88084170865085643</v>
      </c>
      <c r="BJ52" s="86">
        <f t="shared" si="126"/>
        <v>-0.22088593197866135</v>
      </c>
      <c r="BK52" s="92">
        <v>373</v>
      </c>
      <c r="BL52" s="92">
        <v>372</v>
      </c>
      <c r="BM52" s="92">
        <v>373</v>
      </c>
      <c r="BN52" s="91">
        <v>97619</v>
      </c>
      <c r="BO52" s="92">
        <v>65557</v>
      </c>
      <c r="BP52" s="93">
        <v>87481</v>
      </c>
      <c r="BQ52" s="107">
        <f t="shared" si="147"/>
        <v>228.67007693099072</v>
      </c>
      <c r="BR52" s="107">
        <f t="shared" si="104"/>
        <v>9.8815151755947568</v>
      </c>
      <c r="BS52" s="107">
        <f t="shared" si="148"/>
        <v>30.825514184068197</v>
      </c>
      <c r="BT52" s="108">
        <f t="shared" si="149"/>
        <v>1029.1859340433195</v>
      </c>
      <c r="BU52" s="107">
        <f t="shared" si="107"/>
        <v>92.927797536218009</v>
      </c>
      <c r="BV52" s="109">
        <f t="shared" si="150"/>
        <v>178.24143857028446</v>
      </c>
      <c r="BW52" s="106">
        <f t="shared" si="120"/>
        <v>4.5007459998971031</v>
      </c>
      <c r="BX52" s="106">
        <f t="shared" si="121"/>
        <v>0.22146316630075003</v>
      </c>
      <c r="BY52" s="106">
        <f t="shared" si="122"/>
        <v>0.19967002561551261</v>
      </c>
      <c r="BZ52" s="78">
        <f t="shared" si="127"/>
        <v>0.64255756729957036</v>
      </c>
      <c r="CA52" s="79">
        <f t="shared" si="128"/>
        <v>-7.4464725109258501E-2</v>
      </c>
      <c r="CB52" s="114">
        <f t="shared" si="129"/>
        <v>-5.341309993282195E-3</v>
      </c>
      <c r="CC52" s="285"/>
      <c r="CD52" s="110"/>
    </row>
    <row r="53" spans="1:82" s="111" customFormat="1" ht="15" customHeight="1" x14ac:dyDescent="0.2">
      <c r="A53" s="68" t="s">
        <v>73</v>
      </c>
      <c r="B53" s="91">
        <v>20982.060219999996</v>
      </c>
      <c r="C53" s="92">
        <v>17714.527999999998</v>
      </c>
      <c r="D53" s="93">
        <v>26818.003000000001</v>
      </c>
      <c r="E53" s="91">
        <v>20598.654439999998</v>
      </c>
      <c r="F53" s="92">
        <v>17057.141</v>
      </c>
      <c r="G53" s="93">
        <v>26513.06</v>
      </c>
      <c r="H53" s="94">
        <f t="shared" si="137"/>
        <v>1.011501614675937</v>
      </c>
      <c r="I53" s="95">
        <f t="shared" si="2"/>
        <v>-7.1115321738626225E-3</v>
      </c>
      <c r="J53" s="96">
        <f t="shared" si="138"/>
        <v>-2.7038665902150427E-2</v>
      </c>
      <c r="K53" s="91">
        <v>13372.56954</v>
      </c>
      <c r="L53" s="92">
        <v>11400.412</v>
      </c>
      <c r="M53" s="92">
        <v>17301.787700000001</v>
      </c>
      <c r="N53" s="97">
        <f t="shared" si="139"/>
        <v>0.65257603988374036</v>
      </c>
      <c r="O53" s="98">
        <f t="shared" si="109"/>
        <v>3.3797742270792464E-3</v>
      </c>
      <c r="P53" s="99">
        <f t="shared" si="140"/>
        <v>-1.5789895532986264E-2</v>
      </c>
      <c r="Q53" s="91">
        <v>2474.1881899999998</v>
      </c>
      <c r="R53" s="92">
        <v>1853.27</v>
      </c>
      <c r="S53" s="93">
        <v>2762.1829600000001</v>
      </c>
      <c r="T53" s="100">
        <f t="shared" si="141"/>
        <v>0.104181975222777</v>
      </c>
      <c r="U53" s="101">
        <f t="shared" si="111"/>
        <v>-1.5932093257125121E-2</v>
      </c>
      <c r="V53" s="102">
        <f t="shared" si="142"/>
        <v>-4.4687066236121509E-3</v>
      </c>
      <c r="W53" s="91">
        <v>3482.4284499999999</v>
      </c>
      <c r="X53" s="92">
        <v>2849.94</v>
      </c>
      <c r="Y53" s="93">
        <v>5064.1450000000004</v>
      </c>
      <c r="Z53" s="100">
        <f t="shared" si="143"/>
        <v>0.19100567795644863</v>
      </c>
      <c r="AA53" s="101">
        <f t="shared" si="113"/>
        <v>2.1944710399385225E-2</v>
      </c>
      <c r="AB53" s="102">
        <f t="shared" si="144"/>
        <v>2.3923750217210243E-2</v>
      </c>
      <c r="AC53" s="91">
        <v>5659.5929999999998</v>
      </c>
      <c r="AD53" s="92">
        <v>6298.208419999999</v>
      </c>
      <c r="AE53" s="92">
        <v>8143.4750000000004</v>
      </c>
      <c r="AF53" s="92">
        <f t="shared" si="114"/>
        <v>2483.8820000000005</v>
      </c>
      <c r="AG53" s="93">
        <f t="shared" si="115"/>
        <v>1845.2665800000013</v>
      </c>
      <c r="AH53" s="91">
        <v>1772.0909999999999</v>
      </c>
      <c r="AI53" s="92">
        <v>1579.5647099999999</v>
      </c>
      <c r="AJ53" s="92">
        <v>15.282999999999999</v>
      </c>
      <c r="AK53" s="92">
        <f t="shared" si="99"/>
        <v>-1756.808</v>
      </c>
      <c r="AL53" s="93">
        <f t="shared" si="100"/>
        <v>-1564.28171</v>
      </c>
      <c r="AM53" s="100">
        <f t="shared" si="123"/>
        <v>0.3036570247232801</v>
      </c>
      <c r="AN53" s="101">
        <f t="shared" si="116"/>
        <v>3.3922168343194781E-2</v>
      </c>
      <c r="AO53" s="102">
        <f t="shared" si="117"/>
        <v>-5.1882136128197254E-2</v>
      </c>
      <c r="AP53" s="100">
        <f t="shared" si="21"/>
        <v>5.6987837610429084E-4</v>
      </c>
      <c r="AQ53" s="101">
        <f t="shared" si="118"/>
        <v>-8.3887557234096244E-2</v>
      </c>
      <c r="AR53" s="102">
        <f t="shared" si="46"/>
        <v>-8.8597877603620367E-2</v>
      </c>
      <c r="AS53" s="101">
        <f t="shared" si="145"/>
        <v>5.7643289759839111E-4</v>
      </c>
      <c r="AT53" s="101">
        <f t="shared" si="119"/>
        <v>-8.5453021364172321E-2</v>
      </c>
      <c r="AU53" s="101">
        <f t="shared" si="146"/>
        <v>-9.2027873416103301E-2</v>
      </c>
      <c r="AV53" s="91">
        <v>21779</v>
      </c>
      <c r="AW53" s="92">
        <v>13523</v>
      </c>
      <c r="AX53" s="93">
        <v>17311</v>
      </c>
      <c r="AY53" s="103">
        <v>158.62</v>
      </c>
      <c r="AZ53" s="104">
        <v>154.82999999999996</v>
      </c>
      <c r="BA53" s="105">
        <v>152.42999999999998</v>
      </c>
      <c r="BB53" s="103">
        <v>304.52999999999997</v>
      </c>
      <c r="BC53" s="104">
        <v>301</v>
      </c>
      <c r="BD53" s="104">
        <v>294.26999999999987</v>
      </c>
      <c r="BE53" s="85">
        <f t="shared" si="130"/>
        <v>9.4639069299569218</v>
      </c>
      <c r="BF53" s="84">
        <f t="shared" si="131"/>
        <v>-1.9780087595315834</v>
      </c>
      <c r="BG53" s="86">
        <f t="shared" si="132"/>
        <v>-0.2406435806389311</v>
      </c>
      <c r="BH53" s="85">
        <f t="shared" si="124"/>
        <v>4.9022439709563796</v>
      </c>
      <c r="BI53" s="84">
        <f t="shared" si="125"/>
        <v>-1.057486323814798</v>
      </c>
      <c r="BJ53" s="86">
        <f t="shared" si="126"/>
        <v>-8.9634951155100673E-2</v>
      </c>
      <c r="BK53" s="92">
        <v>465</v>
      </c>
      <c r="BL53" s="92">
        <v>419</v>
      </c>
      <c r="BM53" s="92">
        <v>425</v>
      </c>
      <c r="BN53" s="91">
        <v>114365</v>
      </c>
      <c r="BO53" s="92">
        <v>71506</v>
      </c>
      <c r="BP53" s="93">
        <v>100739</v>
      </c>
      <c r="BQ53" s="107">
        <f t="shared" si="147"/>
        <v>263.18565798747255</v>
      </c>
      <c r="BR53" s="107">
        <f t="shared" si="104"/>
        <v>83.072385220454692</v>
      </c>
      <c r="BS53" s="107">
        <f t="shared" si="148"/>
        <v>24.644262859790956</v>
      </c>
      <c r="BT53" s="108">
        <f t="shared" si="149"/>
        <v>1531.5729882733522</v>
      </c>
      <c r="BU53" s="107">
        <f t="shared" si="107"/>
        <v>585.76948765348914</v>
      </c>
      <c r="BV53" s="109">
        <f t="shared" si="150"/>
        <v>270.23001703915861</v>
      </c>
      <c r="BW53" s="106">
        <f t="shared" si="120"/>
        <v>5.8193634105482062</v>
      </c>
      <c r="BX53" s="106">
        <f t="shared" si="121"/>
        <v>0.56820403683958798</v>
      </c>
      <c r="BY53" s="106">
        <f t="shared" si="122"/>
        <v>0.53163139842071949</v>
      </c>
      <c r="BZ53" s="78">
        <f t="shared" si="127"/>
        <v>0.64940531829170023</v>
      </c>
      <c r="CA53" s="79">
        <f t="shared" si="128"/>
        <v>-2.4419987349778571E-2</v>
      </c>
      <c r="CB53" s="114">
        <f t="shared" si="129"/>
        <v>2.1983585875583467E-2</v>
      </c>
      <c r="CC53" s="285"/>
      <c r="CD53" s="110"/>
    </row>
    <row r="54" spans="1:82" s="111" customFormat="1" ht="15" customHeight="1" x14ac:dyDescent="0.2">
      <c r="A54" s="68" t="s">
        <v>74</v>
      </c>
      <c r="B54" s="91">
        <v>12755.147999999999</v>
      </c>
      <c r="C54" s="92">
        <v>10999.944</v>
      </c>
      <c r="D54" s="93">
        <v>17143.524000000001</v>
      </c>
      <c r="E54" s="91">
        <v>12822.463</v>
      </c>
      <c r="F54" s="92">
        <v>11850.357</v>
      </c>
      <c r="G54" s="93">
        <v>17185.827000000001</v>
      </c>
      <c r="H54" s="94">
        <f t="shared" si="137"/>
        <v>0.99753849494702818</v>
      </c>
      <c r="I54" s="95">
        <f t="shared" si="2"/>
        <v>2.7882663832959897E-3</v>
      </c>
      <c r="J54" s="96">
        <f t="shared" si="138"/>
        <v>6.9301143110286123E-2</v>
      </c>
      <c r="K54" s="91">
        <v>8432.9500000000007</v>
      </c>
      <c r="L54" s="92">
        <v>8416.4770000000008</v>
      </c>
      <c r="M54" s="92">
        <v>12013.727000000001</v>
      </c>
      <c r="N54" s="97">
        <f t="shared" si="139"/>
        <v>0.69904852411233975</v>
      </c>
      <c r="O54" s="98">
        <f t="shared" si="109"/>
        <v>4.1378464935721282E-2</v>
      </c>
      <c r="P54" s="99">
        <f t="shared" si="140"/>
        <v>-1.1181302719037611E-2</v>
      </c>
      <c r="Q54" s="91">
        <v>1348.778</v>
      </c>
      <c r="R54" s="92">
        <v>1214.028</v>
      </c>
      <c r="S54" s="93">
        <v>1889.6890000000001</v>
      </c>
      <c r="T54" s="100">
        <f t="shared" si="141"/>
        <v>0.10995624475912623</v>
      </c>
      <c r="U54" s="101">
        <f t="shared" si="111"/>
        <v>4.7675614305020819E-3</v>
      </c>
      <c r="V54" s="102">
        <f t="shared" si="142"/>
        <v>7.5097108698940346E-3</v>
      </c>
      <c r="W54" s="91">
        <v>2316.54</v>
      </c>
      <c r="X54" s="92">
        <v>1719.877</v>
      </c>
      <c r="Y54" s="93">
        <v>2560.88</v>
      </c>
      <c r="Z54" s="100">
        <f t="shared" si="143"/>
        <v>0.14901115902074424</v>
      </c>
      <c r="AA54" s="101">
        <f t="shared" si="113"/>
        <v>-3.1651479662635068E-2</v>
      </c>
      <c r="AB54" s="102">
        <f t="shared" si="144"/>
        <v>3.8782318017583639E-3</v>
      </c>
      <c r="AC54" s="91">
        <v>3684.9569999999999</v>
      </c>
      <c r="AD54" s="92">
        <v>4062.2094800000004</v>
      </c>
      <c r="AE54" s="92">
        <v>17416.044000000002</v>
      </c>
      <c r="AF54" s="92">
        <f t="shared" si="114"/>
        <v>13731.087000000001</v>
      </c>
      <c r="AG54" s="93">
        <f t="shared" si="115"/>
        <v>13353.83452</v>
      </c>
      <c r="AH54" s="91">
        <v>0</v>
      </c>
      <c r="AI54" s="92">
        <v>0</v>
      </c>
      <c r="AJ54" s="92">
        <v>0</v>
      </c>
      <c r="AK54" s="92">
        <f t="shared" si="99"/>
        <v>0</v>
      </c>
      <c r="AL54" s="93">
        <f t="shared" si="100"/>
        <v>0</v>
      </c>
      <c r="AM54" s="100">
        <f t="shared" si="123"/>
        <v>1.0158963816307547</v>
      </c>
      <c r="AN54" s="101">
        <f t="shared" si="116"/>
        <v>0.7269967937937496</v>
      </c>
      <c r="AO54" s="102">
        <f t="shared" si="117"/>
        <v>0.64660273068125895</v>
      </c>
      <c r="AP54" s="100">
        <f t="shared" si="21"/>
        <v>0</v>
      </c>
      <c r="AQ54" s="101">
        <f t="shared" si="118"/>
        <v>0</v>
      </c>
      <c r="AR54" s="102">
        <f t="shared" si="46"/>
        <v>0</v>
      </c>
      <c r="AS54" s="101">
        <f t="shared" si="145"/>
        <v>0</v>
      </c>
      <c r="AT54" s="101">
        <f t="shared" si="119"/>
        <v>0</v>
      </c>
      <c r="AU54" s="101">
        <f t="shared" si="146"/>
        <v>0</v>
      </c>
      <c r="AV54" s="91">
        <v>13856</v>
      </c>
      <c r="AW54" s="92">
        <v>8079</v>
      </c>
      <c r="AX54" s="93">
        <v>10607</v>
      </c>
      <c r="AY54" s="103">
        <v>106.72</v>
      </c>
      <c r="AZ54" s="104">
        <v>102.08989304812836</v>
      </c>
      <c r="BA54" s="105">
        <v>98.571176470588242</v>
      </c>
      <c r="BB54" s="103">
        <v>221.9</v>
      </c>
      <c r="BC54" s="104">
        <v>209</v>
      </c>
      <c r="BD54" s="104">
        <v>205.29946524064169</v>
      </c>
      <c r="BE54" s="85">
        <f t="shared" si="130"/>
        <v>8.967293465655354</v>
      </c>
      <c r="BF54" s="84">
        <f t="shared" si="131"/>
        <v>-1.8522967392421972</v>
      </c>
      <c r="BG54" s="86">
        <f t="shared" si="132"/>
        <v>0.17438909613585096</v>
      </c>
      <c r="BH54" s="85">
        <f t="shared" si="124"/>
        <v>4.3054991187170613</v>
      </c>
      <c r="BI54" s="84">
        <f t="shared" si="125"/>
        <v>-0.89804602173659642</v>
      </c>
      <c r="BJ54" s="86">
        <f t="shared" si="126"/>
        <v>1.0443297345450908E-2</v>
      </c>
      <c r="BK54" s="92">
        <v>269</v>
      </c>
      <c r="BL54" s="92">
        <v>216</v>
      </c>
      <c r="BM54" s="92">
        <v>225</v>
      </c>
      <c r="BN54" s="91">
        <v>62583</v>
      </c>
      <c r="BO54" s="92">
        <v>38219</v>
      </c>
      <c r="BP54" s="93">
        <v>51999</v>
      </c>
      <c r="BQ54" s="107">
        <f t="shared" si="147"/>
        <v>330.50302890440202</v>
      </c>
      <c r="BR54" s="107">
        <f t="shared" si="104"/>
        <v>125.61571126223083</v>
      </c>
      <c r="BS54" s="107">
        <f t="shared" si="148"/>
        <v>20.438479858116125</v>
      </c>
      <c r="BT54" s="108">
        <f t="shared" si="149"/>
        <v>1620.2344678042803</v>
      </c>
      <c r="BU54" s="107">
        <f t="shared" si="107"/>
        <v>694.82576399365666</v>
      </c>
      <c r="BV54" s="109">
        <f t="shared" si="150"/>
        <v>153.42459034419858</v>
      </c>
      <c r="BW54" s="106">
        <f t="shared" si="120"/>
        <v>4.9023286508909214</v>
      </c>
      <c r="BX54" s="106">
        <f t="shared" si="121"/>
        <v>0.38565717283087508</v>
      </c>
      <c r="BY54" s="106">
        <f t="shared" si="122"/>
        <v>0.17166891577518939</v>
      </c>
      <c r="BZ54" s="78">
        <f t="shared" si="127"/>
        <v>0.63316894977168947</v>
      </c>
      <c r="CA54" s="79">
        <f t="shared" si="128"/>
        <v>-4.2298382305511195E-3</v>
      </c>
      <c r="CB54" s="114">
        <f t="shared" si="129"/>
        <v>-1.7345075282776734E-2</v>
      </c>
      <c r="CC54" s="285"/>
      <c r="CD54" s="110"/>
    </row>
    <row r="55" spans="1:82" s="111" customFormat="1" ht="14.25" customHeight="1" x14ac:dyDescent="0.2">
      <c r="A55" s="68" t="s">
        <v>75</v>
      </c>
      <c r="B55" s="91">
        <v>1673.931</v>
      </c>
      <c r="C55" s="92">
        <v>917.46199999999999</v>
      </c>
      <c r="D55" s="93">
        <v>1224.7909999999999</v>
      </c>
      <c r="E55" s="91">
        <v>1570.3020800000002</v>
      </c>
      <c r="F55" s="92">
        <v>1109.1369999999999</v>
      </c>
      <c r="G55" s="93">
        <v>1680.5409999999999</v>
      </c>
      <c r="H55" s="94">
        <f t="shared" si="137"/>
        <v>0.72880756851513884</v>
      </c>
      <c r="I55" s="95">
        <f t="shared" si="2"/>
        <v>-0.33718541545900182</v>
      </c>
      <c r="J55" s="96">
        <f t="shared" si="138"/>
        <v>-9.8377891892367231E-2</v>
      </c>
      <c r="K55" s="91">
        <v>848.97507999999993</v>
      </c>
      <c r="L55" s="92">
        <v>650.976</v>
      </c>
      <c r="M55" s="92">
        <v>881.03099999999995</v>
      </c>
      <c r="N55" s="97">
        <f t="shared" si="139"/>
        <v>0.52425439188927847</v>
      </c>
      <c r="O55" s="98">
        <f t="shared" si="109"/>
        <v>-1.6390042587939968E-2</v>
      </c>
      <c r="P55" s="99">
        <f t="shared" si="140"/>
        <v>-6.2666790976318887E-2</v>
      </c>
      <c r="Q55" s="91">
        <v>487.85500000000002</v>
      </c>
      <c r="R55" s="92">
        <v>297.15300000000002</v>
      </c>
      <c r="S55" s="93">
        <v>412.79899999999998</v>
      </c>
      <c r="T55" s="100">
        <f t="shared" si="141"/>
        <v>0.24563459028967458</v>
      </c>
      <c r="U55" s="101">
        <f t="shared" si="111"/>
        <v>-6.5041302083848868E-2</v>
      </c>
      <c r="V55" s="102">
        <f t="shared" si="142"/>
        <v>-2.2279111985157168E-2</v>
      </c>
      <c r="W55" s="91">
        <v>17.094000000000001</v>
      </c>
      <c r="X55" s="92">
        <v>11.074</v>
      </c>
      <c r="Y55" s="93">
        <v>13.837999999999999</v>
      </c>
      <c r="Z55" s="100">
        <f t="shared" si="143"/>
        <v>8.234253136341213E-3</v>
      </c>
      <c r="AA55" s="101">
        <f t="shared" si="113"/>
        <v>-2.6515504410188837E-3</v>
      </c>
      <c r="AB55" s="102">
        <f t="shared" si="144"/>
        <v>-1.7500860390717438E-3</v>
      </c>
      <c r="AC55" s="91">
        <v>158.62090000000001</v>
      </c>
      <c r="AD55" s="92">
        <v>312.154</v>
      </c>
      <c r="AE55" s="92">
        <v>560.87</v>
      </c>
      <c r="AF55" s="92">
        <f t="shared" si="114"/>
        <v>402.2491</v>
      </c>
      <c r="AG55" s="93">
        <f t="shared" si="115"/>
        <v>248.71600000000001</v>
      </c>
      <c r="AH55" s="91">
        <v>0</v>
      </c>
      <c r="AI55" s="92">
        <v>0</v>
      </c>
      <c r="AJ55" s="92">
        <v>0</v>
      </c>
      <c r="AK55" s="92">
        <f t="shared" si="99"/>
        <v>0</v>
      </c>
      <c r="AL55" s="93">
        <f t="shared" si="100"/>
        <v>0</v>
      </c>
      <c r="AM55" s="100">
        <f t="shared" si="123"/>
        <v>0.45793118989280623</v>
      </c>
      <c r="AN55" s="101">
        <f t="shared" si="116"/>
        <v>0.36317166874169549</v>
      </c>
      <c r="AO55" s="102">
        <f t="shared" si="117"/>
        <v>0.11769475503228882</v>
      </c>
      <c r="AP55" s="100">
        <f t="shared" si="21"/>
        <v>0</v>
      </c>
      <c r="AQ55" s="101">
        <f t="shared" si="118"/>
        <v>0</v>
      </c>
      <c r="AR55" s="102">
        <f t="shared" si="46"/>
        <v>0</v>
      </c>
      <c r="AS55" s="101">
        <f t="shared" si="145"/>
        <v>0</v>
      </c>
      <c r="AT55" s="101">
        <f t="shared" si="119"/>
        <v>0</v>
      </c>
      <c r="AU55" s="101">
        <f t="shared" si="146"/>
        <v>0</v>
      </c>
      <c r="AV55" s="91">
        <v>4184</v>
      </c>
      <c r="AW55" s="92">
        <v>2229</v>
      </c>
      <c r="AX55" s="93">
        <v>2885</v>
      </c>
      <c r="AY55" s="103">
        <v>8</v>
      </c>
      <c r="AZ55" s="104">
        <v>8</v>
      </c>
      <c r="BA55" s="105">
        <v>8</v>
      </c>
      <c r="BB55" s="103">
        <v>17</v>
      </c>
      <c r="BC55" s="104">
        <v>17</v>
      </c>
      <c r="BD55" s="104">
        <v>17</v>
      </c>
      <c r="BE55" s="85">
        <f t="shared" si="130"/>
        <v>30.052083333333332</v>
      </c>
      <c r="BF55" s="84">
        <f t="shared" si="131"/>
        <v>-13.531250000000004</v>
      </c>
      <c r="BG55" s="86">
        <f t="shared" si="132"/>
        <v>-0.90625</v>
      </c>
      <c r="BH55" s="85">
        <f t="shared" si="124"/>
        <v>14.142156862745098</v>
      </c>
      <c r="BI55" s="84">
        <f t="shared" si="125"/>
        <v>-6.3676470588235308</v>
      </c>
      <c r="BJ55" s="86">
        <f t="shared" si="126"/>
        <v>-0.42647058823529527</v>
      </c>
      <c r="BK55" s="92">
        <v>136</v>
      </c>
      <c r="BL55" s="92">
        <v>136</v>
      </c>
      <c r="BM55" s="92">
        <v>136</v>
      </c>
      <c r="BN55" s="91">
        <v>42875</v>
      </c>
      <c r="BO55" s="92">
        <v>21278</v>
      </c>
      <c r="BP55" s="93">
        <v>28158</v>
      </c>
      <c r="BQ55" s="107">
        <f t="shared" si="147"/>
        <v>59.682541373677111</v>
      </c>
      <c r="BR55" s="107">
        <f t="shared" si="104"/>
        <v>23.057419974260199</v>
      </c>
      <c r="BS55" s="107">
        <f t="shared" si="148"/>
        <v>7.556542689590259</v>
      </c>
      <c r="BT55" s="108">
        <f t="shared" si="149"/>
        <v>582.50987868284233</v>
      </c>
      <c r="BU55" s="107">
        <f>BT55-E55*1000/AV55</f>
        <v>207.1986740939322</v>
      </c>
      <c r="BV55" s="109">
        <f t="shared" si="150"/>
        <v>84.915890347265815</v>
      </c>
      <c r="BW55" s="106">
        <f t="shared" si="120"/>
        <v>9.7601386481802432</v>
      </c>
      <c r="BX55" s="106">
        <f t="shared" si="121"/>
        <v>-0.48723228872224311</v>
      </c>
      <c r="BY55" s="106">
        <f t="shared" si="122"/>
        <v>0.21415390165713788</v>
      </c>
      <c r="BZ55" s="78">
        <f t="shared" si="127"/>
        <v>0.56724415793714744</v>
      </c>
      <c r="CA55" s="79">
        <f t="shared" si="128"/>
        <v>-0.29647461724415791</v>
      </c>
      <c r="CB55" s="114">
        <f t="shared" si="129"/>
        <v>-7.9612918898421814E-3</v>
      </c>
      <c r="CC55" s="285"/>
      <c r="CD55" s="110"/>
    </row>
    <row r="56" spans="1:82" s="111" customFormat="1" ht="15" customHeight="1" x14ac:dyDescent="0.2">
      <c r="A56" s="68" t="s">
        <v>76</v>
      </c>
      <c r="B56" s="91">
        <v>2599.252</v>
      </c>
      <c r="C56" s="92">
        <v>2221.5169999999998</v>
      </c>
      <c r="D56" s="93">
        <v>3408.6120000000001</v>
      </c>
      <c r="E56" s="91">
        <v>2644.5680000000002</v>
      </c>
      <c r="F56" s="92">
        <v>2019.0930000000001</v>
      </c>
      <c r="G56" s="93">
        <v>3237.2779999999998</v>
      </c>
      <c r="H56" s="94">
        <f t="shared" si="137"/>
        <v>1.0529253280070481</v>
      </c>
      <c r="I56" s="95">
        <f t="shared" si="2"/>
        <v>7.0060829911329003E-2</v>
      </c>
      <c r="J56" s="96">
        <f t="shared" si="138"/>
        <v>-4.7329588433155489E-2</v>
      </c>
      <c r="K56" s="91">
        <v>1591.53</v>
      </c>
      <c r="L56" s="92">
        <v>1281.1279999999999</v>
      </c>
      <c r="M56" s="92">
        <v>2106.6750000000002</v>
      </c>
      <c r="N56" s="97">
        <f t="shared" si="139"/>
        <v>0.6507550479137103</v>
      </c>
      <c r="O56" s="98">
        <f>N56-IF(E56=0,"0",(K56/E56))</f>
        <v>4.8944090509703386E-2</v>
      </c>
      <c r="P56" s="99">
        <f t="shared" si="140"/>
        <v>1.6248365953047794E-2</v>
      </c>
      <c r="Q56" s="91">
        <v>384.64800000000002</v>
      </c>
      <c r="R56" s="92">
        <v>236.50200000000001</v>
      </c>
      <c r="S56" s="93">
        <v>372.05500000000001</v>
      </c>
      <c r="T56" s="100">
        <f t="shared" si="141"/>
        <v>0.11492834412120306</v>
      </c>
      <c r="U56" s="101">
        <f t="shared" si="111"/>
        <v>-3.0519986192103304E-2</v>
      </c>
      <c r="V56" s="102">
        <f t="shared" si="142"/>
        <v>-2.2044476818491032E-3</v>
      </c>
      <c r="W56" s="91">
        <v>508.44900000000001</v>
      </c>
      <c r="X56" s="92">
        <v>370.53500000000003</v>
      </c>
      <c r="Y56" s="93">
        <v>568.68200000000002</v>
      </c>
      <c r="Z56" s="100">
        <f t="shared" si="143"/>
        <v>0.17566671753244548</v>
      </c>
      <c r="AA56" s="101">
        <f t="shared" si="113"/>
        <v>-1.6594929738488751E-2</v>
      </c>
      <c r="AB56" s="102">
        <f t="shared" si="144"/>
        <v>-7.8488510916842613E-3</v>
      </c>
      <c r="AC56" s="91">
        <v>195.38239999999999</v>
      </c>
      <c r="AD56" s="92">
        <v>298.69099999999997</v>
      </c>
      <c r="AE56" s="92">
        <v>529.27200000000005</v>
      </c>
      <c r="AF56" s="92">
        <f t="shared" si="114"/>
        <v>333.88960000000009</v>
      </c>
      <c r="AG56" s="93">
        <f t="shared" si="115"/>
        <v>230.58100000000007</v>
      </c>
      <c r="AH56" s="91">
        <v>0</v>
      </c>
      <c r="AI56" s="92">
        <v>0</v>
      </c>
      <c r="AJ56" s="92">
        <v>0</v>
      </c>
      <c r="AK56" s="92">
        <f t="shared" si="99"/>
        <v>0</v>
      </c>
      <c r="AL56" s="93">
        <f t="shared" si="100"/>
        <v>0</v>
      </c>
      <c r="AM56" s="100">
        <f t="shared" si="123"/>
        <v>0.15527493302259102</v>
      </c>
      <c r="AN56" s="101">
        <f t="shared" si="116"/>
        <v>8.0106230642060003E-2</v>
      </c>
      <c r="AO56" s="102">
        <f t="shared" si="117"/>
        <v>2.0821314166647092E-2</v>
      </c>
      <c r="AP56" s="100">
        <f t="shared" si="21"/>
        <v>0</v>
      </c>
      <c r="AQ56" s="101">
        <f t="shared" si="118"/>
        <v>0</v>
      </c>
      <c r="AR56" s="102">
        <f t="shared" si="46"/>
        <v>0</v>
      </c>
      <c r="AS56" s="101">
        <f t="shared" si="145"/>
        <v>0</v>
      </c>
      <c r="AT56" s="101">
        <f t="shared" si="119"/>
        <v>0</v>
      </c>
      <c r="AU56" s="101">
        <f t="shared" si="146"/>
        <v>0</v>
      </c>
      <c r="AV56" s="91">
        <v>1962</v>
      </c>
      <c r="AW56" s="92">
        <v>1307</v>
      </c>
      <c r="AX56" s="93">
        <v>1741</v>
      </c>
      <c r="AY56" s="103">
        <v>15</v>
      </c>
      <c r="AZ56" s="104">
        <v>14</v>
      </c>
      <c r="BA56" s="105">
        <v>15</v>
      </c>
      <c r="BB56" s="103">
        <v>31</v>
      </c>
      <c r="BC56" s="104">
        <v>29</v>
      </c>
      <c r="BD56" s="104">
        <v>31</v>
      </c>
      <c r="BE56" s="85">
        <f t="shared" si="130"/>
        <v>9.6722222222222225</v>
      </c>
      <c r="BF56" s="84">
        <f t="shared" si="131"/>
        <v>-1.2277777777777779</v>
      </c>
      <c r="BG56" s="86">
        <f t="shared" si="132"/>
        <v>-0.70079365079365097</v>
      </c>
      <c r="BH56" s="85">
        <f t="shared" si="124"/>
        <v>4.6801075268817209</v>
      </c>
      <c r="BI56" s="84">
        <f t="shared" si="125"/>
        <v>-0.59408602150537604</v>
      </c>
      <c r="BJ56" s="86">
        <f t="shared" si="126"/>
        <v>-0.32755530836732127</v>
      </c>
      <c r="BK56" s="92">
        <v>100</v>
      </c>
      <c r="BL56" s="92">
        <v>100</v>
      </c>
      <c r="BM56" s="92">
        <v>100</v>
      </c>
      <c r="BN56" s="91">
        <v>29864</v>
      </c>
      <c r="BO56" s="92">
        <v>20746</v>
      </c>
      <c r="BP56" s="93">
        <v>23971</v>
      </c>
      <c r="BQ56" s="107">
        <f t="shared" si="147"/>
        <v>135.04976847023488</v>
      </c>
      <c r="BR56" s="107">
        <f t="shared" si="104"/>
        <v>46.496058317542676</v>
      </c>
      <c r="BS56" s="107">
        <f t="shared" si="148"/>
        <v>37.725320383856783</v>
      </c>
      <c r="BT56" s="108">
        <f t="shared" si="149"/>
        <v>1859.435956346927</v>
      </c>
      <c r="BU56" s="107">
        <f t="shared" si="107"/>
        <v>511.54197061807895</v>
      </c>
      <c r="BV56" s="109">
        <f t="shared" si="150"/>
        <v>314.60581097584827</v>
      </c>
      <c r="BW56" s="106">
        <f t="shared" si="120"/>
        <v>13.768523836875358</v>
      </c>
      <c r="BX56" s="106">
        <f t="shared" si="121"/>
        <v>-1.4526790173550186</v>
      </c>
      <c r="BY56" s="106">
        <f t="shared" si="122"/>
        <v>-2.1044677469042892</v>
      </c>
      <c r="BZ56" s="78">
        <f t="shared" si="127"/>
        <v>0.65673972602739727</v>
      </c>
      <c r="CA56" s="79">
        <f t="shared" si="128"/>
        <v>-0.16145205479452052</v>
      </c>
      <c r="CB56" s="114">
        <f t="shared" si="129"/>
        <v>-0.10598086220789682</v>
      </c>
      <c r="CC56" s="285"/>
      <c r="CD56" s="110"/>
    </row>
    <row r="57" spans="1:82" s="111" customFormat="1" ht="15" customHeight="1" x14ac:dyDescent="0.2">
      <c r="A57" s="68" t="s">
        <v>77</v>
      </c>
      <c r="B57" s="91">
        <v>1315.3219999999999</v>
      </c>
      <c r="C57" s="92">
        <v>1379.184</v>
      </c>
      <c r="D57" s="93">
        <v>2173.1990000000001</v>
      </c>
      <c r="E57" s="91">
        <v>1313.8969999999999</v>
      </c>
      <c r="F57" s="92">
        <v>1407.9880000000001</v>
      </c>
      <c r="G57" s="93">
        <v>2070.4859999999999</v>
      </c>
      <c r="H57" s="94">
        <f t="shared" si="137"/>
        <v>1.0496081596301545</v>
      </c>
      <c r="I57" s="95">
        <f t="shared" si="2"/>
        <v>4.8523599729340505E-2</v>
      </c>
      <c r="J57" s="96">
        <f t="shared" si="138"/>
        <v>7.0065720348001626E-2</v>
      </c>
      <c r="K57" s="91">
        <v>678.38599999999997</v>
      </c>
      <c r="L57" s="92">
        <v>796.96699999999998</v>
      </c>
      <c r="M57" s="92">
        <v>1356.2950000000001</v>
      </c>
      <c r="N57" s="97">
        <f t="shared" si="139"/>
        <v>0.65506117887297965</v>
      </c>
      <c r="O57" s="98">
        <f t="shared" si="109"/>
        <v>0.13874521194406508</v>
      </c>
      <c r="P57" s="99">
        <f t="shared" si="140"/>
        <v>8.9028655868522266E-2</v>
      </c>
      <c r="Q57" s="91">
        <v>279.24900000000002</v>
      </c>
      <c r="R57" s="92">
        <v>209.458</v>
      </c>
      <c r="S57" s="93">
        <v>320.49099999999999</v>
      </c>
      <c r="T57" s="100">
        <f t="shared" si="141"/>
        <v>0.15479022799477998</v>
      </c>
      <c r="U57" s="101">
        <f t="shared" si="111"/>
        <v>-5.774469673676294E-2</v>
      </c>
      <c r="V57" s="102">
        <f t="shared" si="142"/>
        <v>6.0261760284280041E-3</v>
      </c>
      <c r="W57" s="91">
        <v>138.916</v>
      </c>
      <c r="X57" s="92">
        <v>164.40799999999999</v>
      </c>
      <c r="Y57" s="93">
        <v>272.95100000000002</v>
      </c>
      <c r="Z57" s="100">
        <f t="shared" si="143"/>
        <v>0.13182943521472737</v>
      </c>
      <c r="AA57" s="101">
        <f t="shared" si="113"/>
        <v>2.610120842069405E-2</v>
      </c>
      <c r="AB57" s="102">
        <f t="shared" si="144"/>
        <v>1.5061394578017417E-2</v>
      </c>
      <c r="AC57" s="91">
        <v>458.3449</v>
      </c>
      <c r="AD57" s="92">
        <v>458.83216999999991</v>
      </c>
      <c r="AE57" s="92">
        <v>502.67500000000001</v>
      </c>
      <c r="AF57" s="92">
        <f t="shared" si="114"/>
        <v>44.330100000000016</v>
      </c>
      <c r="AG57" s="93">
        <f t="shared" si="115"/>
        <v>43.842830000000106</v>
      </c>
      <c r="AH57" s="91">
        <v>181.46600000000001</v>
      </c>
      <c r="AI57" s="92">
        <v>160.31384</v>
      </c>
      <c r="AJ57" s="92">
        <v>103.351</v>
      </c>
      <c r="AK57" s="92">
        <f t="shared" si="99"/>
        <v>-78.115000000000009</v>
      </c>
      <c r="AL57" s="93">
        <f>AJ57-AI57</f>
        <v>-56.96284</v>
      </c>
      <c r="AM57" s="100">
        <f t="shared" si="123"/>
        <v>0.23130647492475379</v>
      </c>
      <c r="AN57" s="101">
        <f t="shared" si="116"/>
        <v>-0.11715945204978176</v>
      </c>
      <c r="AO57" s="102">
        <f t="shared" si="117"/>
        <v>-0.10137732216105924</v>
      </c>
      <c r="AP57" s="100">
        <f t="shared" si="21"/>
        <v>4.7557080598693444E-2</v>
      </c>
      <c r="AQ57" s="101">
        <f t="shared" si="118"/>
        <v>-9.0406094958318459E-2</v>
      </c>
      <c r="AR57" s="102">
        <f t="shared" si="46"/>
        <v>-6.8681100818724389E-2</v>
      </c>
      <c r="AS57" s="101">
        <f t="shared" si="145"/>
        <v>4.9916299844577558E-2</v>
      </c>
      <c r="AT57" s="101">
        <f t="shared" si="119"/>
        <v>-8.8196505040432457E-2</v>
      </c>
      <c r="AU57" s="101">
        <f t="shared" si="146"/>
        <v>-6.3943931918761326E-2</v>
      </c>
      <c r="AV57" s="91">
        <v>1745</v>
      </c>
      <c r="AW57" s="92">
        <v>933</v>
      </c>
      <c r="AX57" s="93">
        <v>1291</v>
      </c>
      <c r="AY57" s="103">
        <v>12</v>
      </c>
      <c r="AZ57" s="104">
        <v>9.5</v>
      </c>
      <c r="BA57" s="105">
        <v>9.5</v>
      </c>
      <c r="BB57" s="103">
        <v>17</v>
      </c>
      <c r="BC57" s="104">
        <v>15.5</v>
      </c>
      <c r="BD57" s="104">
        <v>16.5</v>
      </c>
      <c r="BE57" s="85">
        <f t="shared" si="130"/>
        <v>11.324561403508772</v>
      </c>
      <c r="BF57" s="84">
        <f t="shared" si="131"/>
        <v>-0.79349415204678309</v>
      </c>
      <c r="BG57" s="86">
        <f t="shared" si="132"/>
        <v>0.41228070175438525</v>
      </c>
      <c r="BH57" s="85">
        <f t="shared" si="124"/>
        <v>6.5202020202020208</v>
      </c>
      <c r="BI57" s="84">
        <f t="shared" si="125"/>
        <v>-2.0337195484254291</v>
      </c>
      <c r="BJ57" s="86">
        <f t="shared" si="126"/>
        <v>-0.16797002280873219</v>
      </c>
      <c r="BK57" s="92">
        <v>65</v>
      </c>
      <c r="BL57" s="92">
        <v>65</v>
      </c>
      <c r="BM57" s="92">
        <v>65</v>
      </c>
      <c r="BN57" s="91">
        <v>14641</v>
      </c>
      <c r="BO57" s="92">
        <v>7919</v>
      </c>
      <c r="BP57" s="93">
        <v>11362</v>
      </c>
      <c r="BQ57" s="107">
        <f t="shared" si="147"/>
        <v>182.22900897729272</v>
      </c>
      <c r="BR57" s="107">
        <f t="shared" si="104"/>
        <v>92.488075980912697</v>
      </c>
      <c r="BS57" s="107">
        <f t="shared" si="148"/>
        <v>4.430297018712082</v>
      </c>
      <c r="BT57" s="108">
        <f t="shared" si="149"/>
        <v>1603.7846630518975</v>
      </c>
      <c r="BU57" s="107">
        <f t="shared" si="107"/>
        <v>850.83509285132448</v>
      </c>
      <c r="BV57" s="109">
        <f t="shared" si="150"/>
        <v>94.687128218028192</v>
      </c>
      <c r="BW57" s="106">
        <f t="shared" si="120"/>
        <v>8.8009295120061974</v>
      </c>
      <c r="BX57" s="106">
        <f t="shared" si="121"/>
        <v>0.41067163235003612</v>
      </c>
      <c r="BY57" s="106">
        <f t="shared" si="122"/>
        <v>0.31325534266000155</v>
      </c>
      <c r="BZ57" s="78">
        <f t="shared" si="127"/>
        <v>0.47890410958904112</v>
      </c>
      <c r="CA57" s="79">
        <f t="shared" si="128"/>
        <v>-0.13820864067439403</v>
      </c>
      <c r="CB57" s="114">
        <f t="shared" si="129"/>
        <v>3.0996869770036573E-2</v>
      </c>
      <c r="CC57" s="285"/>
      <c r="CD57" s="110"/>
    </row>
    <row r="58" spans="1:82" s="111" customFormat="1" ht="15" customHeight="1" x14ac:dyDescent="0.2">
      <c r="A58" s="68" t="s">
        <v>78</v>
      </c>
      <c r="B58" s="91">
        <v>1782.232</v>
      </c>
      <c r="C58" s="92">
        <v>1712.904</v>
      </c>
      <c r="D58" s="93">
        <v>2660.625</v>
      </c>
      <c r="E58" s="91">
        <v>1886.134</v>
      </c>
      <c r="F58" s="92">
        <v>1620.527</v>
      </c>
      <c r="G58" s="93">
        <v>2634.3609999999999</v>
      </c>
      <c r="H58" s="94">
        <f t="shared" si="137"/>
        <v>1.0099697801478233</v>
      </c>
      <c r="I58" s="95">
        <f t="shared" si="2"/>
        <v>6.5057064508319495E-2</v>
      </c>
      <c r="J58" s="96">
        <f t="shared" si="138"/>
        <v>-4.703451536838843E-2</v>
      </c>
      <c r="K58" s="91">
        <v>1159.393</v>
      </c>
      <c r="L58" s="92">
        <v>1212.8219999999999</v>
      </c>
      <c r="M58" s="92">
        <v>1852.153</v>
      </c>
      <c r="N58" s="97">
        <f t="shared" si="139"/>
        <v>0.70307486331599967</v>
      </c>
      <c r="O58" s="98">
        <f t="shared" si="109"/>
        <v>8.8382057820737936E-2</v>
      </c>
      <c r="P58" s="99">
        <f t="shared" si="140"/>
        <v>-4.533722731871348E-2</v>
      </c>
      <c r="Q58" s="91">
        <v>301.62</v>
      </c>
      <c r="R58" s="92">
        <v>218.488</v>
      </c>
      <c r="S58" s="93">
        <v>398.40499999999997</v>
      </c>
      <c r="T58" s="100">
        <f t="shared" si="141"/>
        <v>0.15123401842040632</v>
      </c>
      <c r="U58" s="101">
        <f t="shared" si="111"/>
        <v>-8.6803885093240107E-3</v>
      </c>
      <c r="V58" s="102">
        <f t="shared" si="142"/>
        <v>1.6408742445368579E-2</v>
      </c>
      <c r="W58" s="91">
        <v>152.79599999999999</v>
      </c>
      <c r="X58" s="92">
        <v>110.905</v>
      </c>
      <c r="Y58" s="93">
        <v>258.14299999999997</v>
      </c>
      <c r="Z58" s="100">
        <f t="shared" si="143"/>
        <v>9.7990746142992552E-2</v>
      </c>
      <c r="AA58" s="101">
        <f t="shared" si="113"/>
        <v>1.6980595220523628E-2</v>
      </c>
      <c r="AB58" s="102">
        <f t="shared" si="144"/>
        <v>2.9553132946791558E-2</v>
      </c>
      <c r="AC58" s="91">
        <v>88.681440000000009</v>
      </c>
      <c r="AD58" s="92">
        <v>795.30822000000001</v>
      </c>
      <c r="AE58" s="92">
        <v>1343.9010000000001</v>
      </c>
      <c r="AF58" s="92">
        <f t="shared" si="114"/>
        <v>1255.21956</v>
      </c>
      <c r="AG58" s="93">
        <f t="shared" si="115"/>
        <v>548.59278000000006</v>
      </c>
      <c r="AH58" s="91">
        <v>0</v>
      </c>
      <c r="AI58" s="92">
        <v>0</v>
      </c>
      <c r="AJ58" s="92">
        <v>0</v>
      </c>
      <c r="AK58" s="92">
        <f t="shared" si="99"/>
        <v>0</v>
      </c>
      <c r="AL58" s="93">
        <f t="shared" si="100"/>
        <v>0</v>
      </c>
      <c r="AM58" s="100">
        <f t="shared" si="123"/>
        <v>0.50510725863284001</v>
      </c>
      <c r="AN58" s="101">
        <f t="shared" si="116"/>
        <v>0.45534861890467893</v>
      </c>
      <c r="AO58" s="102">
        <f t="shared" si="117"/>
        <v>4.0803234589461057E-2</v>
      </c>
      <c r="AP58" s="100">
        <f t="shared" si="21"/>
        <v>0</v>
      </c>
      <c r="AQ58" s="101">
        <f t="shared" si="118"/>
        <v>0</v>
      </c>
      <c r="AR58" s="102">
        <f t="shared" si="46"/>
        <v>0</v>
      </c>
      <c r="AS58" s="101">
        <f t="shared" si="145"/>
        <v>0</v>
      </c>
      <c r="AT58" s="101">
        <f t="shared" si="119"/>
        <v>0</v>
      </c>
      <c r="AU58" s="101">
        <f t="shared" si="146"/>
        <v>0</v>
      </c>
      <c r="AV58" s="91">
        <v>2437</v>
      </c>
      <c r="AW58" s="92">
        <v>1473</v>
      </c>
      <c r="AX58" s="93">
        <v>1989</v>
      </c>
      <c r="AY58" s="103">
        <v>10.780000000000001</v>
      </c>
      <c r="AZ58" s="104">
        <v>13.66</v>
      </c>
      <c r="BA58" s="105">
        <v>13.66</v>
      </c>
      <c r="BB58" s="103">
        <v>28.310000000000002</v>
      </c>
      <c r="BC58" s="104">
        <v>30</v>
      </c>
      <c r="BD58" s="104">
        <v>28.5</v>
      </c>
      <c r="BE58" s="85">
        <f t="shared" si="130"/>
        <v>12.133967789165446</v>
      </c>
      <c r="BF58" s="84">
        <f t="shared" si="131"/>
        <v>-6.7049314068766073</v>
      </c>
      <c r="BG58" s="86">
        <f t="shared" si="132"/>
        <v>0.15251342118106415</v>
      </c>
      <c r="BH58" s="85">
        <f t="shared" si="124"/>
        <v>5.8157894736842097</v>
      </c>
      <c r="BI58" s="84">
        <f t="shared" si="125"/>
        <v>-1.3577652184151656</v>
      </c>
      <c r="BJ58" s="86">
        <f t="shared" si="126"/>
        <v>0.36023391812865402</v>
      </c>
      <c r="BK58" s="92">
        <v>85</v>
      </c>
      <c r="BL58" s="92">
        <v>85</v>
      </c>
      <c r="BM58" s="92">
        <v>84</v>
      </c>
      <c r="BN58" s="91">
        <v>21192</v>
      </c>
      <c r="BO58" s="92">
        <v>12944</v>
      </c>
      <c r="BP58" s="93">
        <v>17882</v>
      </c>
      <c r="BQ58" s="107">
        <f t="shared" si="147"/>
        <v>147.31914774633711</v>
      </c>
      <c r="BR58" s="107">
        <f t="shared" si="104"/>
        <v>58.316977115910532</v>
      </c>
      <c r="BS58" s="107">
        <f t="shared" si="148"/>
        <v>22.123922159192489</v>
      </c>
      <c r="BT58" s="108">
        <f t="shared" si="149"/>
        <v>1324.465057817999</v>
      </c>
      <c r="BU58" s="107">
        <f t="shared" si="107"/>
        <v>550.50773323859812</v>
      </c>
      <c r="BV58" s="109">
        <f t="shared" si="150"/>
        <v>224.31095055391211</v>
      </c>
      <c r="BW58" s="106">
        <f t="shared" si="120"/>
        <v>8.9904474610356964</v>
      </c>
      <c r="BX58" s="106">
        <f t="shared" si="121"/>
        <v>0.29450983280426435</v>
      </c>
      <c r="BY58" s="106">
        <f t="shared" si="122"/>
        <v>0.20293897495287183</v>
      </c>
      <c r="BZ58" s="78">
        <f t="shared" si="127"/>
        <v>0.58323548597521202</v>
      </c>
      <c r="CA58" s="79">
        <f t="shared" si="128"/>
        <v>-9.9826560761290817E-2</v>
      </c>
      <c r="CB58" s="114">
        <f t="shared" si="129"/>
        <v>2.3373894279710261E-2</v>
      </c>
      <c r="CC58" s="285"/>
      <c r="CD58" s="110"/>
    </row>
    <row r="59" spans="1:82" s="111" customFormat="1" ht="12.75" customHeight="1" x14ac:dyDescent="0.2">
      <c r="A59" s="68" t="s">
        <v>79</v>
      </c>
      <c r="B59" s="91">
        <v>1224.701</v>
      </c>
      <c r="C59" s="92">
        <v>858.28599999999994</v>
      </c>
      <c r="D59" s="93">
        <v>1171.979</v>
      </c>
      <c r="E59" s="91">
        <v>1110.71</v>
      </c>
      <c r="F59" s="92">
        <v>801.11699999999996</v>
      </c>
      <c r="G59" s="93">
        <v>1078.5650000000001</v>
      </c>
      <c r="H59" s="94">
        <f t="shared" si="137"/>
        <v>1.0866095228382155</v>
      </c>
      <c r="I59" s="95">
        <f t="shared" si="2"/>
        <v>-1.6019426212391608E-2</v>
      </c>
      <c r="J59" s="96">
        <f t="shared" si="138"/>
        <v>1.5247911488063259E-2</v>
      </c>
      <c r="K59" s="91">
        <v>685.42399999999998</v>
      </c>
      <c r="L59" s="92">
        <v>540.15899999999999</v>
      </c>
      <c r="M59" s="92">
        <v>753.27288999999996</v>
      </c>
      <c r="N59" s="97">
        <f t="shared" si="139"/>
        <v>0.69840286862636924</v>
      </c>
      <c r="O59" s="98">
        <f t="shared" si="109"/>
        <v>8.1298493947110084E-2</v>
      </c>
      <c r="P59" s="99">
        <f t="shared" si="140"/>
        <v>2.4145550406933114E-2</v>
      </c>
      <c r="Q59" s="91">
        <v>268.10300000000001</v>
      </c>
      <c r="R59" s="92">
        <v>172.57900000000001</v>
      </c>
      <c r="S59" s="93">
        <v>218.46700000000001</v>
      </c>
      <c r="T59" s="100">
        <f t="shared" si="141"/>
        <v>0.2025533927023406</v>
      </c>
      <c r="U59" s="101">
        <f t="shared" si="111"/>
        <v>-3.8826445419221284E-2</v>
      </c>
      <c r="V59" s="102">
        <f t="shared" si="142"/>
        <v>-1.2869572981822897E-2</v>
      </c>
      <c r="W59" s="91">
        <v>14.707000000000001</v>
      </c>
      <c r="X59" s="92">
        <v>7.3780000000000001</v>
      </c>
      <c r="Y59" s="93">
        <v>12.366</v>
      </c>
      <c r="Z59" s="100">
        <f t="shared" si="143"/>
        <v>1.1465233898745091E-2</v>
      </c>
      <c r="AA59" s="101">
        <f t="shared" si="113"/>
        <v>-1.7758461311456995E-3</v>
      </c>
      <c r="AB59" s="102">
        <f t="shared" si="144"/>
        <v>2.2555928600453742E-3</v>
      </c>
      <c r="AC59" s="91">
        <v>133.62299999999999</v>
      </c>
      <c r="AD59" s="92">
        <v>101.73699999999999</v>
      </c>
      <c r="AE59" s="92">
        <v>115.093</v>
      </c>
      <c r="AF59" s="92">
        <f t="shared" si="114"/>
        <v>-18.529999999999987</v>
      </c>
      <c r="AG59" s="93">
        <f t="shared" si="115"/>
        <v>13.356000000000009</v>
      </c>
      <c r="AH59" s="91">
        <v>0</v>
      </c>
      <c r="AI59" s="92">
        <v>0</v>
      </c>
      <c r="AJ59" s="92">
        <v>0</v>
      </c>
      <c r="AK59" s="92">
        <f t="shared" si="99"/>
        <v>0</v>
      </c>
      <c r="AL59" s="93">
        <f t="shared" si="100"/>
        <v>0</v>
      </c>
      <c r="AM59" s="100">
        <f t="shared" si="123"/>
        <v>9.8203978057627317E-2</v>
      </c>
      <c r="AN59" s="101">
        <f t="shared" si="116"/>
        <v>-1.0902652866982027E-2</v>
      </c>
      <c r="AO59" s="102">
        <f t="shared" si="117"/>
        <v>-2.033110232350438E-2</v>
      </c>
      <c r="AP59" s="100">
        <f t="shared" si="21"/>
        <v>0</v>
      </c>
      <c r="AQ59" s="101">
        <f t="shared" si="118"/>
        <v>0</v>
      </c>
      <c r="AR59" s="102">
        <f t="shared" si="46"/>
        <v>0</v>
      </c>
      <c r="AS59" s="101">
        <f t="shared" si="145"/>
        <v>0</v>
      </c>
      <c r="AT59" s="101">
        <f t="shared" si="119"/>
        <v>0</v>
      </c>
      <c r="AU59" s="101">
        <f t="shared" si="146"/>
        <v>0</v>
      </c>
      <c r="AV59" s="91">
        <v>1788</v>
      </c>
      <c r="AW59" s="92">
        <v>961</v>
      </c>
      <c r="AX59" s="93">
        <v>1127</v>
      </c>
      <c r="AY59" s="103">
        <v>9</v>
      </c>
      <c r="AZ59" s="104">
        <v>9</v>
      </c>
      <c r="BA59" s="105">
        <v>9</v>
      </c>
      <c r="BB59" s="103">
        <v>20</v>
      </c>
      <c r="BC59" s="104">
        <v>20</v>
      </c>
      <c r="BD59" s="104">
        <v>20</v>
      </c>
      <c r="BE59" s="85">
        <f t="shared" si="130"/>
        <v>10.435185185185185</v>
      </c>
      <c r="BF59" s="84">
        <f t="shared" si="131"/>
        <v>-6.1203703703703685</v>
      </c>
      <c r="BG59" s="86">
        <f t="shared" si="132"/>
        <v>-1.4290123456790109</v>
      </c>
      <c r="BH59" s="85">
        <f t="shared" si="124"/>
        <v>4.6958333333333337</v>
      </c>
      <c r="BI59" s="84">
        <f t="shared" si="125"/>
        <v>-2.7541666666666664</v>
      </c>
      <c r="BJ59" s="86">
        <f t="shared" si="126"/>
        <v>-0.64305555555555483</v>
      </c>
      <c r="BK59" s="92">
        <v>155</v>
      </c>
      <c r="BL59" s="92">
        <v>155</v>
      </c>
      <c r="BM59" s="92">
        <v>155</v>
      </c>
      <c r="BN59" s="91">
        <v>32282</v>
      </c>
      <c r="BO59" s="92">
        <v>20374</v>
      </c>
      <c r="BP59" s="93">
        <v>26035</v>
      </c>
      <c r="BQ59" s="107">
        <f t="shared" si="147"/>
        <v>41.427501440368736</v>
      </c>
      <c r="BR59" s="107">
        <f t="shared" si="104"/>
        <v>7.0210210488192644</v>
      </c>
      <c r="BS59" s="107">
        <f t="shared" si="148"/>
        <v>2.1069458302774464</v>
      </c>
      <c r="BT59" s="108">
        <f t="shared" si="149"/>
        <v>957.0230700976042</v>
      </c>
      <c r="BU59" s="107">
        <f t="shared" ref="BU59:BU60" si="151">BT59-E59*1000/AV59</f>
        <v>335.82060924749237</v>
      </c>
      <c r="BV59" s="109">
        <f t="shared" si="150"/>
        <v>123.39455813090285</v>
      </c>
      <c r="BW59" s="106">
        <f t="shared" si="120"/>
        <v>23.101153504880212</v>
      </c>
      <c r="BX59" s="106">
        <f t="shared" si="121"/>
        <v>5.0463436614797637</v>
      </c>
      <c r="BY59" s="106">
        <f t="shared" si="122"/>
        <v>1.9003210386991505</v>
      </c>
      <c r="BZ59" s="78">
        <f t="shared" si="127"/>
        <v>0.46018559434379142</v>
      </c>
      <c r="CA59" s="79">
        <f t="shared" si="128"/>
        <v>-0.1104197967300044</v>
      </c>
      <c r="CB59" s="114">
        <f t="shared" si="129"/>
        <v>-2.3068675105923919E-2</v>
      </c>
      <c r="CC59" s="285"/>
      <c r="CD59" s="110"/>
    </row>
    <row r="60" spans="1:82" s="111" customFormat="1" ht="15" customHeight="1" x14ac:dyDescent="0.2">
      <c r="A60" s="68" t="s">
        <v>80</v>
      </c>
      <c r="B60" s="91">
        <v>1314.86</v>
      </c>
      <c r="C60" s="92">
        <v>1040.1369999999999</v>
      </c>
      <c r="D60" s="93">
        <v>1408.903</v>
      </c>
      <c r="E60" s="91">
        <v>1228.4559999999999</v>
      </c>
      <c r="F60" s="92">
        <v>910.35199999999998</v>
      </c>
      <c r="G60" s="93">
        <v>1329.1420000000001</v>
      </c>
      <c r="H60" s="94">
        <f t="shared" si="137"/>
        <v>1.0600093895159433</v>
      </c>
      <c r="I60" s="95">
        <f t="shared" si="2"/>
        <v>-1.0326055953817193E-2</v>
      </c>
      <c r="J60" s="96">
        <f t="shared" si="138"/>
        <v>-8.2556343299495127E-2</v>
      </c>
      <c r="K60" s="91">
        <v>748.29399999999998</v>
      </c>
      <c r="L60" s="92">
        <v>531.60400000000004</v>
      </c>
      <c r="M60" s="92">
        <v>743.36400000000003</v>
      </c>
      <c r="N60" s="97">
        <f t="shared" si="139"/>
        <v>0.55928110013828469</v>
      </c>
      <c r="O60" s="98">
        <f t="shared" si="109"/>
        <v>-4.9852641729555947E-2</v>
      </c>
      <c r="P60" s="99">
        <f t="shared" si="140"/>
        <v>-2.4673238403290498E-2</v>
      </c>
      <c r="Q60" s="91">
        <v>335.19200000000001</v>
      </c>
      <c r="R60" s="92">
        <v>258.53300000000002</v>
      </c>
      <c r="S60" s="93">
        <v>414.65100000000001</v>
      </c>
      <c r="T60" s="100">
        <f t="shared" si="141"/>
        <v>0.31196892431357975</v>
      </c>
      <c r="U60" s="101">
        <f t="shared" si="111"/>
        <v>3.9112590834806393E-2</v>
      </c>
      <c r="V60" s="102">
        <f t="shared" si="142"/>
        <v>2.797657849569829E-2</v>
      </c>
      <c r="W60" s="91">
        <v>15.972</v>
      </c>
      <c r="X60" s="92">
        <v>21.952000000000002</v>
      </c>
      <c r="Y60" s="93">
        <v>33.241999999999997</v>
      </c>
      <c r="Z60" s="100">
        <f t="shared" si="143"/>
        <v>2.5010119310051142E-2</v>
      </c>
      <c r="AA60" s="101">
        <f t="shared" si="113"/>
        <v>1.2008432639954695E-2</v>
      </c>
      <c r="AB60" s="102">
        <f t="shared" si="144"/>
        <v>8.9636990322828486E-4</v>
      </c>
      <c r="AC60" s="91">
        <v>88.507000000000005</v>
      </c>
      <c r="AD60" s="92">
        <v>87.667000000000002</v>
      </c>
      <c r="AE60" s="92">
        <v>117.833</v>
      </c>
      <c r="AF60" s="92">
        <f t="shared" si="114"/>
        <v>29.325999999999993</v>
      </c>
      <c r="AG60" s="93">
        <f t="shared" si="115"/>
        <v>30.165999999999997</v>
      </c>
      <c r="AH60" s="91">
        <v>0</v>
      </c>
      <c r="AI60" s="92">
        <v>0</v>
      </c>
      <c r="AJ60" s="92">
        <v>0</v>
      </c>
      <c r="AK60" s="92">
        <f t="shared" si="99"/>
        <v>0</v>
      </c>
      <c r="AL60" s="93">
        <f t="shared" si="100"/>
        <v>0</v>
      </c>
      <c r="AM60" s="100">
        <f t="shared" si="123"/>
        <v>8.3634572429755624E-2</v>
      </c>
      <c r="AN60" s="101">
        <f t="shared" si="116"/>
        <v>1.6321702618520964E-2</v>
      </c>
      <c r="AO60" s="102">
        <f t="shared" si="117"/>
        <v>-6.4951706999297198E-4</v>
      </c>
      <c r="AP60" s="100">
        <f t="shared" si="21"/>
        <v>0</v>
      </c>
      <c r="AQ60" s="101">
        <f t="shared" si="118"/>
        <v>0</v>
      </c>
      <c r="AR60" s="102">
        <f t="shared" si="46"/>
        <v>0</v>
      </c>
      <c r="AS60" s="101">
        <f t="shared" si="145"/>
        <v>0</v>
      </c>
      <c r="AT60" s="101">
        <f t="shared" si="119"/>
        <v>0</v>
      </c>
      <c r="AU60" s="101">
        <f t="shared" si="146"/>
        <v>0</v>
      </c>
      <c r="AV60" s="91">
        <v>1971</v>
      </c>
      <c r="AW60" s="92">
        <v>1374</v>
      </c>
      <c r="AX60" s="93">
        <v>1783</v>
      </c>
      <c r="AY60" s="103">
        <v>10</v>
      </c>
      <c r="AZ60" s="104">
        <v>10.5</v>
      </c>
      <c r="BA60" s="105">
        <v>8</v>
      </c>
      <c r="BB60" s="103">
        <v>11</v>
      </c>
      <c r="BC60" s="104">
        <v>14.5</v>
      </c>
      <c r="BD60" s="104">
        <v>12.5</v>
      </c>
      <c r="BE60" s="85">
        <f t="shared" si="130"/>
        <v>18.572916666666668</v>
      </c>
      <c r="BF60" s="84">
        <f t="shared" si="131"/>
        <v>2.1479166666666671</v>
      </c>
      <c r="BG60" s="86">
        <f t="shared" si="132"/>
        <v>4.0332341269841283</v>
      </c>
      <c r="BH60" s="85">
        <f t="shared" si="124"/>
        <v>11.886666666666665</v>
      </c>
      <c r="BI60" s="84">
        <f t="shared" si="125"/>
        <v>-3.0451515151515167</v>
      </c>
      <c r="BJ60" s="86">
        <f t="shared" si="126"/>
        <v>1.3579310344827569</v>
      </c>
      <c r="BK60" s="92">
        <v>145</v>
      </c>
      <c r="BL60" s="92">
        <v>145</v>
      </c>
      <c r="BM60" s="92">
        <v>145</v>
      </c>
      <c r="BN60" s="91">
        <v>36618</v>
      </c>
      <c r="BO60" s="92">
        <v>26731</v>
      </c>
      <c r="BP60" s="93">
        <v>35149</v>
      </c>
      <c r="BQ60" s="107">
        <f t="shared" si="147"/>
        <v>37.814503968818457</v>
      </c>
      <c r="BR60" s="107">
        <f t="shared" si="104"/>
        <v>4.2666313378719281</v>
      </c>
      <c r="BS60" s="107">
        <f t="shared" si="148"/>
        <v>3.7584641648455417</v>
      </c>
      <c r="BT60" s="108">
        <f t="shared" si="149"/>
        <v>745.45260796410548</v>
      </c>
      <c r="BU60" s="107">
        <f t="shared" si="151"/>
        <v>122.18726042478534</v>
      </c>
      <c r="BV60" s="109">
        <f t="shared" si="150"/>
        <v>82.89656720719131</v>
      </c>
      <c r="BW60" s="106">
        <f t="shared" si="120"/>
        <v>19.713404374649468</v>
      </c>
      <c r="BX60" s="106">
        <f t="shared" si="121"/>
        <v>1.1350177688656018</v>
      </c>
      <c r="BY60" s="106">
        <f t="shared" si="122"/>
        <v>0.25852810099589973</v>
      </c>
      <c r="BZ60" s="78">
        <f t="shared" si="127"/>
        <v>0.66412848370335387</v>
      </c>
      <c r="CA60" s="79">
        <f t="shared" si="128"/>
        <v>-2.775625885687294E-2</v>
      </c>
      <c r="CB60" s="114">
        <f t="shared" si="129"/>
        <v>-1.3635207980216113E-2</v>
      </c>
      <c r="CC60" s="285"/>
      <c r="CD60" s="110"/>
    </row>
    <row r="61" spans="1:82" s="111" customFormat="1" ht="15" customHeight="1" x14ac:dyDescent="0.2">
      <c r="A61" s="68" t="s">
        <v>81</v>
      </c>
      <c r="B61" s="91">
        <v>2686.7930000000001</v>
      </c>
      <c r="C61" s="92">
        <v>2250.4479999999999</v>
      </c>
      <c r="D61" s="93">
        <v>3249.41</v>
      </c>
      <c r="E61" s="91">
        <v>2501.4749999999999</v>
      </c>
      <c r="F61" s="92">
        <v>1885.5319999999999</v>
      </c>
      <c r="G61" s="93">
        <v>2665.4769999999999</v>
      </c>
      <c r="H61" s="94">
        <f t="shared" si="137"/>
        <v>1.2190726087675865</v>
      </c>
      <c r="I61" s="95">
        <f t="shared" si="2"/>
        <v>0.14498911802712322</v>
      </c>
      <c r="J61" s="96">
        <f t="shared" si="138"/>
        <v>2.5537839800525708E-2</v>
      </c>
      <c r="K61" s="91">
        <v>1415.8109999999999</v>
      </c>
      <c r="L61" s="92">
        <v>1113.616</v>
      </c>
      <c r="M61" s="92">
        <v>1511.5889199999999</v>
      </c>
      <c r="N61" s="97">
        <f t="shared" si="139"/>
        <v>0.56709884197087423</v>
      </c>
      <c r="O61" s="98">
        <f t="shared" si="109"/>
        <v>1.1083763455931317E-3</v>
      </c>
      <c r="P61" s="99">
        <f t="shared" si="140"/>
        <v>-2.351218982280523E-2</v>
      </c>
      <c r="Q61" s="91">
        <v>906.44100000000003</v>
      </c>
      <c r="R61" s="92">
        <v>614.851</v>
      </c>
      <c r="S61" s="93">
        <v>936.69116000000008</v>
      </c>
      <c r="T61" s="100">
        <f t="shared" si="141"/>
        <v>0.35141596044535373</v>
      </c>
      <c r="U61" s="101">
        <f t="shared" si="111"/>
        <v>-1.0946645617069484E-2</v>
      </c>
      <c r="V61" s="102">
        <f t="shared" si="142"/>
        <v>2.5327090036365685E-2</v>
      </c>
      <c r="W61" s="91">
        <v>80.975999999999999</v>
      </c>
      <c r="X61" s="92">
        <v>59.039000000000001</v>
      </c>
      <c r="Y61" s="93">
        <v>87.950999999999993</v>
      </c>
      <c r="Z61" s="100">
        <f t="shared" si="143"/>
        <v>3.2996345494633796E-2</v>
      </c>
      <c r="AA61" s="101">
        <f t="shared" si="113"/>
        <v>6.2504456218394344E-4</v>
      </c>
      <c r="AB61" s="102">
        <f t="shared" si="144"/>
        <v>1.684758101791882E-3</v>
      </c>
      <c r="AC61" s="91">
        <v>218.077</v>
      </c>
      <c r="AD61" s="92">
        <v>149.256</v>
      </c>
      <c r="AE61" s="92">
        <v>182.90700000000001</v>
      </c>
      <c r="AF61" s="92">
        <f t="shared" si="114"/>
        <v>-35.169999999999987</v>
      </c>
      <c r="AG61" s="93">
        <f t="shared" si="115"/>
        <v>33.65100000000001</v>
      </c>
      <c r="AH61" s="91">
        <v>0</v>
      </c>
      <c r="AI61" s="92">
        <v>0</v>
      </c>
      <c r="AJ61" s="92">
        <v>0</v>
      </c>
      <c r="AK61" s="92">
        <f t="shared" si="99"/>
        <v>0</v>
      </c>
      <c r="AL61" s="93">
        <f t="shared" si="100"/>
        <v>0</v>
      </c>
      <c r="AM61" s="100">
        <f t="shared" si="123"/>
        <v>5.6289295595200364E-2</v>
      </c>
      <c r="AN61" s="101">
        <f t="shared" si="116"/>
        <v>-2.4876987032452752E-2</v>
      </c>
      <c r="AO61" s="102">
        <f t="shared" si="117"/>
        <v>-1.0033498799515719E-2</v>
      </c>
      <c r="AP61" s="100">
        <f t="shared" si="21"/>
        <v>0</v>
      </c>
      <c r="AQ61" s="101">
        <f t="shared" si="118"/>
        <v>0</v>
      </c>
      <c r="AR61" s="102">
        <f t="shared" si="46"/>
        <v>0</v>
      </c>
      <c r="AS61" s="101">
        <f t="shared" si="145"/>
        <v>0</v>
      </c>
      <c r="AT61" s="101">
        <f t="shared" si="119"/>
        <v>0</v>
      </c>
      <c r="AU61" s="101">
        <f t="shared" si="146"/>
        <v>0</v>
      </c>
      <c r="AV61" s="91">
        <v>3252</v>
      </c>
      <c r="AW61" s="92">
        <v>2326</v>
      </c>
      <c r="AX61" s="93">
        <v>3069</v>
      </c>
      <c r="AY61" s="103">
        <v>11</v>
      </c>
      <c r="AZ61" s="104">
        <v>11</v>
      </c>
      <c r="BA61" s="105">
        <v>11</v>
      </c>
      <c r="BB61" s="103">
        <v>22</v>
      </c>
      <c r="BC61" s="104">
        <v>21</v>
      </c>
      <c r="BD61" s="104">
        <v>21</v>
      </c>
      <c r="BE61" s="85">
        <f t="shared" si="130"/>
        <v>23.25</v>
      </c>
      <c r="BF61" s="84">
        <f t="shared" si="131"/>
        <v>-1.3863636363636367</v>
      </c>
      <c r="BG61" s="86">
        <f t="shared" si="132"/>
        <v>-0.24494949494949481</v>
      </c>
      <c r="BH61" s="85">
        <f t="shared" si="124"/>
        <v>12.178571428571429</v>
      </c>
      <c r="BI61" s="84">
        <f t="shared" si="125"/>
        <v>-0.13961038961038952</v>
      </c>
      <c r="BJ61" s="86">
        <f t="shared" si="126"/>
        <v>-0.12830687830687815</v>
      </c>
      <c r="BK61" s="92">
        <v>170</v>
      </c>
      <c r="BL61" s="92">
        <v>170</v>
      </c>
      <c r="BM61" s="92">
        <v>170</v>
      </c>
      <c r="BN61" s="91">
        <v>58720</v>
      </c>
      <c r="BO61" s="92">
        <v>43321</v>
      </c>
      <c r="BP61" s="93">
        <v>58618</v>
      </c>
      <c r="BQ61" s="107">
        <f t="shared" si="147"/>
        <v>45.471988126514042</v>
      </c>
      <c r="BR61" s="107">
        <f t="shared" si="104"/>
        <v>2.8719370365957886</v>
      </c>
      <c r="BS61" s="107">
        <f t="shared" si="148"/>
        <v>1.9473234142497802</v>
      </c>
      <c r="BT61" s="108">
        <f t="shared" si="149"/>
        <v>868.5164548712936</v>
      </c>
      <c r="BU61" s="107">
        <f t="shared" si="107"/>
        <v>99.305200258747504</v>
      </c>
      <c r="BV61" s="109">
        <f t="shared" si="150"/>
        <v>57.883608783589352</v>
      </c>
      <c r="BW61" s="106">
        <f t="shared" si="120"/>
        <v>19.100032583903552</v>
      </c>
      <c r="BX61" s="106">
        <f t="shared" si="121"/>
        <v>1.043452018097895</v>
      </c>
      <c r="BY61" s="106">
        <f t="shared" si="122"/>
        <v>0.47535502586399758</v>
      </c>
      <c r="BZ61" s="78">
        <f t="shared" si="127"/>
        <v>0.94468976631748591</v>
      </c>
      <c r="CA61" s="79">
        <f t="shared" si="128"/>
        <v>-1.6438356164384382E-3</v>
      </c>
      <c r="CB61" s="114">
        <f t="shared" si="129"/>
        <v>7.8169289472436176E-3</v>
      </c>
      <c r="CC61" s="285"/>
      <c r="CD61" s="110"/>
    </row>
    <row r="62" spans="1:82" s="111" customFormat="1" ht="15" customHeight="1" x14ac:dyDescent="0.2">
      <c r="A62" s="68" t="s">
        <v>82</v>
      </c>
      <c r="B62" s="91">
        <v>955.20173</v>
      </c>
      <c r="C62" s="92">
        <v>588.95699999999999</v>
      </c>
      <c r="D62" s="93">
        <v>826.53700000000003</v>
      </c>
      <c r="E62" s="91">
        <v>981.72849999999994</v>
      </c>
      <c r="F62" s="92">
        <v>669.88</v>
      </c>
      <c r="G62" s="93">
        <v>896.71199999999999</v>
      </c>
      <c r="H62" s="94">
        <f t="shared" si="137"/>
        <v>0.92174187476023517</v>
      </c>
      <c r="I62" s="95">
        <f t="shared" si="2"/>
        <v>-5.1237650638080168E-2</v>
      </c>
      <c r="J62" s="96">
        <f t="shared" si="138"/>
        <v>4.2544107996038583E-2</v>
      </c>
      <c r="K62" s="91">
        <v>641.14092999999991</v>
      </c>
      <c r="L62" s="92">
        <v>440.31299999999999</v>
      </c>
      <c r="M62" s="92">
        <v>591.20621999999992</v>
      </c>
      <c r="N62" s="97">
        <f t="shared" si="139"/>
        <v>0.65930445895672185</v>
      </c>
      <c r="O62" s="98">
        <f t="shared" si="109"/>
        <v>6.2308953390821653E-3</v>
      </c>
      <c r="P62" s="99">
        <f t="shared" si="140"/>
        <v>2.0031512598209789E-3</v>
      </c>
      <c r="Q62" s="91">
        <v>168.34584000000001</v>
      </c>
      <c r="R62" s="92">
        <v>98.248000000000005</v>
      </c>
      <c r="S62" s="93">
        <v>135.28461999999999</v>
      </c>
      <c r="T62" s="100">
        <f t="shared" si="141"/>
        <v>0.15086741339471313</v>
      </c>
      <c r="U62" s="101">
        <f t="shared" si="111"/>
        <v>-2.0611605499003427E-2</v>
      </c>
      <c r="V62" s="102">
        <f t="shared" si="142"/>
        <v>4.2023390530399884E-3</v>
      </c>
      <c r="W62" s="91">
        <v>0.17021</v>
      </c>
      <c r="X62" s="92">
        <v>0.11899999999999999</v>
      </c>
      <c r="Y62" s="93">
        <v>0.16200000000000001</v>
      </c>
      <c r="Z62" s="100">
        <f t="shared" si="143"/>
        <v>1.8066001124106737E-4</v>
      </c>
      <c r="AA62" s="101">
        <f t="shared" si="113"/>
        <v>7.2821374195372861E-6</v>
      </c>
      <c r="AB62" s="102">
        <f t="shared" si="144"/>
        <v>3.0162541502451467E-6</v>
      </c>
      <c r="AC62" s="91">
        <v>1465.34</v>
      </c>
      <c r="AD62" s="92">
        <v>1503.9728600000001</v>
      </c>
      <c r="AE62" s="92">
        <v>1424.681</v>
      </c>
      <c r="AF62" s="92">
        <f t="shared" si="114"/>
        <v>-40.658999999999878</v>
      </c>
      <c r="AG62" s="93">
        <f t="shared" si="115"/>
        <v>-79.291860000000042</v>
      </c>
      <c r="AH62" s="91">
        <v>30.07639</v>
      </c>
      <c r="AI62" s="92">
        <v>81.917770000000004</v>
      </c>
      <c r="AJ62" s="92">
        <v>60.042000000000002</v>
      </c>
      <c r="AK62" s="92">
        <f t="shared" si="99"/>
        <v>29.965610000000002</v>
      </c>
      <c r="AL62" s="93">
        <f t="shared" si="100"/>
        <v>-21.875770000000003</v>
      </c>
      <c r="AM62" s="100">
        <f t="shared" si="123"/>
        <v>1.7236748022169606</v>
      </c>
      <c r="AN62" s="101">
        <f t="shared" si="116"/>
        <v>0.18961141646492696</v>
      </c>
      <c r="AO62" s="102">
        <f t="shared" si="117"/>
        <v>-0.82994602239332527</v>
      </c>
      <c r="AP62" s="100">
        <f t="shared" si="21"/>
        <v>7.2642845994795147E-2</v>
      </c>
      <c r="AQ62" s="101">
        <f t="shared" si="118"/>
        <v>4.1155895065591953E-2</v>
      </c>
      <c r="AR62" s="102">
        <f t="shared" si="46"/>
        <v>-6.6446714024017778E-2</v>
      </c>
      <c r="AS62" s="101">
        <f t="shared" si="145"/>
        <v>6.6957953055161529E-2</v>
      </c>
      <c r="AT62" s="101">
        <f t="shared" si="119"/>
        <v>3.6321794483825359E-2</v>
      </c>
      <c r="AU62" s="101">
        <f t="shared" si="146"/>
        <v>-5.5329277493593482E-2</v>
      </c>
      <c r="AV62" s="91">
        <v>1830</v>
      </c>
      <c r="AW62" s="92">
        <v>735</v>
      </c>
      <c r="AX62" s="93">
        <v>912</v>
      </c>
      <c r="AY62" s="103">
        <v>4</v>
      </c>
      <c r="AZ62" s="104">
        <v>4</v>
      </c>
      <c r="BA62" s="105">
        <v>4</v>
      </c>
      <c r="BB62" s="103">
        <v>13</v>
      </c>
      <c r="BC62" s="104">
        <v>12</v>
      </c>
      <c r="BD62" s="104">
        <v>12</v>
      </c>
      <c r="BE62" s="85">
        <f t="shared" si="130"/>
        <v>19</v>
      </c>
      <c r="BF62" s="84">
        <f t="shared" si="131"/>
        <v>-19.125</v>
      </c>
      <c r="BG62" s="86">
        <f t="shared" si="132"/>
        <v>-1.4166666666666679</v>
      </c>
      <c r="BH62" s="85">
        <f t="shared" si="124"/>
        <v>6.333333333333333</v>
      </c>
      <c r="BI62" s="84">
        <f t="shared" si="125"/>
        <v>-5.3974358974358987</v>
      </c>
      <c r="BJ62" s="86">
        <f t="shared" si="126"/>
        <v>-0.47222222222222232</v>
      </c>
      <c r="BK62" s="92">
        <v>55</v>
      </c>
      <c r="BL62" s="92">
        <v>55</v>
      </c>
      <c r="BM62" s="92">
        <v>55</v>
      </c>
      <c r="BN62" s="91">
        <v>13658</v>
      </c>
      <c r="BO62" s="92">
        <v>5397</v>
      </c>
      <c r="BP62" s="93">
        <v>6832</v>
      </c>
      <c r="BQ62" s="107">
        <f t="shared" si="147"/>
        <v>131.25175644028104</v>
      </c>
      <c r="BR62" s="107">
        <f t="shared" si="104"/>
        <v>59.372381714845403</v>
      </c>
      <c r="BS62" s="107">
        <f t="shared" si="148"/>
        <v>7.1309485840646261</v>
      </c>
      <c r="BT62" s="108">
        <f t="shared" si="149"/>
        <v>983.23684210526312</v>
      </c>
      <c r="BU62" s="107">
        <f t="shared" si="107"/>
        <v>446.77318090307745</v>
      </c>
      <c r="BV62" s="109">
        <f t="shared" si="150"/>
        <v>71.835481561045412</v>
      </c>
      <c r="BW62" s="106">
        <f t="shared" si="120"/>
        <v>7.4912280701754383</v>
      </c>
      <c r="BX62" s="106">
        <f t="shared" si="121"/>
        <v>2.7840092033361685E-2</v>
      </c>
      <c r="BY62" s="106">
        <f t="shared" si="122"/>
        <v>0.14837092731829582</v>
      </c>
      <c r="BZ62" s="78">
        <f t="shared" si="127"/>
        <v>0.34032378580323785</v>
      </c>
      <c r="CA62" s="79">
        <f t="shared" si="128"/>
        <v>-0.34002490660024898</v>
      </c>
      <c r="CB62" s="114">
        <f t="shared" si="129"/>
        <v>-2.0438246282323658E-2</v>
      </c>
      <c r="CC62" s="285"/>
      <c r="CD62" s="110"/>
    </row>
    <row r="63" spans="1:82" s="111" customFormat="1" ht="15" customHeight="1" x14ac:dyDescent="0.2">
      <c r="A63" s="68" t="s">
        <v>83</v>
      </c>
      <c r="B63" s="91">
        <v>1222.2249999999999</v>
      </c>
      <c r="C63" s="92">
        <v>638.38499999999999</v>
      </c>
      <c r="D63" s="93">
        <v>1024.7760000000001</v>
      </c>
      <c r="E63" s="91">
        <v>1172.318</v>
      </c>
      <c r="F63" s="92">
        <v>784.101</v>
      </c>
      <c r="G63" s="93">
        <v>1046.5509999999999</v>
      </c>
      <c r="H63" s="94">
        <f t="shared" si="137"/>
        <v>0.97919356056226614</v>
      </c>
      <c r="I63" s="95">
        <f t="shared" si="2"/>
        <v>-6.3377653050422422E-2</v>
      </c>
      <c r="J63" s="96">
        <f t="shared" si="138"/>
        <v>0.16503186455626695</v>
      </c>
      <c r="K63" s="91">
        <v>831.04700000000003</v>
      </c>
      <c r="L63" s="92">
        <v>601.52099999999996</v>
      </c>
      <c r="M63" s="92">
        <v>786.12800000000004</v>
      </c>
      <c r="N63" s="97">
        <f t="shared" si="139"/>
        <v>0.7511607174423417</v>
      </c>
      <c r="O63" s="98">
        <f t="shared" si="109"/>
        <v>4.2268590903296821E-2</v>
      </c>
      <c r="P63" s="99">
        <f t="shared" si="140"/>
        <v>-1.5986627096180706E-2</v>
      </c>
      <c r="Q63" s="91">
        <v>306.85500000000002</v>
      </c>
      <c r="R63" s="92">
        <v>164.78700000000001</v>
      </c>
      <c r="S63" s="93">
        <v>240.46100000000001</v>
      </c>
      <c r="T63" s="100">
        <f t="shared" si="141"/>
        <v>0.22976520016702484</v>
      </c>
      <c r="U63" s="101">
        <f t="shared" si="111"/>
        <v>-3.1985451106776308E-2</v>
      </c>
      <c r="V63" s="102">
        <f t="shared" si="142"/>
        <v>1.960477440554767E-2</v>
      </c>
      <c r="W63" s="91">
        <v>2.5859999999999999</v>
      </c>
      <c r="X63" s="92">
        <v>1.728</v>
      </c>
      <c r="Y63" s="93">
        <v>1.728</v>
      </c>
      <c r="Z63" s="100">
        <f t="shared" si="143"/>
        <v>1.6511378805237394E-3</v>
      </c>
      <c r="AA63" s="101">
        <f t="shared" si="113"/>
        <v>-5.5474823570069798E-4</v>
      </c>
      <c r="AB63" s="102">
        <f t="shared" si="144"/>
        <v>-5.5265984451423377E-4</v>
      </c>
      <c r="AC63" s="91">
        <v>124.99299999999999</v>
      </c>
      <c r="AD63" s="92">
        <v>106.334</v>
      </c>
      <c r="AE63" s="92">
        <v>79.512</v>
      </c>
      <c r="AF63" s="92">
        <f t="shared" si="114"/>
        <v>-45.480999999999995</v>
      </c>
      <c r="AG63" s="93">
        <f t="shared" si="115"/>
        <v>-26.822000000000003</v>
      </c>
      <c r="AH63" s="91">
        <v>0</v>
      </c>
      <c r="AI63" s="92">
        <v>0</v>
      </c>
      <c r="AJ63" s="92">
        <v>0</v>
      </c>
      <c r="AK63" s="92">
        <f t="shared" si="99"/>
        <v>0</v>
      </c>
      <c r="AL63" s="93">
        <f t="shared" si="100"/>
        <v>0</v>
      </c>
      <c r="AM63" s="100">
        <f t="shared" si="123"/>
        <v>7.7589639101618299E-2</v>
      </c>
      <c r="AN63" s="101">
        <f t="shared" si="116"/>
        <v>-2.4677128473909946E-2</v>
      </c>
      <c r="AO63" s="102">
        <f t="shared" si="117"/>
        <v>-8.8977557809336708E-2</v>
      </c>
      <c r="AP63" s="100">
        <f t="shared" si="21"/>
        <v>0</v>
      </c>
      <c r="AQ63" s="101">
        <f t="shared" si="118"/>
        <v>0</v>
      </c>
      <c r="AR63" s="102">
        <f t="shared" si="46"/>
        <v>0</v>
      </c>
      <c r="AS63" s="101">
        <f t="shared" si="145"/>
        <v>0</v>
      </c>
      <c r="AT63" s="101">
        <f t="shared" si="119"/>
        <v>0</v>
      </c>
      <c r="AU63" s="101">
        <f t="shared" si="146"/>
        <v>0</v>
      </c>
      <c r="AV63" s="91">
        <v>3132</v>
      </c>
      <c r="AW63" s="92">
        <v>1345</v>
      </c>
      <c r="AX63" s="93">
        <v>2153</v>
      </c>
      <c r="AY63" s="103">
        <v>3.125</v>
      </c>
      <c r="AZ63" s="104">
        <v>4</v>
      </c>
      <c r="BA63" s="105">
        <v>4</v>
      </c>
      <c r="BB63" s="103">
        <v>18</v>
      </c>
      <c r="BC63" s="104">
        <v>18</v>
      </c>
      <c r="BD63" s="104">
        <v>18</v>
      </c>
      <c r="BE63" s="85">
        <f t="shared" si="130"/>
        <v>44.854166666666664</v>
      </c>
      <c r="BF63" s="84">
        <f t="shared" si="131"/>
        <v>-38.665833333333332</v>
      </c>
      <c r="BG63" s="86">
        <f t="shared" si="132"/>
        <v>7.49305555555555</v>
      </c>
      <c r="BH63" s="85">
        <f t="shared" si="124"/>
        <v>9.9675925925925934</v>
      </c>
      <c r="BI63" s="84">
        <f t="shared" si="125"/>
        <v>-4.5324074074074066</v>
      </c>
      <c r="BJ63" s="86">
        <f t="shared" si="126"/>
        <v>1.6651234567901234</v>
      </c>
      <c r="BK63" s="92">
        <v>100</v>
      </c>
      <c r="BL63" s="92">
        <v>100</v>
      </c>
      <c r="BM63" s="92">
        <v>100</v>
      </c>
      <c r="BN63" s="91">
        <v>22726</v>
      </c>
      <c r="BO63" s="92">
        <v>9802</v>
      </c>
      <c r="BP63" s="93">
        <v>14922</v>
      </c>
      <c r="BQ63" s="107">
        <f t="shared" si="147"/>
        <v>70.134767457445378</v>
      </c>
      <c r="BR63" s="107">
        <f t="shared" si="104"/>
        <v>18.549886704123189</v>
      </c>
      <c r="BS63" s="107">
        <f t="shared" si="148"/>
        <v>-9.8592133627953871</v>
      </c>
      <c r="BT63" s="108">
        <f t="shared" si="149"/>
        <v>486.08964235949833</v>
      </c>
      <c r="BU63" s="107">
        <f t="shared" si="107"/>
        <v>111.78632179755709</v>
      </c>
      <c r="BV63" s="109">
        <f t="shared" si="150"/>
        <v>-96.885078830092709</v>
      </c>
      <c r="BW63" s="106">
        <f t="shared" si="120"/>
        <v>6.9307942405945191</v>
      </c>
      <c r="BX63" s="106">
        <f t="shared" si="121"/>
        <v>-0.3252721706443058</v>
      </c>
      <c r="BY63" s="106">
        <f t="shared" si="122"/>
        <v>-0.35693810141291582</v>
      </c>
      <c r="BZ63" s="78">
        <f t="shared" si="127"/>
        <v>0.40882191780821919</v>
      </c>
      <c r="CA63" s="79">
        <f t="shared" si="128"/>
        <v>-0.21380821917808213</v>
      </c>
      <c r="CB63" s="114">
        <f t="shared" si="129"/>
        <v>4.8454270749395678E-2</v>
      </c>
      <c r="CC63" s="285"/>
      <c r="CD63" s="110"/>
    </row>
    <row r="64" spans="1:82" s="111" customFormat="1" ht="15" customHeight="1" x14ac:dyDescent="0.2">
      <c r="A64" s="68" t="s">
        <v>84</v>
      </c>
      <c r="B64" s="91">
        <v>1265.7080000000001</v>
      </c>
      <c r="C64" s="92">
        <v>909.31799999999998</v>
      </c>
      <c r="D64" s="93">
        <v>1201.2090000000001</v>
      </c>
      <c r="E64" s="91">
        <v>1248.4749999999999</v>
      </c>
      <c r="F64" s="92">
        <v>746.07399999999996</v>
      </c>
      <c r="G64" s="93">
        <v>1097.538</v>
      </c>
      <c r="H64" s="94">
        <f t="shared" si="137"/>
        <v>1.0944577773161386</v>
      </c>
      <c r="I64" s="95">
        <f t="shared" si="2"/>
        <v>8.0654537363396006E-2</v>
      </c>
      <c r="J64" s="96">
        <f t="shared" si="138"/>
        <v>-0.12434625552778855</v>
      </c>
      <c r="K64" s="91">
        <v>775.62300000000005</v>
      </c>
      <c r="L64" s="92">
        <v>525.16</v>
      </c>
      <c r="M64" s="92">
        <v>736.17</v>
      </c>
      <c r="N64" s="97">
        <f t="shared" si="139"/>
        <v>0.67074670763107969</v>
      </c>
      <c r="O64" s="98">
        <f t="shared" si="109"/>
        <v>4.9490374905153955E-2</v>
      </c>
      <c r="P64" s="99">
        <f t="shared" si="140"/>
        <v>-3.3151297124480728E-2</v>
      </c>
      <c r="Q64" s="91">
        <v>412.25700000000001</v>
      </c>
      <c r="R64" s="92">
        <v>211.32</v>
      </c>
      <c r="S64" s="93">
        <v>276.53800000000001</v>
      </c>
      <c r="T64" s="100">
        <f t="shared" si="141"/>
        <v>0.25196211885146574</v>
      </c>
      <c r="U64" s="101">
        <f t="shared" si="111"/>
        <v>-7.8246335462797689E-2</v>
      </c>
      <c r="V64" s="102">
        <f t="shared" si="142"/>
        <v>-3.1280562169451742E-2</v>
      </c>
      <c r="W64" s="91">
        <v>1.2549999999999999</v>
      </c>
      <c r="X64" s="92">
        <v>1.0640000000000001</v>
      </c>
      <c r="Y64" s="93">
        <v>6.2009999999999996</v>
      </c>
      <c r="Z64" s="100">
        <f t="shared" si="143"/>
        <v>5.6499182716224852E-3</v>
      </c>
      <c r="AA64" s="101">
        <f t="shared" si="113"/>
        <v>4.6446918954435468E-3</v>
      </c>
      <c r="AB64" s="102">
        <f t="shared" si="144"/>
        <v>4.223786279353622E-3</v>
      </c>
      <c r="AC64" s="91">
        <v>13.224540000000001</v>
      </c>
      <c r="AD64" s="92">
        <v>31.82404</v>
      </c>
      <c r="AE64" s="92">
        <v>22.893999999999998</v>
      </c>
      <c r="AF64" s="92">
        <f t="shared" si="114"/>
        <v>9.6694599999999973</v>
      </c>
      <c r="AG64" s="93">
        <f t="shared" si="115"/>
        <v>-8.9300400000000018</v>
      </c>
      <c r="AH64" s="91">
        <v>0</v>
      </c>
      <c r="AI64" s="92">
        <v>0</v>
      </c>
      <c r="AJ64" s="92">
        <v>0</v>
      </c>
      <c r="AK64" s="92">
        <f t="shared" si="99"/>
        <v>0</v>
      </c>
      <c r="AL64" s="93">
        <f t="shared" si="100"/>
        <v>0</v>
      </c>
      <c r="AM64" s="100">
        <f t="shared" si="123"/>
        <v>1.9059131258590302E-2</v>
      </c>
      <c r="AN64" s="101">
        <f t="shared" si="116"/>
        <v>8.6107972036582013E-3</v>
      </c>
      <c r="AO64" s="102">
        <f t="shared" si="117"/>
        <v>-1.5938570315556476E-2</v>
      </c>
      <c r="AP64" s="100">
        <f t="shared" si="21"/>
        <v>0</v>
      </c>
      <c r="AQ64" s="101">
        <f t="shared" si="118"/>
        <v>0</v>
      </c>
      <c r="AR64" s="102">
        <f t="shared" si="46"/>
        <v>0</v>
      </c>
      <c r="AS64" s="101">
        <f t="shared" si="145"/>
        <v>0</v>
      </c>
      <c r="AT64" s="101">
        <f t="shared" si="119"/>
        <v>0</v>
      </c>
      <c r="AU64" s="101">
        <f t="shared" si="146"/>
        <v>0</v>
      </c>
      <c r="AV64" s="91">
        <v>2279</v>
      </c>
      <c r="AW64" s="92">
        <v>1458</v>
      </c>
      <c r="AX64" s="93">
        <v>1877</v>
      </c>
      <c r="AY64" s="103">
        <v>6</v>
      </c>
      <c r="AZ64" s="104">
        <v>4</v>
      </c>
      <c r="BA64" s="105">
        <v>5</v>
      </c>
      <c r="BB64" s="103">
        <v>11</v>
      </c>
      <c r="BC64" s="104">
        <v>10</v>
      </c>
      <c r="BD64" s="104">
        <v>10</v>
      </c>
      <c r="BE64" s="85">
        <f t="shared" si="130"/>
        <v>31.283333333333331</v>
      </c>
      <c r="BF64" s="84">
        <f t="shared" si="131"/>
        <v>-0.36944444444444358</v>
      </c>
      <c r="BG64" s="86">
        <f t="shared" si="132"/>
        <v>-9.2166666666666686</v>
      </c>
      <c r="BH64" s="85">
        <f t="shared" si="124"/>
        <v>15.641666666666666</v>
      </c>
      <c r="BI64" s="84">
        <f t="shared" si="125"/>
        <v>-1.6234848484848499</v>
      </c>
      <c r="BJ64" s="86">
        <f t="shared" si="126"/>
        <v>-0.55833333333333712</v>
      </c>
      <c r="BK64" s="92">
        <v>60</v>
      </c>
      <c r="BL64" s="92">
        <v>60</v>
      </c>
      <c r="BM64" s="92">
        <v>60</v>
      </c>
      <c r="BN64" s="91">
        <v>16935</v>
      </c>
      <c r="BO64" s="92">
        <v>10548</v>
      </c>
      <c r="BP64" s="93">
        <v>13492</v>
      </c>
      <c r="BQ64" s="107">
        <f t="shared" si="147"/>
        <v>81.347316928550256</v>
      </c>
      <c r="BR64" s="107">
        <f t="shared" si="104"/>
        <v>7.6257344071448898</v>
      </c>
      <c r="BS64" s="107">
        <f t="shared" si="148"/>
        <v>10.615993454905961</v>
      </c>
      <c r="BT64" s="108">
        <f t="shared" si="149"/>
        <v>584.72988811933942</v>
      </c>
      <c r="BU64" s="107">
        <f t="shared" si="107"/>
        <v>36.91286310836972</v>
      </c>
      <c r="BV64" s="109">
        <f t="shared" si="150"/>
        <v>73.0193257050733</v>
      </c>
      <c r="BW64" s="106">
        <f t="shared" si="120"/>
        <v>7.1880660628662758</v>
      </c>
      <c r="BX64" s="106">
        <f t="shared" si="121"/>
        <v>-0.24282467868703694</v>
      </c>
      <c r="BY64" s="106">
        <f t="shared" si="122"/>
        <v>-4.6501838368292248E-2</v>
      </c>
      <c r="BZ64" s="78">
        <f t="shared" si="127"/>
        <v>0.61607305936073065</v>
      </c>
      <c r="CA64" s="79">
        <f t="shared" si="128"/>
        <v>-0.15721461187214603</v>
      </c>
      <c r="CB64" s="114">
        <f t="shared" si="129"/>
        <v>-3.0250470051034095E-2</v>
      </c>
      <c r="CC64" s="285"/>
      <c r="CD64" s="110"/>
    </row>
    <row r="65" spans="1:82" s="111" customFormat="1" ht="15" customHeight="1" x14ac:dyDescent="0.2">
      <c r="A65" s="68" t="s">
        <v>85</v>
      </c>
      <c r="B65" s="91">
        <v>710.85299999999995</v>
      </c>
      <c r="C65" s="92">
        <v>517.05399999999997</v>
      </c>
      <c r="D65" s="93">
        <v>706.3</v>
      </c>
      <c r="E65" s="91">
        <v>774.64099999999996</v>
      </c>
      <c r="F65" s="92">
        <v>551.46900000000005</v>
      </c>
      <c r="G65" s="93">
        <v>744.90599999999995</v>
      </c>
      <c r="H65" s="94">
        <f t="shared" si="137"/>
        <v>0.94817332656737896</v>
      </c>
      <c r="I65" s="95">
        <f t="shared" si="2"/>
        <v>3.0518567782341743E-2</v>
      </c>
      <c r="J65" s="96">
        <f t="shared" si="138"/>
        <v>1.0579372963459344E-2</v>
      </c>
      <c r="K65" s="91">
        <v>532.827</v>
      </c>
      <c r="L65" s="92">
        <v>399.02499999999998</v>
      </c>
      <c r="M65" s="92">
        <v>543.51700000000005</v>
      </c>
      <c r="N65" s="97">
        <f t="shared" si="139"/>
        <v>0.7296450827352714</v>
      </c>
      <c r="O65" s="98">
        <f t="shared" si="109"/>
        <v>4.180774905425011E-2</v>
      </c>
      <c r="P65" s="99">
        <f t="shared" si="140"/>
        <v>6.0776655277766656E-3</v>
      </c>
      <c r="Q65" s="91">
        <v>167.566</v>
      </c>
      <c r="R65" s="92">
        <v>99.793999999999997</v>
      </c>
      <c r="S65" s="93">
        <v>130.82</v>
      </c>
      <c r="T65" s="100">
        <f t="shared" si="141"/>
        <v>0.17561947413499154</v>
      </c>
      <c r="U65" s="101">
        <f t="shared" si="111"/>
        <v>-4.0694921823910712E-2</v>
      </c>
      <c r="V65" s="102">
        <f t="shared" si="142"/>
        <v>-5.3408336973616577E-3</v>
      </c>
      <c r="W65" s="91">
        <v>4.8780000000000001</v>
      </c>
      <c r="X65" s="92">
        <v>3.1779999999999999</v>
      </c>
      <c r="Y65" s="93">
        <v>4.6399999999999997</v>
      </c>
      <c r="Z65" s="100">
        <f t="shared" si="143"/>
        <v>6.2289738571041182E-3</v>
      </c>
      <c r="AA65" s="101">
        <f t="shared" si="113"/>
        <v>-6.8136675387707457E-5</v>
      </c>
      <c r="AB65" s="102">
        <f t="shared" si="144"/>
        <v>4.6618392693578703E-4</v>
      </c>
      <c r="AC65" s="91">
        <v>187.75299999999999</v>
      </c>
      <c r="AD65" s="92">
        <v>193.70395000000002</v>
      </c>
      <c r="AE65" s="92">
        <v>178.221</v>
      </c>
      <c r="AF65" s="92">
        <f t="shared" si="114"/>
        <v>-9.5319999999999823</v>
      </c>
      <c r="AG65" s="93">
        <f t="shared" si="115"/>
        <v>-15.482950000000017</v>
      </c>
      <c r="AH65" s="91">
        <v>0</v>
      </c>
      <c r="AI65" s="92">
        <v>0</v>
      </c>
      <c r="AJ65" s="92">
        <v>0</v>
      </c>
      <c r="AK65" s="92">
        <f t="shared" si="99"/>
        <v>0</v>
      </c>
      <c r="AL65" s="93">
        <f t="shared" si="100"/>
        <v>0</v>
      </c>
      <c r="AM65" s="100">
        <f t="shared" si="123"/>
        <v>0.2523304544810987</v>
      </c>
      <c r="AN65" s="101">
        <f t="shared" si="116"/>
        <v>-1.1793070354556512E-2</v>
      </c>
      <c r="AO65" s="102">
        <f t="shared" si="117"/>
        <v>-0.12229956482056037</v>
      </c>
      <c r="AP65" s="100">
        <f t="shared" si="21"/>
        <v>0</v>
      </c>
      <c r="AQ65" s="101">
        <f t="shared" si="118"/>
        <v>0</v>
      </c>
      <c r="AR65" s="102">
        <f t="shared" si="46"/>
        <v>0</v>
      </c>
      <c r="AS65" s="101">
        <f t="shared" si="145"/>
        <v>0</v>
      </c>
      <c r="AT65" s="101">
        <f t="shared" si="119"/>
        <v>0</v>
      </c>
      <c r="AU65" s="101">
        <f t="shared" si="146"/>
        <v>0</v>
      </c>
      <c r="AV65" s="91">
        <v>1806</v>
      </c>
      <c r="AW65" s="92">
        <v>1143</v>
      </c>
      <c r="AX65" s="93">
        <v>1461</v>
      </c>
      <c r="AY65" s="103">
        <v>7</v>
      </c>
      <c r="AZ65" s="104">
        <v>6.5</v>
      </c>
      <c r="BA65" s="105">
        <v>6.5</v>
      </c>
      <c r="BB65" s="103">
        <v>10</v>
      </c>
      <c r="BC65" s="104">
        <v>9</v>
      </c>
      <c r="BD65" s="104">
        <v>10</v>
      </c>
      <c r="BE65" s="85">
        <f t="shared" si="130"/>
        <v>18.73076923076923</v>
      </c>
      <c r="BF65" s="84">
        <f t="shared" si="131"/>
        <v>-2.7692307692307701</v>
      </c>
      <c r="BG65" s="86">
        <f t="shared" si="132"/>
        <v>-0.8076923076923066</v>
      </c>
      <c r="BH65" s="85">
        <f t="shared" si="124"/>
        <v>12.174999999999999</v>
      </c>
      <c r="BI65" s="84">
        <f t="shared" si="125"/>
        <v>-2.875</v>
      </c>
      <c r="BJ65" s="86">
        <f t="shared" si="126"/>
        <v>-1.9361111111111118</v>
      </c>
      <c r="BK65" s="92">
        <v>65</v>
      </c>
      <c r="BL65" s="92">
        <v>65</v>
      </c>
      <c r="BM65" s="92">
        <v>65</v>
      </c>
      <c r="BN65" s="91">
        <v>13417</v>
      </c>
      <c r="BO65" s="92">
        <v>8163</v>
      </c>
      <c r="BP65" s="93">
        <v>10543</v>
      </c>
      <c r="BQ65" s="107">
        <f t="shared" si="147"/>
        <v>70.654083278004364</v>
      </c>
      <c r="BR65" s="107">
        <f t="shared" si="104"/>
        <v>12.918300316090374</v>
      </c>
      <c r="BS65" s="107">
        <f t="shared" si="148"/>
        <v>3.0969351706908697</v>
      </c>
      <c r="BT65" s="108">
        <f t="shared" si="149"/>
        <v>509.86036960985626</v>
      </c>
      <c r="BU65" s="107">
        <f t="shared" si="107"/>
        <v>80.93401302070896</v>
      </c>
      <c r="BV65" s="109">
        <f t="shared" si="150"/>
        <v>27.385303993058358</v>
      </c>
      <c r="BW65" s="106">
        <f t="shared" si="120"/>
        <v>7.216290212183436</v>
      </c>
      <c r="BX65" s="106">
        <f t="shared" si="121"/>
        <v>-0.21283492624402811</v>
      </c>
      <c r="BY65" s="106">
        <f t="shared" si="122"/>
        <v>7.4557928718869348E-2</v>
      </c>
      <c r="BZ65" s="78">
        <f t="shared" si="127"/>
        <v>0.44438356164383558</v>
      </c>
      <c r="CA65" s="79">
        <f t="shared" si="128"/>
        <v>-0.12113804004214973</v>
      </c>
      <c r="CB65" s="114">
        <f t="shared" si="129"/>
        <v>-1.7324583152544537E-2</v>
      </c>
      <c r="CC65" s="285"/>
      <c r="CD65" s="110"/>
    </row>
    <row r="66" spans="1:82" s="23" customFormat="1" ht="15" customHeight="1" x14ac:dyDescent="0.2">
      <c r="A66" s="68" t="s">
        <v>86</v>
      </c>
      <c r="B66" s="69">
        <v>1330.05953</v>
      </c>
      <c r="C66" s="70">
        <v>1039.038</v>
      </c>
      <c r="D66" s="71">
        <v>1659.884</v>
      </c>
      <c r="E66" s="69">
        <v>1294.3507500000001</v>
      </c>
      <c r="F66" s="70">
        <v>968.18100000000004</v>
      </c>
      <c r="G66" s="71">
        <v>1587.9780000000001</v>
      </c>
      <c r="H66" s="72">
        <f t="shared" si="137"/>
        <v>1.0452814837485154</v>
      </c>
      <c r="I66" s="73">
        <f t="shared" si="2"/>
        <v>1.7693304887414607E-2</v>
      </c>
      <c r="J66" s="74">
        <f t="shared" si="138"/>
        <v>-2.7904211901368159E-2</v>
      </c>
      <c r="K66" s="69">
        <v>841.76143999999999</v>
      </c>
      <c r="L66" s="70">
        <v>649.04300000000001</v>
      </c>
      <c r="M66" s="70">
        <v>1074.5002799999997</v>
      </c>
      <c r="N66" s="75">
        <f t="shared" si="139"/>
        <v>0.67664683011981253</v>
      </c>
      <c r="O66" s="76">
        <f t="shared" si="109"/>
        <v>2.6311949871935414E-2</v>
      </c>
      <c r="P66" s="77">
        <f t="shared" si="140"/>
        <v>6.2732119637033401E-3</v>
      </c>
      <c r="Q66" s="69">
        <v>232.30001999999999</v>
      </c>
      <c r="R66" s="70">
        <v>167.517</v>
      </c>
      <c r="S66" s="71">
        <v>264.95459000000005</v>
      </c>
      <c r="T66" s="78">
        <f t="shared" si="141"/>
        <v>0.1668502901173694</v>
      </c>
      <c r="U66" s="79">
        <f t="shared" si="111"/>
        <v>-1.2621943355667159E-2</v>
      </c>
      <c r="V66" s="80">
        <f t="shared" si="142"/>
        <v>-6.1721096198698033E-3</v>
      </c>
      <c r="W66" s="69">
        <v>126.48828999999999</v>
      </c>
      <c r="X66" s="70">
        <v>103.509</v>
      </c>
      <c r="Y66" s="71">
        <v>159.5</v>
      </c>
      <c r="Z66" s="78">
        <f t="shared" si="143"/>
        <v>0.10044219756193096</v>
      </c>
      <c r="AA66" s="79">
        <f t="shared" si="113"/>
        <v>2.7188486165233977E-3</v>
      </c>
      <c r="AB66" s="80">
        <f t="shared" si="144"/>
        <v>-6.4685970105714946E-3</v>
      </c>
      <c r="AC66" s="69">
        <v>224.21940000000001</v>
      </c>
      <c r="AD66" s="70">
        <v>405.0883500000001</v>
      </c>
      <c r="AE66" s="70">
        <v>586.58100000000002</v>
      </c>
      <c r="AF66" s="70">
        <f t="shared" si="114"/>
        <v>362.36160000000001</v>
      </c>
      <c r="AG66" s="71">
        <f t="shared" si="115"/>
        <v>181.49264999999991</v>
      </c>
      <c r="AH66" s="69">
        <v>47.883749999999999</v>
      </c>
      <c r="AI66" s="70">
        <v>39.231160000000003</v>
      </c>
      <c r="AJ66" s="70">
        <v>33.743000000000002</v>
      </c>
      <c r="AK66" s="70">
        <f t="shared" si="99"/>
        <v>-14.140749999999997</v>
      </c>
      <c r="AL66" s="71">
        <f t="shared" si="100"/>
        <v>-5.4881600000000006</v>
      </c>
      <c r="AM66" s="78">
        <f t="shared" si="123"/>
        <v>0.35338674268804326</v>
      </c>
      <c r="AN66" s="79">
        <f t="shared" si="116"/>
        <v>0.18480827312134648</v>
      </c>
      <c r="AO66" s="80">
        <f t="shared" si="117"/>
        <v>-3.6481914666163295E-2</v>
      </c>
      <c r="AP66" s="78">
        <f t="shared" si="21"/>
        <v>2.032852898154329E-2</v>
      </c>
      <c r="AQ66" s="79">
        <f t="shared" si="118"/>
        <v>-1.5672679174906667E-2</v>
      </c>
      <c r="AR66" s="80">
        <f t="shared" si="46"/>
        <v>-1.7428665654264063E-2</v>
      </c>
      <c r="AS66" s="79">
        <f t="shared" si="145"/>
        <v>2.1249034936252267E-2</v>
      </c>
      <c r="AT66" s="79">
        <f t="shared" si="119"/>
        <v>-1.5745380990033555E-2</v>
      </c>
      <c r="AU66" s="79">
        <f t="shared" si="146"/>
        <v>-1.9271446254764703E-2</v>
      </c>
      <c r="AV66" s="69">
        <v>1261</v>
      </c>
      <c r="AW66" s="70">
        <v>754</v>
      </c>
      <c r="AX66" s="71">
        <v>1059</v>
      </c>
      <c r="AY66" s="81">
        <v>11</v>
      </c>
      <c r="AZ66" s="82">
        <v>11.5</v>
      </c>
      <c r="BA66" s="83">
        <v>11.5</v>
      </c>
      <c r="BB66" s="81">
        <v>17</v>
      </c>
      <c r="BC66" s="82">
        <v>18</v>
      </c>
      <c r="BD66" s="82">
        <v>18.5</v>
      </c>
      <c r="BE66" s="85">
        <f t="shared" si="130"/>
        <v>7.6739130434782608</v>
      </c>
      <c r="BF66" s="84">
        <f t="shared" si="131"/>
        <v>-1.879117259552042</v>
      </c>
      <c r="BG66" s="86">
        <f t="shared" si="132"/>
        <v>0.38888888888888928</v>
      </c>
      <c r="BH66" s="85">
        <f t="shared" si="124"/>
        <v>4.7702702702702702</v>
      </c>
      <c r="BI66" s="84">
        <f t="shared" si="125"/>
        <v>-1.411102278749337</v>
      </c>
      <c r="BJ66" s="86">
        <f t="shared" si="126"/>
        <v>0.11594928261594983</v>
      </c>
      <c r="BK66" s="70">
        <v>40</v>
      </c>
      <c r="BL66" s="70">
        <v>40</v>
      </c>
      <c r="BM66" s="70">
        <v>40</v>
      </c>
      <c r="BN66" s="69">
        <v>11699</v>
      </c>
      <c r="BO66" s="70">
        <v>7811</v>
      </c>
      <c r="BP66" s="71">
        <v>9858</v>
      </c>
      <c r="BQ66" s="87">
        <f t="shared" si="147"/>
        <v>161.08520998174072</v>
      </c>
      <c r="BR66" s="87">
        <f t="shared" si="104"/>
        <v>50.447484535121347</v>
      </c>
      <c r="BS66" s="87">
        <f t="shared" si="148"/>
        <v>37.134243396156279</v>
      </c>
      <c r="BT66" s="88">
        <f t="shared" si="149"/>
        <v>1499.5070821529746</v>
      </c>
      <c r="BU66" s="87">
        <f t="shared" si="107"/>
        <v>473.05922331078591</v>
      </c>
      <c r="BV66" s="89">
        <f t="shared" si="150"/>
        <v>215.44740045536196</v>
      </c>
      <c r="BW66" s="84">
        <f t="shared" si="120"/>
        <v>9.3087818696883851</v>
      </c>
      <c r="BX66" s="84">
        <f t="shared" si="121"/>
        <v>3.1224375636044854E-2</v>
      </c>
      <c r="BY66" s="84">
        <f t="shared" si="122"/>
        <v>-1.0506345759349571</v>
      </c>
      <c r="BZ66" s="78">
        <f t="shared" si="127"/>
        <v>0.67520547945205478</v>
      </c>
      <c r="CA66" s="79">
        <f t="shared" si="128"/>
        <v>-0.12609589041095903</v>
      </c>
      <c r="CB66" s="114">
        <f t="shared" si="129"/>
        <v>-4.2717314665592254E-2</v>
      </c>
      <c r="CC66" s="284"/>
      <c r="CD66" s="90"/>
    </row>
    <row r="67" spans="1:82" s="111" customFormat="1" ht="15" customHeight="1" x14ac:dyDescent="0.2">
      <c r="A67" s="68" t="s">
        <v>87</v>
      </c>
      <c r="B67" s="91">
        <v>9239.4449999999997</v>
      </c>
      <c r="C67" s="92">
        <v>7273.866</v>
      </c>
      <c r="D67" s="93">
        <v>9606.7999999999993</v>
      </c>
      <c r="E67" s="91">
        <v>9526.8960000000006</v>
      </c>
      <c r="F67" s="92">
        <v>7487.4560000000001</v>
      </c>
      <c r="G67" s="93">
        <v>9826.6970000000001</v>
      </c>
      <c r="H67" s="94">
        <f t="shared" si="137"/>
        <v>0.97762249105676091</v>
      </c>
      <c r="I67" s="95">
        <f t="shared" si="2"/>
        <v>7.7950677281133363E-3</v>
      </c>
      <c r="J67" s="96">
        <f t="shared" si="138"/>
        <v>6.1488690414863711E-3</v>
      </c>
      <c r="K67" s="91">
        <v>2233.721</v>
      </c>
      <c r="L67" s="92">
        <v>1706.306</v>
      </c>
      <c r="M67" s="92">
        <v>2333.4353500000002</v>
      </c>
      <c r="N67" s="97">
        <f t="shared" si="139"/>
        <v>0.23745876666391569</v>
      </c>
      <c r="O67" s="98">
        <f t="shared" si="109"/>
        <v>2.9940469902675348E-3</v>
      </c>
      <c r="P67" s="99">
        <f t="shared" si="140"/>
        <v>9.5701486873960295E-3</v>
      </c>
      <c r="Q67" s="91">
        <v>558.94500000000005</v>
      </c>
      <c r="R67" s="92">
        <v>383.13299999999998</v>
      </c>
      <c r="S67" s="93">
        <v>499.80977999999993</v>
      </c>
      <c r="T67" s="100">
        <f t="shared" si="141"/>
        <v>5.086243933236162E-2</v>
      </c>
      <c r="U67" s="101">
        <f t="shared" si="111"/>
        <v>-7.8077718256063106E-3</v>
      </c>
      <c r="V67" s="102">
        <f t="shared" si="142"/>
        <v>-3.0754417071338774E-4</v>
      </c>
      <c r="W67" s="91">
        <v>6608.4279999999999</v>
      </c>
      <c r="X67" s="92">
        <v>5318.076</v>
      </c>
      <c r="Y67" s="93">
        <v>6887.9639999999999</v>
      </c>
      <c r="Z67" s="100">
        <f t="shared" si="143"/>
        <v>0.70094396927065117</v>
      </c>
      <c r="AA67" s="101">
        <f t="shared" si="113"/>
        <v>7.2838306483758997E-3</v>
      </c>
      <c r="AB67" s="102">
        <f t="shared" si="144"/>
        <v>-9.3207721849246639E-3</v>
      </c>
      <c r="AC67" s="91">
        <v>3162.72</v>
      </c>
      <c r="AD67" s="92">
        <v>3710.76154</v>
      </c>
      <c r="AE67" s="92">
        <v>3027.8110000000001</v>
      </c>
      <c r="AF67" s="92">
        <f t="shared" si="114"/>
        <v>-134.90899999999965</v>
      </c>
      <c r="AG67" s="93">
        <f t="shared" si="115"/>
        <v>-682.95053999999982</v>
      </c>
      <c r="AH67" s="91">
        <v>1901.259</v>
      </c>
      <c r="AI67" s="92">
        <v>2093.27</v>
      </c>
      <c r="AJ67" s="92">
        <v>2093.27</v>
      </c>
      <c r="AK67" s="92">
        <f t="shared" si="99"/>
        <v>192.01099999999997</v>
      </c>
      <c r="AL67" s="93">
        <f t="shared" si="100"/>
        <v>0</v>
      </c>
      <c r="AM67" s="100">
        <f t="shared" si="123"/>
        <v>0.31517373110713248</v>
      </c>
      <c r="AN67" s="101">
        <f t="shared" si="116"/>
        <v>-2.7132543782755369E-2</v>
      </c>
      <c r="AO67" s="102">
        <f t="shared" si="117"/>
        <v>-0.19497610393244619</v>
      </c>
      <c r="AP67" s="100">
        <f t="shared" si="21"/>
        <v>0.21789461631344464</v>
      </c>
      <c r="AQ67" s="101">
        <f t="shared" si="118"/>
        <v>1.2118295333126E-2</v>
      </c>
      <c r="AR67" s="102">
        <f t="shared" si="46"/>
        <v>-6.9884949601022317E-2</v>
      </c>
      <c r="AS67" s="101">
        <f t="shared" si="145"/>
        <v>0.21301867758820689</v>
      </c>
      <c r="AT67" s="101">
        <f t="shared" si="119"/>
        <v>1.3451158429815757E-2</v>
      </c>
      <c r="AU67" s="101">
        <f t="shared" si="146"/>
        <v>-6.655157965270378E-2</v>
      </c>
      <c r="AV67" s="91">
        <v>5210</v>
      </c>
      <c r="AW67" s="92">
        <v>3536</v>
      </c>
      <c r="AX67" s="93">
        <v>4501</v>
      </c>
      <c r="AY67" s="103">
        <v>32</v>
      </c>
      <c r="AZ67" s="104">
        <v>28</v>
      </c>
      <c r="BA67" s="105">
        <v>31</v>
      </c>
      <c r="BB67" s="103">
        <v>47</v>
      </c>
      <c r="BC67" s="104">
        <v>45</v>
      </c>
      <c r="BD67" s="104">
        <v>47</v>
      </c>
      <c r="BE67" s="85">
        <f t="shared" si="130"/>
        <v>12.099462365591398</v>
      </c>
      <c r="BF67" s="84">
        <f t="shared" si="131"/>
        <v>-1.4682459677419359</v>
      </c>
      <c r="BG67" s="86">
        <f t="shared" si="132"/>
        <v>-1.9322836661546337</v>
      </c>
      <c r="BH67" s="85">
        <f t="shared" si="124"/>
        <v>7.9804964539007095</v>
      </c>
      <c r="BI67" s="84">
        <f t="shared" si="125"/>
        <v>-1.2570921985815602</v>
      </c>
      <c r="BJ67" s="86">
        <f t="shared" si="126"/>
        <v>-0.75036774363015546</v>
      </c>
      <c r="BK67" s="92">
        <v>62</v>
      </c>
      <c r="BL67" s="92">
        <v>63</v>
      </c>
      <c r="BM67" s="92">
        <v>63</v>
      </c>
      <c r="BN67" s="91">
        <v>16191</v>
      </c>
      <c r="BO67" s="92">
        <v>10713</v>
      </c>
      <c r="BP67" s="93">
        <v>14173</v>
      </c>
      <c r="BQ67" s="107">
        <f t="shared" si="147"/>
        <v>693.33923657658931</v>
      </c>
      <c r="BR67" s="107">
        <f>BQ67-E67*1000/BN67</f>
        <v>104.93234385841254</v>
      </c>
      <c r="BS67" s="107">
        <f t="shared" si="148"/>
        <v>-5.5738596616259883</v>
      </c>
      <c r="BT67" s="108">
        <f t="shared" si="149"/>
        <v>2183.2252832703844</v>
      </c>
      <c r="BU67" s="107">
        <f t="shared" si="107"/>
        <v>354.64639651414632</v>
      </c>
      <c r="BV67" s="109">
        <f t="shared" si="150"/>
        <v>65.732070600701263</v>
      </c>
      <c r="BW67" s="106">
        <f t="shared" si="120"/>
        <v>3.1488558098200401</v>
      </c>
      <c r="BX67" s="106">
        <f t="shared" si="121"/>
        <v>4.1178266633859817E-2</v>
      </c>
      <c r="BY67" s="106">
        <f t="shared" si="122"/>
        <v>0.11916123968429337</v>
      </c>
      <c r="BZ67" s="78">
        <f t="shared" si="127"/>
        <v>0.61635138073494244</v>
      </c>
      <c r="CA67" s="79">
        <f t="shared" si="128"/>
        <v>-9.9114814581009791E-2</v>
      </c>
      <c r="CB67" s="114">
        <f t="shared" si="129"/>
        <v>-8.8236892930687594E-3</v>
      </c>
      <c r="CC67" s="284"/>
      <c r="CD67" s="90"/>
    </row>
    <row r="68" spans="1:82" s="111" customFormat="1" ht="15" customHeight="1" thickBot="1" x14ac:dyDescent="0.25">
      <c r="A68" s="117" t="s">
        <v>239</v>
      </c>
      <c r="B68" s="118">
        <v>1595.59419</v>
      </c>
      <c r="C68" s="119">
        <v>1199.6089999999999</v>
      </c>
      <c r="D68" s="120">
        <v>1797.259</v>
      </c>
      <c r="E68" s="118">
        <v>1432.37465</v>
      </c>
      <c r="F68" s="119">
        <v>1297.703</v>
      </c>
      <c r="G68" s="120">
        <v>1807.001</v>
      </c>
      <c r="H68" s="121">
        <f t="shared" si="137"/>
        <v>0.99460874675774946</v>
      </c>
      <c r="I68" s="122">
        <f t="shared" ref="I68" si="152">H68-IF(E68=0,"0",(B68/E68))</f>
        <v>-0.11934156645115868</v>
      </c>
      <c r="J68" s="123">
        <f t="shared" si="138"/>
        <v>7.0199232408164169E-2</v>
      </c>
      <c r="K68" s="118">
        <v>916</v>
      </c>
      <c r="L68" s="119">
        <v>921.61900000000003</v>
      </c>
      <c r="M68" s="119">
        <v>1281.47505</v>
      </c>
      <c r="N68" s="124">
        <f t="shared" si="139"/>
        <v>0.70917229708229268</v>
      </c>
      <c r="O68" s="125">
        <f t="shared" ref="O68" si="153">N68-IF(E68=0,"0",(K68/E68))</f>
        <v>6.9674802484772425E-2</v>
      </c>
      <c r="P68" s="126">
        <f t="shared" si="140"/>
        <v>-1.0202508273600142E-3</v>
      </c>
      <c r="Q68" s="118">
        <v>316.49</v>
      </c>
      <c r="R68" s="119">
        <v>285.10199999999998</v>
      </c>
      <c r="S68" s="120">
        <v>391.75799999999998</v>
      </c>
      <c r="T68" s="127">
        <f t="shared" si="141"/>
        <v>0.21680010138345246</v>
      </c>
      <c r="U68" s="128">
        <f t="shared" ref="U68" si="154">T68-Q68/E68</f>
        <v>-4.1546606964265875E-3</v>
      </c>
      <c r="V68" s="129">
        <f t="shared" si="142"/>
        <v>-2.8973178257194199E-3</v>
      </c>
      <c r="W68" s="118">
        <v>69.852999999999994</v>
      </c>
      <c r="X68" s="119">
        <v>48.219000000000001</v>
      </c>
      <c r="Y68" s="120">
        <v>67.825000000000003</v>
      </c>
      <c r="Z68" s="127">
        <f t="shared" si="143"/>
        <v>3.7534566942685699E-2</v>
      </c>
      <c r="AA68" s="128">
        <f t="shared" ref="AA68" si="155">Z68-W68/E68</f>
        <v>-1.1232702151332402E-2</v>
      </c>
      <c r="AB68" s="129">
        <f t="shared" si="144"/>
        <v>3.7737458048880262E-4</v>
      </c>
      <c r="AC68" s="118">
        <v>131</v>
      </c>
      <c r="AD68" s="119">
        <v>266.77600000000001</v>
      </c>
      <c r="AE68" s="119">
        <v>213.44900000000001</v>
      </c>
      <c r="AF68" s="119">
        <f t="shared" ref="AF68" si="156">AE68-AC68</f>
        <v>82.449000000000012</v>
      </c>
      <c r="AG68" s="120">
        <f t="shared" ref="AG68" si="157">AE68-AD68</f>
        <v>-53.326999999999998</v>
      </c>
      <c r="AH68" s="118">
        <v>0</v>
      </c>
      <c r="AI68" s="119">
        <v>0</v>
      </c>
      <c r="AJ68" s="119">
        <v>0</v>
      </c>
      <c r="AK68" s="119">
        <f t="shared" ref="AK68" si="158">AJ68-AH68</f>
        <v>0</v>
      </c>
      <c r="AL68" s="120">
        <f t="shared" ref="AL68" si="159">AJ68-AI68</f>
        <v>0</v>
      </c>
      <c r="AM68" s="127">
        <f t="shared" ref="AM68" si="160">IF(D68=0,"0",(AE68/D68))</f>
        <v>0.11876362839190123</v>
      </c>
      <c r="AN68" s="128">
        <f t="shared" ref="AN68" si="161">AM68-IF(B68=0,"0",(AC68/B68))</f>
        <v>3.6662552303124554E-2</v>
      </c>
      <c r="AO68" s="129">
        <f t="shared" ref="AO68" si="162">AM68-IF(C68=0,"0",(AD68/C68))</f>
        <v>-0.10362216564598949</v>
      </c>
      <c r="AP68" s="127">
        <f t="shared" ref="AP68" si="163">IF(D68=0,"0",(AJ68/D68))</f>
        <v>0</v>
      </c>
      <c r="AQ68" s="128">
        <f t="shared" ref="AQ68" si="164">AP68-IF(B68=0,"0",(AH68/B68))</f>
        <v>0</v>
      </c>
      <c r="AR68" s="129">
        <f t="shared" ref="AR68" si="165">AP68-IF(C68=0,"0",(AI68/C68))</f>
        <v>0</v>
      </c>
      <c r="AS68" s="128">
        <f t="shared" si="145"/>
        <v>0</v>
      </c>
      <c r="AT68" s="128">
        <f t="shared" ref="AT68" si="166">AS68-AH68/E68</f>
        <v>0</v>
      </c>
      <c r="AU68" s="128">
        <f t="shared" si="146"/>
        <v>0</v>
      </c>
      <c r="AV68" s="118">
        <v>753</v>
      </c>
      <c r="AW68" s="119">
        <v>363</v>
      </c>
      <c r="AX68" s="120">
        <v>1077</v>
      </c>
      <c r="AY68" s="130">
        <v>11</v>
      </c>
      <c r="AZ68" s="131">
        <v>13</v>
      </c>
      <c r="BA68" s="132">
        <v>13</v>
      </c>
      <c r="BB68" s="130">
        <v>19</v>
      </c>
      <c r="BC68" s="131">
        <v>17</v>
      </c>
      <c r="BD68" s="131">
        <v>17</v>
      </c>
      <c r="BE68" s="244">
        <f t="shared" si="130"/>
        <v>6.9038461538461533</v>
      </c>
      <c r="BF68" s="243">
        <f t="shared" si="131"/>
        <v>1.1993006993006992</v>
      </c>
      <c r="BG68" s="245">
        <f t="shared" si="132"/>
        <v>3.8012820512820507</v>
      </c>
      <c r="BH68" s="244">
        <f>AX68/BD68/12</f>
        <v>5.2794117647058822</v>
      </c>
      <c r="BI68" s="243">
        <f>BH68-AV68/BB68/12</f>
        <v>1.9767801857585141</v>
      </c>
      <c r="BJ68" s="245">
        <f>BH68-AW68/BC68/9</f>
        <v>2.9068627450980391</v>
      </c>
      <c r="BK68" s="119">
        <v>60</v>
      </c>
      <c r="BL68" s="119">
        <v>60</v>
      </c>
      <c r="BM68" s="119">
        <v>48</v>
      </c>
      <c r="BN68" s="118">
        <v>19725</v>
      </c>
      <c r="BO68" s="119">
        <v>11743</v>
      </c>
      <c r="BP68" s="120">
        <v>32829</v>
      </c>
      <c r="BQ68" s="133">
        <f t="shared" si="147"/>
        <v>55.042827987450117</v>
      </c>
      <c r="BR68" s="133">
        <f>BQ68-E68*1000/BN68</f>
        <v>-17.574391277442153</v>
      </c>
      <c r="BS68" s="133">
        <f t="shared" si="148"/>
        <v>-55.465815459709894</v>
      </c>
      <c r="BT68" s="134">
        <f t="shared" si="149"/>
        <v>1677.8096564531104</v>
      </c>
      <c r="BU68" s="133">
        <f t="shared" ref="BU68" si="167">BT68-E68*1000/AV68</f>
        <v>-224.41431433042203</v>
      </c>
      <c r="BV68" s="135">
        <f t="shared" si="150"/>
        <v>-1897.1297374862836</v>
      </c>
      <c r="BW68" s="136">
        <f t="shared" ref="BW68" si="168">BP68/AX68</f>
        <v>30.481894150417826</v>
      </c>
      <c r="BX68" s="136">
        <f t="shared" ref="BX68" si="169">BW68-BN68/AV68</f>
        <v>4.2866750269118512</v>
      </c>
      <c r="BY68" s="136">
        <f t="shared" ref="BY68" si="170">BW68-BO68/AW68</f>
        <v>-1.8679681085353401</v>
      </c>
      <c r="BZ68" s="162">
        <f>(BP68/BM68)/365</f>
        <v>1.8738013698630136</v>
      </c>
      <c r="CA68" s="189">
        <f>BZ68-(BN68/BK68)/365</f>
        <v>0.97311643835616424</v>
      </c>
      <c r="CB68" s="171">
        <f t="shared" si="129"/>
        <v>1.1542548012355627</v>
      </c>
      <c r="CC68" s="284"/>
      <c r="CD68" s="90"/>
    </row>
  </sheetData>
  <sheetProtection algorithmName="SHA-512" hashValue="mvPeDonoQVAF5+GHajL+mZUhNZ1eirXbJ0skWxhEYzrEYd4u8zkG+Qty+uXOAGGDLnfaoevMXhmPcGnSLA1a+w==" saltValue="Kv8oe2gjqTVh0x1I5jdcUg==" spinCount="100000" sheet="1" objects="1" scenarios="1"/>
  <mergeCells count="26"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</mergeCells>
  <pageMargins left="0.51181102362204722" right="0.51181102362204722" top="0.55118110236220474" bottom="0.55118110236220474" header="0.31496062992125984" footer="0.31496062992125984"/>
  <pageSetup paperSize="9" scale="51" fitToWidth="3" orientation="landscape" r:id="rId1"/>
  <colBreaks count="2" manualBreakCount="2">
    <brk id="38" max="67" man="1"/>
    <brk id="74" max="67" man="1"/>
  </colBreaks>
  <ignoredErrors>
    <ignoredError sqref="I6:J6 H4:J4 H5:J5 B5 B4:D4 B6:D6 C5:D5 N6:P6 N4:P4 N5:P5 T6:V6 T4:V4 T5:V5 Z6:AB6 Z4:AB4 Z5:AB5 AM6:AU6 AM4:AU4 AM5:AU5 BE6:BJ6 BE4:BK4 BE5: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29"/>
  <sheetViews>
    <sheetView zoomScale="98" zoomScaleNormal="98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 activeCell="Q2" sqref="Q2"/>
    </sheetView>
  </sheetViews>
  <sheetFormatPr defaultColWidth="9.140625" defaultRowHeight="11.25" x14ac:dyDescent="0.2"/>
  <cols>
    <col min="1" max="1" width="11.85546875" style="138" customWidth="1"/>
    <col min="2" max="2" width="37.5703125" style="138" customWidth="1"/>
    <col min="3" max="26" width="8.28515625" style="138" customWidth="1"/>
    <col min="27" max="29" width="8.28515625" style="139" customWidth="1"/>
    <col min="30" max="31" width="8.28515625" style="139" hidden="1" customWidth="1"/>
    <col min="32" max="34" width="8.28515625" style="138" customWidth="1"/>
    <col min="35" max="36" width="8.28515625" style="138" hidden="1" customWidth="1"/>
    <col min="37" max="45" width="8.28515625" style="138" customWidth="1"/>
    <col min="46" max="48" width="8.28515625" style="139" customWidth="1"/>
    <col min="49" max="81" width="8.28515625" style="138" customWidth="1"/>
    <col min="82" max="83" width="9.140625" style="276"/>
    <col min="84" max="16384" width="9.140625" style="138"/>
  </cols>
  <sheetData>
    <row r="1" spans="1:84" ht="56.25" customHeight="1" x14ac:dyDescent="0.2">
      <c r="A1" s="389" t="s">
        <v>88</v>
      </c>
      <c r="B1" s="390" t="s">
        <v>249</v>
      </c>
      <c r="C1" s="300" t="s">
        <v>0</v>
      </c>
      <c r="D1" s="300"/>
      <c r="E1" s="300"/>
      <c r="F1" s="299" t="s">
        <v>1</v>
      </c>
      <c r="G1" s="300"/>
      <c r="H1" s="301" t="s">
        <v>1</v>
      </c>
      <c r="I1" s="299" t="s">
        <v>2</v>
      </c>
      <c r="J1" s="300"/>
      <c r="K1" s="301"/>
      <c r="L1" s="299" t="s">
        <v>3</v>
      </c>
      <c r="M1" s="300"/>
      <c r="N1" s="300" t="s">
        <v>3</v>
      </c>
      <c r="O1" s="299" t="s">
        <v>4</v>
      </c>
      <c r="P1" s="300"/>
      <c r="Q1" s="301"/>
      <c r="R1" s="299" t="s">
        <v>89</v>
      </c>
      <c r="S1" s="300"/>
      <c r="T1" s="301"/>
      <c r="U1" s="299" t="s">
        <v>5</v>
      </c>
      <c r="V1" s="300"/>
      <c r="W1" s="301"/>
      <c r="X1" s="299" t="s">
        <v>6</v>
      </c>
      <c r="Y1" s="300"/>
      <c r="Z1" s="301"/>
      <c r="AA1" s="299" t="s">
        <v>7</v>
      </c>
      <c r="AB1" s="300"/>
      <c r="AC1" s="301"/>
      <c r="AD1" s="299" t="s">
        <v>8</v>
      </c>
      <c r="AE1" s="300"/>
      <c r="AF1" s="300"/>
      <c r="AG1" s="300"/>
      <c r="AH1" s="301"/>
      <c r="AI1" s="299" t="s">
        <v>9</v>
      </c>
      <c r="AJ1" s="300"/>
      <c r="AK1" s="300"/>
      <c r="AL1" s="300"/>
      <c r="AM1" s="301"/>
      <c r="AN1" s="299" t="s">
        <v>10</v>
      </c>
      <c r="AO1" s="300"/>
      <c r="AP1" s="301"/>
      <c r="AQ1" s="299" t="s">
        <v>11</v>
      </c>
      <c r="AR1" s="300"/>
      <c r="AS1" s="301"/>
      <c r="AT1" s="299" t="s">
        <v>12</v>
      </c>
      <c r="AU1" s="300"/>
      <c r="AV1" s="301"/>
      <c r="AW1" s="299" t="s">
        <v>13</v>
      </c>
      <c r="AX1" s="300"/>
      <c r="AY1" s="301"/>
      <c r="AZ1" s="299" t="s">
        <v>14</v>
      </c>
      <c r="BA1" s="300"/>
      <c r="BB1" s="301"/>
      <c r="BC1" s="299" t="s">
        <v>15</v>
      </c>
      <c r="BD1" s="300"/>
      <c r="BE1" s="301"/>
      <c r="BF1" s="299" t="s">
        <v>16</v>
      </c>
      <c r="BG1" s="300"/>
      <c r="BH1" s="301"/>
      <c r="BI1" s="299" t="s">
        <v>17</v>
      </c>
      <c r="BJ1" s="300"/>
      <c r="BK1" s="301"/>
      <c r="BL1" s="299" t="s">
        <v>18</v>
      </c>
      <c r="BM1" s="300"/>
      <c r="BN1" s="301"/>
      <c r="BO1" s="299" t="s">
        <v>19</v>
      </c>
      <c r="BP1" s="300"/>
      <c r="BQ1" s="301"/>
      <c r="BR1" s="299" t="s">
        <v>20</v>
      </c>
      <c r="BS1" s="300"/>
      <c r="BT1" s="301"/>
      <c r="BU1" s="299" t="s">
        <v>21</v>
      </c>
      <c r="BV1" s="300"/>
      <c r="BW1" s="301"/>
      <c r="BX1" s="299" t="s">
        <v>22</v>
      </c>
      <c r="BY1" s="300"/>
      <c r="BZ1" s="301"/>
      <c r="CA1" s="299" t="s">
        <v>23</v>
      </c>
      <c r="CB1" s="300"/>
      <c r="CC1" s="302"/>
    </row>
    <row r="2" spans="1:84" s="275" customFormat="1" ht="43.5" customHeight="1" x14ac:dyDescent="0.2">
      <c r="A2" s="391"/>
      <c r="B2" s="392"/>
      <c r="C2" s="214" t="s">
        <v>245</v>
      </c>
      <c r="D2" s="219" t="s">
        <v>250</v>
      </c>
      <c r="E2" s="215" t="s">
        <v>244</v>
      </c>
      <c r="F2" s="216" t="s">
        <v>245</v>
      </c>
      <c r="G2" s="219" t="s">
        <v>250</v>
      </c>
      <c r="H2" s="217" t="s">
        <v>244</v>
      </c>
      <c r="I2" s="216" t="s">
        <v>24</v>
      </c>
      <c r="J2" s="219" t="s">
        <v>247</v>
      </c>
      <c r="K2" s="217" t="s">
        <v>248</v>
      </c>
      <c r="L2" s="216" t="s">
        <v>245</v>
      </c>
      <c r="M2" s="219" t="s">
        <v>250</v>
      </c>
      <c r="N2" s="215" t="s">
        <v>244</v>
      </c>
      <c r="O2" s="216" t="s">
        <v>24</v>
      </c>
      <c r="P2" s="219" t="s">
        <v>247</v>
      </c>
      <c r="Q2" s="217" t="s">
        <v>248</v>
      </c>
      <c r="R2" s="216" t="s">
        <v>245</v>
      </c>
      <c r="S2" s="219" t="s">
        <v>250</v>
      </c>
      <c r="T2" s="217" t="s">
        <v>244</v>
      </c>
      <c r="U2" s="216" t="s">
        <v>24</v>
      </c>
      <c r="V2" s="219" t="s">
        <v>247</v>
      </c>
      <c r="W2" s="217" t="s">
        <v>248</v>
      </c>
      <c r="X2" s="216" t="s">
        <v>245</v>
      </c>
      <c r="Y2" s="219" t="s">
        <v>250</v>
      </c>
      <c r="Z2" s="217" t="s">
        <v>244</v>
      </c>
      <c r="AA2" s="216" t="s">
        <v>24</v>
      </c>
      <c r="AB2" s="219" t="s">
        <v>247</v>
      </c>
      <c r="AC2" s="217" t="s">
        <v>248</v>
      </c>
      <c r="AD2" s="216" t="s">
        <v>245</v>
      </c>
      <c r="AE2" s="214" t="s">
        <v>250</v>
      </c>
      <c r="AF2" s="274" t="s">
        <v>24</v>
      </c>
      <c r="AG2" s="215" t="s">
        <v>247</v>
      </c>
      <c r="AH2" s="217" t="s">
        <v>248</v>
      </c>
      <c r="AI2" s="216" t="s">
        <v>245</v>
      </c>
      <c r="AJ2" s="214" t="s">
        <v>250</v>
      </c>
      <c r="AK2" s="274" t="s">
        <v>24</v>
      </c>
      <c r="AL2" s="215" t="s">
        <v>247</v>
      </c>
      <c r="AM2" s="217" t="s">
        <v>248</v>
      </c>
      <c r="AN2" s="216" t="s">
        <v>24</v>
      </c>
      <c r="AO2" s="219" t="s">
        <v>247</v>
      </c>
      <c r="AP2" s="217" t="s">
        <v>248</v>
      </c>
      <c r="AQ2" s="216" t="s">
        <v>24</v>
      </c>
      <c r="AR2" s="219" t="s">
        <v>247</v>
      </c>
      <c r="AS2" s="217" t="s">
        <v>248</v>
      </c>
      <c r="AT2" s="216" t="s">
        <v>24</v>
      </c>
      <c r="AU2" s="219" t="s">
        <v>247</v>
      </c>
      <c r="AV2" s="217" t="s">
        <v>248</v>
      </c>
      <c r="AW2" s="216" t="s">
        <v>245</v>
      </c>
      <c r="AX2" s="219" t="s">
        <v>250</v>
      </c>
      <c r="AY2" s="217" t="s">
        <v>244</v>
      </c>
      <c r="AZ2" s="216" t="s">
        <v>245</v>
      </c>
      <c r="BA2" s="219" t="s">
        <v>250</v>
      </c>
      <c r="BB2" s="217" t="s">
        <v>244</v>
      </c>
      <c r="BC2" s="216" t="s">
        <v>245</v>
      </c>
      <c r="BD2" s="219" t="s">
        <v>250</v>
      </c>
      <c r="BE2" s="217" t="s">
        <v>244</v>
      </c>
      <c r="BF2" s="216" t="s">
        <v>24</v>
      </c>
      <c r="BG2" s="219" t="s">
        <v>247</v>
      </c>
      <c r="BH2" s="217" t="s">
        <v>248</v>
      </c>
      <c r="BI2" s="216" t="s">
        <v>24</v>
      </c>
      <c r="BJ2" s="219" t="s">
        <v>247</v>
      </c>
      <c r="BK2" s="217" t="s">
        <v>248</v>
      </c>
      <c r="BL2" s="216" t="s">
        <v>245</v>
      </c>
      <c r="BM2" s="219" t="s">
        <v>250</v>
      </c>
      <c r="BN2" s="217" t="s">
        <v>244</v>
      </c>
      <c r="BO2" s="216" t="s">
        <v>245</v>
      </c>
      <c r="BP2" s="219" t="s">
        <v>250</v>
      </c>
      <c r="BQ2" s="217" t="s">
        <v>244</v>
      </c>
      <c r="BR2" s="216" t="s">
        <v>24</v>
      </c>
      <c r="BS2" s="219" t="s">
        <v>247</v>
      </c>
      <c r="BT2" s="217" t="s">
        <v>248</v>
      </c>
      <c r="BU2" s="216" t="s">
        <v>24</v>
      </c>
      <c r="BV2" s="219" t="s">
        <v>247</v>
      </c>
      <c r="BW2" s="217" t="s">
        <v>248</v>
      </c>
      <c r="BX2" s="216" t="s">
        <v>24</v>
      </c>
      <c r="BY2" s="219" t="s">
        <v>247</v>
      </c>
      <c r="BZ2" s="217" t="s">
        <v>248</v>
      </c>
      <c r="CA2" s="216" t="s">
        <v>24</v>
      </c>
      <c r="CB2" s="219" t="s">
        <v>247</v>
      </c>
      <c r="CC2" s="218" t="s">
        <v>248</v>
      </c>
      <c r="CD2" s="277"/>
      <c r="CE2" s="277"/>
    </row>
    <row r="3" spans="1:84" s="139" customFormat="1" ht="14.25" hidden="1" customHeight="1" thickBot="1" x14ac:dyDescent="0.25">
      <c r="A3" s="198"/>
      <c r="B3" s="199" t="s">
        <v>90</v>
      </c>
      <c r="C3" s="200">
        <f t="shared" ref="C3" si="0">SUBTOTAL(9,C7:C127)</f>
        <v>627228.0297299996</v>
      </c>
      <c r="D3" s="220"/>
      <c r="E3" s="201">
        <f>SUBTOTAL(9,E7:E127)</f>
        <v>735531.52484999981</v>
      </c>
      <c r="F3" s="202">
        <f t="shared" ref="F3:BZ3" si="1">SUBTOTAL(9,F7:F127)</f>
        <v>618452.66725000017</v>
      </c>
      <c r="G3" s="220"/>
      <c r="H3" s="203">
        <f t="shared" si="1"/>
        <v>722376.7256629999</v>
      </c>
      <c r="I3" s="204">
        <f>IF(H3=0,"0",(E3/H3))</f>
        <v>1.0182104416153861</v>
      </c>
      <c r="J3" s="221"/>
      <c r="K3" s="205">
        <f>I3-IF(F3=0,"0",(C3/F3))</f>
        <v>4.0212191498743E-3</v>
      </c>
      <c r="L3" s="202">
        <f t="shared" si="1"/>
        <v>295994.24226000003</v>
      </c>
      <c r="M3" s="220"/>
      <c r="N3" s="201">
        <f t="shared" si="1"/>
        <v>351537.22678999981</v>
      </c>
      <c r="O3" s="206">
        <f t="shared" ref="O3" si="2">IF(H3=0,"0",(N3/H3))</f>
        <v>0.48663974668807014</v>
      </c>
      <c r="P3" s="223"/>
      <c r="Q3" s="207">
        <f>O3-IF(F3=0,"0",(L3/F3))</f>
        <v>8.0352261899011013E-3</v>
      </c>
      <c r="R3" s="202">
        <f t="shared" si="1"/>
        <v>122516.65205</v>
      </c>
      <c r="S3" s="220"/>
      <c r="T3" s="203">
        <f t="shared" si="1"/>
        <v>113445.72094299998</v>
      </c>
      <c r="U3" s="208">
        <f t="shared" ref="U3:U6" si="3">IF(H3=0,"0",(T3/H3))</f>
        <v>0.15704509421850366</v>
      </c>
      <c r="V3" s="224"/>
      <c r="W3" s="209">
        <f t="shared" ref="W3:W6" si="4">U3-IF(F3=0,"0",(R3/F3))</f>
        <v>-4.1056811614937433E-2</v>
      </c>
      <c r="X3" s="202">
        <f t="shared" si="1"/>
        <v>199941.77294</v>
      </c>
      <c r="Y3" s="220"/>
      <c r="Z3" s="203">
        <f t="shared" si="1"/>
        <v>257393.77793000001</v>
      </c>
      <c r="AA3" s="208">
        <f t="shared" ref="AA3:AA7" si="5">IF(H3=0,"0",(Z3/H3))</f>
        <v>0.35631515909342609</v>
      </c>
      <c r="AB3" s="224"/>
      <c r="AC3" s="209">
        <f t="shared" ref="AC3:AC6" si="6">AA3-IF(F3=0,"0",(X3/F3))</f>
        <v>3.302158542503647E-2</v>
      </c>
      <c r="AD3" s="210">
        <f t="shared" si="1"/>
        <v>151480.96581999998</v>
      </c>
      <c r="AE3" s="210"/>
      <c r="AF3" s="210">
        <f t="shared" si="1"/>
        <v>179212.08319999996</v>
      </c>
      <c r="AG3" s="228"/>
      <c r="AH3" s="211">
        <f t="shared" si="1"/>
        <v>20042.144770000003</v>
      </c>
      <c r="AI3" s="212">
        <f t="shared" si="1"/>
        <v>33204.352569000002</v>
      </c>
      <c r="AJ3" s="231"/>
      <c r="AK3" s="210">
        <f t="shared" si="1"/>
        <v>29718.44785</v>
      </c>
      <c r="AL3" s="228"/>
      <c r="AM3" s="211">
        <f t="shared" si="1"/>
        <v>-1833.7401500000019</v>
      </c>
      <c r="AN3" s="208">
        <f t="shared" ref="AN3:AN7" si="7">IF(E3=0,"0",(AF3/E3))</f>
        <v>0.2436497650274711</v>
      </c>
      <c r="AO3" s="224"/>
      <c r="AP3" s="209">
        <f t="shared" ref="AP3:AP6" si="8">AN3-IF(C3=0,"0",(AD3/C3))</f>
        <v>2.1411610749222931E-3</v>
      </c>
      <c r="AQ3" s="208">
        <f t="shared" ref="AQ3:AQ6" si="9">IF(E3=0,"0",(AK3/E3))</f>
        <v>4.0404043669046839E-2</v>
      </c>
      <c r="AR3" s="224"/>
      <c r="AS3" s="209">
        <f t="shared" ref="AS3:AS6" si="10">AQ3-IF(C3=0,"0",(AI3/C3))</f>
        <v>-1.2534203659111232E-2</v>
      </c>
      <c r="AT3" s="208">
        <f t="shared" ref="AT3:AT7" si="11">IF(H3=0,"0",(AK3/H3))</f>
        <v>4.1139819147307528E-2</v>
      </c>
      <c r="AU3" s="224"/>
      <c r="AV3" s="209">
        <f t="shared" ref="AV3:AV6" si="12">AT3-IF(F3=0,"0",(AI3/F3))</f>
        <v>-1.2549580749124066E-2</v>
      </c>
      <c r="AW3" s="202">
        <f t="shared" si="1"/>
        <v>537947.5</v>
      </c>
      <c r="AX3" s="220"/>
      <c r="AY3" s="203">
        <f t="shared" si="1"/>
        <v>451300</v>
      </c>
      <c r="AZ3" s="202">
        <f t="shared" si="1"/>
        <v>3632.3799999999997</v>
      </c>
      <c r="BA3" s="220"/>
      <c r="BB3" s="203">
        <f t="shared" si="1"/>
        <v>3559.2333333333331</v>
      </c>
      <c r="BC3" s="202">
        <f t="shared" si="1"/>
        <v>6438.1999999999989</v>
      </c>
      <c r="BD3" s="220"/>
      <c r="BE3" s="203">
        <f t="shared" si="1"/>
        <v>6258.8141333333333</v>
      </c>
      <c r="BF3" s="202">
        <f t="shared" si="1"/>
        <v>1358.8937377956236</v>
      </c>
      <c r="BG3" s="220"/>
      <c r="BH3" s="203">
        <f t="shared" si="1"/>
        <v>-67.349387678686526</v>
      </c>
      <c r="BI3" s="202">
        <f t="shared" si="1"/>
        <v>705.8914351005144</v>
      </c>
      <c r="BJ3" s="220"/>
      <c r="BK3" s="203">
        <f t="shared" si="1"/>
        <v>-45.145728225045204</v>
      </c>
      <c r="BL3" s="202">
        <f t="shared" si="1"/>
        <v>12628</v>
      </c>
      <c r="BM3" s="220"/>
      <c r="BN3" s="203">
        <f t="shared" si="1"/>
        <v>12965</v>
      </c>
      <c r="BO3" s="202">
        <f t="shared" si="1"/>
        <v>2876115</v>
      </c>
      <c r="BP3" s="220"/>
      <c r="BQ3" s="203">
        <f t="shared" si="1"/>
        <v>2509200</v>
      </c>
      <c r="BR3" s="202">
        <f t="shared" si="1"/>
        <v>32405.479760579328</v>
      </c>
      <c r="BS3" s="220"/>
      <c r="BT3" s="203">
        <f t="shared" si="1"/>
        <v>2384.4644452033144</v>
      </c>
      <c r="BU3" s="202">
        <f t="shared" si="1"/>
        <v>175851.97955101889</v>
      </c>
      <c r="BV3" s="220"/>
      <c r="BW3" s="203">
        <f t="shared" si="1"/>
        <v>20886.049278815932</v>
      </c>
      <c r="BX3" s="202">
        <f t="shared" si="1"/>
        <v>961.2983907954698</v>
      </c>
      <c r="BY3" s="220"/>
      <c r="BZ3" s="203">
        <f t="shared" si="1"/>
        <v>39.937359716278408</v>
      </c>
      <c r="CA3" s="208">
        <f t="shared" ref="CA3:CA6" si="13">(BQ3/BN3)/181</f>
        <v>1.0692621230554851</v>
      </c>
      <c r="CB3" s="224"/>
      <c r="CC3" s="213">
        <f t="shared" ref="CC3:CC6" si="14">CA3-(BO3/BL3)/90</f>
        <v>-1.4613708618457926</v>
      </c>
      <c r="CD3" s="278"/>
      <c r="CE3" s="278"/>
    </row>
    <row r="4" spans="1:84" s="139" customFormat="1" ht="16.5" hidden="1" customHeight="1" x14ac:dyDescent="0.2">
      <c r="A4" s="24"/>
      <c r="B4" s="192" t="s">
        <v>26</v>
      </c>
      <c r="C4" s="190"/>
      <c r="D4" s="26"/>
      <c r="E4" s="153">
        <f t="shared" ref="E4:H4" si="15">SUBTOTAL(9,E7:E87)</f>
        <v>409766.38108000002</v>
      </c>
      <c r="F4" s="147"/>
      <c r="G4" s="26"/>
      <c r="H4" s="148">
        <f t="shared" si="15"/>
        <v>396982.89753299998</v>
      </c>
      <c r="I4" s="147">
        <f>IF(H4=0,"0",(E4/H4))</f>
        <v>1.0322015976669054</v>
      </c>
      <c r="J4" s="26"/>
      <c r="K4" s="148"/>
      <c r="L4" s="147"/>
      <c r="M4" s="26"/>
      <c r="N4" s="153">
        <f>SUBTOTAL(9,N7:N87)</f>
        <v>252686.09580999997</v>
      </c>
      <c r="O4" s="158">
        <f t="shared" ref="O4:O66" si="16">IF(H4=0,"0",(N4/H4))</f>
        <v>0.63651632697601268</v>
      </c>
      <c r="P4" s="34"/>
      <c r="Q4" s="159"/>
      <c r="R4" s="147"/>
      <c r="S4" s="26"/>
      <c r="T4" s="148">
        <f t="shared" ref="T4" si="17">SUBTOTAL(9,T7:T87)</f>
        <v>72613.788582999972</v>
      </c>
      <c r="U4" s="78">
        <f t="shared" si="3"/>
        <v>0.18291414827754338</v>
      </c>
      <c r="V4" s="79"/>
      <c r="W4" s="80">
        <f t="shared" si="4"/>
        <v>0.18291414827754338</v>
      </c>
      <c r="X4" s="147"/>
      <c r="Y4" s="26"/>
      <c r="Z4" s="148">
        <f t="shared" ref="Z4" si="18">SUBTOTAL(9,Z7:Z87)</f>
        <v>71683.013140000025</v>
      </c>
      <c r="AA4" s="78">
        <f t="shared" si="5"/>
        <v>0.18056952474644386</v>
      </c>
      <c r="AB4" s="79"/>
      <c r="AC4" s="80">
        <f t="shared" si="6"/>
        <v>0.18056952474644386</v>
      </c>
      <c r="AD4" s="158"/>
      <c r="AE4" s="226"/>
      <c r="AF4" s="112">
        <f t="shared" ref="AF4:AK4" si="19">SUBTOTAL(9,AF7:AF87)</f>
        <v>116914.49221999997</v>
      </c>
      <c r="AG4" s="229"/>
      <c r="AH4" s="145"/>
      <c r="AI4" s="166"/>
      <c r="AJ4" s="232"/>
      <c r="AK4" s="112">
        <f t="shared" si="19"/>
        <v>22444.679980000001</v>
      </c>
      <c r="AL4" s="229"/>
      <c r="AM4" s="145"/>
      <c r="AN4" s="78">
        <f t="shared" si="7"/>
        <v>0.28531987400199721</v>
      </c>
      <c r="AO4" s="79"/>
      <c r="AP4" s="80">
        <f t="shared" si="8"/>
        <v>0.28531987400199721</v>
      </c>
      <c r="AQ4" s="78">
        <f t="shared" si="9"/>
        <v>5.4774332439971575E-2</v>
      </c>
      <c r="AR4" s="79"/>
      <c r="AS4" s="80">
        <f t="shared" si="10"/>
        <v>5.4774332439971575E-2</v>
      </c>
      <c r="AT4" s="78">
        <f t="shared" si="11"/>
        <v>5.6538153455676872E-2</v>
      </c>
      <c r="AU4" s="79"/>
      <c r="AV4" s="80">
        <f t="shared" si="12"/>
        <v>5.6538153455676872E-2</v>
      </c>
      <c r="AW4" s="147"/>
      <c r="AX4" s="26"/>
      <c r="AY4" s="148">
        <f t="shared" ref="AY4:BE4" si="20">SUBTOTAL(9,AY7:AY87)</f>
        <v>312180</v>
      </c>
      <c r="AZ4" s="147"/>
      <c r="BA4" s="26"/>
      <c r="BB4" s="148">
        <f t="shared" si="20"/>
        <v>2802.1283333333331</v>
      </c>
      <c r="BC4" s="147"/>
      <c r="BD4" s="26"/>
      <c r="BE4" s="148">
        <f t="shared" si="20"/>
        <v>4532.3483333333334</v>
      </c>
      <c r="BF4" s="147">
        <f>(AY4/BB4/3)</f>
        <v>37.136057889330552</v>
      </c>
      <c r="BG4" s="26"/>
      <c r="BH4" s="148"/>
      <c r="BI4" s="147">
        <f t="shared" ref="BI4:BI6" si="21">(BB4/BE4/3)</f>
        <v>0.20608362576819692</v>
      </c>
      <c r="BJ4" s="26"/>
      <c r="BK4" s="148"/>
      <c r="BL4" s="147"/>
      <c r="BM4" s="26"/>
      <c r="BN4" s="148">
        <f t="shared" ref="BN4:BQ4" si="22">SUBTOTAL(1,BN7:BN87)</f>
        <v>112.65432098765432</v>
      </c>
      <c r="BO4" s="147"/>
      <c r="BP4" s="26"/>
      <c r="BQ4" s="148">
        <f t="shared" si="22"/>
        <v>18632.04938271605</v>
      </c>
      <c r="BR4" s="147">
        <f>SUBTOTAL(1,BR7:BR87)</f>
        <v>252.29923470045222</v>
      </c>
      <c r="BS4" s="26"/>
      <c r="BT4" s="148"/>
      <c r="BU4" s="147">
        <f>SUBTOTAL(1,BU7:BU87)</f>
        <v>1333.0867319059912</v>
      </c>
      <c r="BV4" s="26"/>
      <c r="BW4" s="148"/>
      <c r="BX4" s="147">
        <f>SUBTOTAL(1,BX7:BX87)</f>
        <v>6.0021748208512165</v>
      </c>
      <c r="BY4" s="26"/>
      <c r="BZ4" s="148"/>
      <c r="CA4" s="78">
        <f t="shared" si="13"/>
        <v>0.91376432301521238</v>
      </c>
      <c r="CB4" s="79"/>
      <c r="CC4" s="114" t="e">
        <f t="shared" si="14"/>
        <v>#DIV/0!</v>
      </c>
      <c r="CD4" s="278"/>
      <c r="CE4" s="278"/>
    </row>
    <row r="5" spans="1:84" s="139" customFormat="1" ht="17.25" hidden="1" customHeight="1" x14ac:dyDescent="0.2">
      <c r="A5" s="24"/>
      <c r="B5" s="192" t="s">
        <v>27</v>
      </c>
      <c r="C5" s="190"/>
      <c r="D5" s="26"/>
      <c r="E5" s="153">
        <f>SUBTOTAL(9,E88:E112)</f>
        <v>272956.25362999999</v>
      </c>
      <c r="F5" s="147"/>
      <c r="G5" s="26"/>
      <c r="H5" s="148">
        <f>SUBTOTAL(9,H88:H112)</f>
        <v>271830.98209</v>
      </c>
      <c r="I5" s="147">
        <f>IF(H5=0,"0",(E5/H5))</f>
        <v>1.0041396000240599</v>
      </c>
      <c r="J5" s="26"/>
      <c r="K5" s="148"/>
      <c r="L5" s="147"/>
      <c r="M5" s="26"/>
      <c r="N5" s="153">
        <f>SUBTOTAL(9,N88:N112)</f>
        <v>67527.995129999996</v>
      </c>
      <c r="O5" s="158">
        <f t="shared" si="16"/>
        <v>0.24841905293798439</v>
      </c>
      <c r="P5" s="34"/>
      <c r="Q5" s="159"/>
      <c r="R5" s="147"/>
      <c r="S5" s="26"/>
      <c r="T5" s="148">
        <f>SUBTOTAL(9,T88:T112)</f>
        <v>30780.293410000009</v>
      </c>
      <c r="U5" s="164">
        <f t="shared" si="3"/>
        <v>0.11323320532980681</v>
      </c>
      <c r="V5" s="225"/>
      <c r="W5" s="165">
        <f t="shared" si="4"/>
        <v>0.11323320532980681</v>
      </c>
      <c r="X5" s="147"/>
      <c r="Y5" s="26"/>
      <c r="Z5" s="148">
        <f>SUBTOTAL(9,Z88:Z112)</f>
        <v>173522.69355</v>
      </c>
      <c r="AA5" s="78">
        <f t="shared" si="5"/>
        <v>0.63834774173220876</v>
      </c>
      <c r="AB5" s="79"/>
      <c r="AC5" s="80">
        <f t="shared" si="6"/>
        <v>0.63834774173220876</v>
      </c>
      <c r="AD5" s="158"/>
      <c r="AE5" s="226"/>
      <c r="AF5" s="112">
        <f>SUBTOTAL(9,AF88:AF112)</f>
        <v>54278.307799999995</v>
      </c>
      <c r="AG5" s="229"/>
      <c r="AH5" s="145"/>
      <c r="AI5" s="166"/>
      <c r="AJ5" s="232"/>
      <c r="AK5" s="112">
        <f>SUBTOTAL(9,AK88:AK112)</f>
        <v>7231.7111599999989</v>
      </c>
      <c r="AL5" s="229"/>
      <c r="AM5" s="145"/>
      <c r="AN5" s="78">
        <f t="shared" si="7"/>
        <v>0.19885350519785414</v>
      </c>
      <c r="AO5" s="79"/>
      <c r="AP5" s="80">
        <f t="shared" si="8"/>
        <v>0.19885350519785414</v>
      </c>
      <c r="AQ5" s="78">
        <f t="shared" si="9"/>
        <v>2.6494029954714979E-2</v>
      </c>
      <c r="AR5" s="79"/>
      <c r="AS5" s="80">
        <f t="shared" si="10"/>
        <v>2.6494029954714979E-2</v>
      </c>
      <c r="AT5" s="78">
        <f t="shared" si="11"/>
        <v>2.6603704641752959E-2</v>
      </c>
      <c r="AU5" s="79"/>
      <c r="AV5" s="80">
        <f t="shared" si="12"/>
        <v>2.6603704641752959E-2</v>
      </c>
      <c r="AW5" s="147"/>
      <c r="AX5" s="26"/>
      <c r="AY5" s="148">
        <f>SUBTOTAL(9,AY88:AY112)</f>
        <v>114809</v>
      </c>
      <c r="AZ5" s="147"/>
      <c r="BA5" s="26"/>
      <c r="BB5" s="148">
        <f>SUBTOTAL(9,BB88:BB112)</f>
        <v>558.92000000000007</v>
      </c>
      <c r="BC5" s="147"/>
      <c r="BD5" s="26"/>
      <c r="BE5" s="148">
        <f>SUBTOTAL(9,BE88:BE112)</f>
        <v>1227.44</v>
      </c>
      <c r="BF5" s="147">
        <f>(AY5/BB5/3)</f>
        <v>68.470741191345198</v>
      </c>
      <c r="BG5" s="26"/>
      <c r="BH5" s="148"/>
      <c r="BI5" s="147">
        <f t="shared" si="21"/>
        <v>0.1517847444002694</v>
      </c>
      <c r="BJ5" s="26"/>
      <c r="BK5" s="148"/>
      <c r="BL5" s="147"/>
      <c r="BM5" s="26"/>
      <c r="BN5" s="148">
        <f t="shared" ref="BN5:BX5" si="23">SUBTOTAL(1,BN88:BN112)</f>
        <v>93.84</v>
      </c>
      <c r="BO5" s="147"/>
      <c r="BP5" s="26"/>
      <c r="BQ5" s="148">
        <f t="shared" si="23"/>
        <v>20968.080000000002</v>
      </c>
      <c r="BR5" s="147">
        <f t="shared" si="23"/>
        <v>411.21886765190271</v>
      </c>
      <c r="BS5" s="26"/>
      <c r="BT5" s="148"/>
      <c r="BU5" s="147">
        <f t="shared" si="23"/>
        <v>1681.5324012244312</v>
      </c>
      <c r="BV5" s="26"/>
      <c r="BW5" s="148"/>
      <c r="BX5" s="147">
        <f t="shared" si="23"/>
        <v>7.0229917996789846</v>
      </c>
      <c r="BY5" s="26"/>
      <c r="BZ5" s="148"/>
      <c r="CA5" s="164">
        <f t="shared" si="13"/>
        <v>1.2345028330813468</v>
      </c>
      <c r="CB5" s="225"/>
      <c r="CC5" s="116" t="e">
        <f t="shared" si="14"/>
        <v>#DIV/0!</v>
      </c>
      <c r="CD5" s="278"/>
      <c r="CE5" s="278"/>
    </row>
    <row r="6" spans="1:84" s="139" customFormat="1" ht="7.5" hidden="1" customHeight="1" x14ac:dyDescent="0.2">
      <c r="A6" s="46"/>
      <c r="B6" s="193" t="s">
        <v>28</v>
      </c>
      <c r="C6" s="191"/>
      <c r="D6" s="48"/>
      <c r="E6" s="154">
        <f>SUBTOTAL(9,E113:E123)</f>
        <v>46843.231990000007</v>
      </c>
      <c r="F6" s="149"/>
      <c r="G6" s="48"/>
      <c r="H6" s="150">
        <f>SUBTOTAL(9,H113:H123)</f>
        <v>47661.363419999994</v>
      </c>
      <c r="I6" s="149">
        <f>IF(H6=0,"0",(E6/H6))</f>
        <v>0.9828344937850293</v>
      </c>
      <c r="J6" s="48"/>
      <c r="K6" s="150"/>
      <c r="L6" s="149"/>
      <c r="M6" s="48"/>
      <c r="N6" s="154">
        <f>SUBTOTAL(9,N113:N123)</f>
        <v>26817.417850000002</v>
      </c>
      <c r="O6" s="160">
        <f t="shared" si="16"/>
        <v>0.56266577214085089</v>
      </c>
      <c r="P6" s="56"/>
      <c r="Q6" s="161"/>
      <c r="R6" s="149"/>
      <c r="S6" s="48"/>
      <c r="T6" s="150">
        <f>SUBTOTAL(9,T113:T123)</f>
        <v>8805.9779499999968</v>
      </c>
      <c r="U6" s="164">
        <f t="shared" si="3"/>
        <v>0.18476135213338801</v>
      </c>
      <c r="V6" s="225"/>
      <c r="W6" s="165">
        <f t="shared" si="4"/>
        <v>0.18476135213338801</v>
      </c>
      <c r="X6" s="149"/>
      <c r="Y6" s="48"/>
      <c r="Z6" s="150">
        <f>SUBTOTAL(9,Z113:Z123)</f>
        <v>12037.967619999998</v>
      </c>
      <c r="AA6" s="78">
        <f t="shared" si="5"/>
        <v>0.25257287572576115</v>
      </c>
      <c r="AB6" s="79"/>
      <c r="AC6" s="80">
        <f t="shared" si="6"/>
        <v>0.25257287572576115</v>
      </c>
      <c r="AD6" s="160"/>
      <c r="AE6" s="227"/>
      <c r="AF6" s="113">
        <f>SUBTOTAL(9,AF113:AF123)</f>
        <v>7397.1919799999987</v>
      </c>
      <c r="AG6" s="230"/>
      <c r="AH6" s="146"/>
      <c r="AI6" s="167"/>
      <c r="AJ6" s="233"/>
      <c r="AK6" s="113">
        <f>SUBTOTAL(9,AK113:AK123)</f>
        <v>42.056709999999995</v>
      </c>
      <c r="AL6" s="230"/>
      <c r="AM6" s="146"/>
      <c r="AN6" s="78">
        <f t="shared" si="7"/>
        <v>0.15791378318172272</v>
      </c>
      <c r="AO6" s="79"/>
      <c r="AP6" s="80">
        <f t="shared" si="8"/>
        <v>0.15791378318172272</v>
      </c>
      <c r="AQ6" s="78">
        <f t="shared" si="9"/>
        <v>8.9781828053577028E-4</v>
      </c>
      <c r="AR6" s="79"/>
      <c r="AS6" s="80">
        <f t="shared" si="10"/>
        <v>8.9781828053577028E-4</v>
      </c>
      <c r="AT6" s="78">
        <f t="shared" si="11"/>
        <v>8.8240677526131919E-4</v>
      </c>
      <c r="AU6" s="79"/>
      <c r="AV6" s="80">
        <f t="shared" si="12"/>
        <v>8.8240677526131919E-4</v>
      </c>
      <c r="AW6" s="149"/>
      <c r="AX6" s="48"/>
      <c r="AY6" s="150">
        <f>SUBTOTAL(9,AY113:AY123)</f>
        <v>21081</v>
      </c>
      <c r="AZ6" s="149"/>
      <c r="BA6" s="48"/>
      <c r="BB6" s="150">
        <f>SUBTOTAL(9,BB113:BB123)</f>
        <v>157.185</v>
      </c>
      <c r="BC6" s="149"/>
      <c r="BD6" s="48"/>
      <c r="BE6" s="150">
        <f>SUBTOTAL(9,BE113:BE123)</f>
        <v>418.5258</v>
      </c>
      <c r="BF6" s="149">
        <f>(AY6/BB6/3)</f>
        <v>44.70528358303909</v>
      </c>
      <c r="BG6" s="48"/>
      <c r="BH6" s="150"/>
      <c r="BI6" s="149">
        <f t="shared" si="21"/>
        <v>0.12518941484610985</v>
      </c>
      <c r="BJ6" s="48"/>
      <c r="BK6" s="150"/>
      <c r="BL6" s="149"/>
      <c r="BM6" s="48"/>
      <c r="BN6" s="150">
        <f t="shared" ref="BN6:BX6" si="24">SUBTOTAL(1,BN113:BN123)</f>
        <v>109.36363636363636</v>
      </c>
      <c r="BO6" s="149"/>
      <c r="BP6" s="48"/>
      <c r="BQ6" s="150">
        <f t="shared" si="24"/>
        <v>35020.090909090912</v>
      </c>
      <c r="BR6" s="149">
        <f t="shared" si="24"/>
        <v>130.92239488048097</v>
      </c>
      <c r="BS6" s="48"/>
      <c r="BT6" s="150"/>
      <c r="BU6" s="149">
        <f t="shared" si="24"/>
        <v>1719.8317275030872</v>
      </c>
      <c r="BV6" s="48"/>
      <c r="BW6" s="150"/>
      <c r="BX6" s="149">
        <f t="shared" si="24"/>
        <v>17.189257376215217</v>
      </c>
      <c r="BY6" s="48"/>
      <c r="BZ6" s="150"/>
      <c r="CA6" s="164">
        <f t="shared" si="13"/>
        <v>1.7691544619115198</v>
      </c>
      <c r="CB6" s="225"/>
      <c r="CC6" s="116" t="e">
        <f t="shared" si="14"/>
        <v>#DIV/0!</v>
      </c>
      <c r="CD6" s="278"/>
      <c r="CE6" s="278"/>
    </row>
    <row r="7" spans="1:84" s="142" customFormat="1" ht="15" customHeight="1" x14ac:dyDescent="0.2">
      <c r="A7" s="141" t="s">
        <v>91</v>
      </c>
      <c r="B7" s="194" t="s">
        <v>92</v>
      </c>
      <c r="C7" s="257">
        <v>5091.1149999999998</v>
      </c>
      <c r="D7" s="257">
        <v>4229.2560000000003</v>
      </c>
      <c r="E7" s="257">
        <v>8716.5569399999986</v>
      </c>
      <c r="F7" s="258">
        <v>5071.8720000000003</v>
      </c>
      <c r="G7" s="257">
        <v>4079.9989999999998</v>
      </c>
      <c r="H7" s="259">
        <v>7718.1270400000003</v>
      </c>
      <c r="I7" s="260">
        <f>IF(H7=0,"0",(E7/H7))</f>
        <v>1.1293616825462358</v>
      </c>
      <c r="J7" s="261">
        <f>I7-IF(F7=0,"0",(C7/F7))</f>
        <v>0.12556761992004972</v>
      </c>
      <c r="K7" s="262">
        <f>I7-IF(G7=0,"0",(D7/G7))</f>
        <v>9.2779075540694755E-2</v>
      </c>
      <c r="L7" s="258">
        <v>3535.8690000000001</v>
      </c>
      <c r="M7" s="257">
        <v>3077.9720000000002</v>
      </c>
      <c r="N7" s="257">
        <v>5526.5080399999997</v>
      </c>
      <c r="O7" s="263">
        <f>IF(H7=0,"0",(N7/H7))</f>
        <v>0.71604263720437533</v>
      </c>
      <c r="P7" s="264">
        <f>O7-IF(F7=0,"0",(L7/F7))</f>
        <v>1.8889988241625466E-2</v>
      </c>
      <c r="Q7" s="265">
        <f>O7-IF(G7=0,"0",(M7/G7))</f>
        <v>-3.836244965961666E-2</v>
      </c>
      <c r="R7" s="258">
        <v>944.35100000000011</v>
      </c>
      <c r="S7" s="257">
        <v>375.94</v>
      </c>
      <c r="T7" s="259">
        <v>1382.2200000000007</v>
      </c>
      <c r="U7" s="266">
        <f>IF(H7=0,"0",(T7/H7))</f>
        <v>0.17908749011729155</v>
      </c>
      <c r="V7" s="267">
        <f>U7-R7/F7</f>
        <v>-7.1062860663345384E-3</v>
      </c>
      <c r="W7" s="268">
        <f>U7-S7/G7</f>
        <v>8.6945310670678941E-2</v>
      </c>
      <c r="X7" s="258">
        <v>591.65200000000004</v>
      </c>
      <c r="Y7" s="257">
        <v>626.08699999999999</v>
      </c>
      <c r="Z7" s="259">
        <v>809.399</v>
      </c>
      <c r="AA7" s="100">
        <f t="shared" si="5"/>
        <v>0.1048698726783331</v>
      </c>
      <c r="AB7" s="101">
        <f>AA7-X7/F7</f>
        <v>-1.1783702175290969E-2</v>
      </c>
      <c r="AC7" s="102">
        <f>AA7-Y7/G7</f>
        <v>-4.858286101106242E-2</v>
      </c>
      <c r="AD7" s="258">
        <v>2658.703</v>
      </c>
      <c r="AE7" s="257">
        <v>2677.8829999999998</v>
      </c>
      <c r="AF7" s="257">
        <v>4017.61213</v>
      </c>
      <c r="AG7" s="257">
        <f>AF7-AD7</f>
        <v>1358.90913</v>
      </c>
      <c r="AH7" s="259">
        <f>AF7-AE7</f>
        <v>1339.7291300000002</v>
      </c>
      <c r="AI7" s="258">
        <v>1298.6130000000001</v>
      </c>
      <c r="AJ7" s="257">
        <v>0</v>
      </c>
      <c r="AK7" s="257">
        <v>0</v>
      </c>
      <c r="AL7" s="257">
        <f t="shared" ref="AL7:AL8" si="25">AK7-AI7</f>
        <v>-1298.6130000000001</v>
      </c>
      <c r="AM7" s="259">
        <f t="shared" ref="AM7:AM8" si="26">AK7-AJ7</f>
        <v>0</v>
      </c>
      <c r="AN7" s="100">
        <f t="shared" si="7"/>
        <v>0.4609173275245077</v>
      </c>
      <c r="AO7" s="101">
        <f>AN7-IF(C7=0,"0",(AD7/C7))</f>
        <v>-6.1306782518184388E-2</v>
      </c>
      <c r="AP7" s="102">
        <f>AN7-IF(D7=0,"0",(AE7/D7))</f>
        <v>-0.17226330755646152</v>
      </c>
      <c r="AQ7" s="100">
        <f>IF(E7=0,"0",(AK7/E7))</f>
        <v>0</v>
      </c>
      <c r="AR7" s="101">
        <f>AQ7-IF(C7=0,"0",(AI7/C7))</f>
        <v>-0.25507437958089735</v>
      </c>
      <c r="AS7" s="102">
        <f t="shared" ref="AS7:AS8" si="27">AQ7-IF(D7=0,"0",(AJ7/D7))</f>
        <v>0</v>
      </c>
      <c r="AT7" s="100">
        <f t="shared" si="11"/>
        <v>0</v>
      </c>
      <c r="AU7" s="101">
        <f>AT7-AI7/F7</f>
        <v>-0.2560421477513628</v>
      </c>
      <c r="AV7" s="102">
        <f>AT7-AJ7/G7</f>
        <v>0</v>
      </c>
      <c r="AW7" s="258">
        <v>6562</v>
      </c>
      <c r="AX7" s="257">
        <v>4396</v>
      </c>
      <c r="AY7" s="259">
        <v>5808</v>
      </c>
      <c r="AZ7" s="258">
        <v>46</v>
      </c>
      <c r="BA7" s="257">
        <v>49</v>
      </c>
      <c r="BB7" s="259">
        <v>67</v>
      </c>
      <c r="BC7" s="258">
        <v>100</v>
      </c>
      <c r="BD7" s="257">
        <v>95</v>
      </c>
      <c r="BE7" s="259">
        <v>112</v>
      </c>
      <c r="BF7" s="258">
        <f>AY7/BB7/12</f>
        <v>7.2238805970149258</v>
      </c>
      <c r="BG7" s="257">
        <f>BF7-AW7/AZ7/12</f>
        <v>-4.6638005624053633</v>
      </c>
      <c r="BH7" s="259">
        <f>BF7-AX7/BA7/9</f>
        <v>-2.7443733712390426</v>
      </c>
      <c r="BI7" s="258">
        <f>AY7/BE7/12</f>
        <v>4.3214285714285712</v>
      </c>
      <c r="BJ7" s="257">
        <f>BI7-AW7/BC7/12</f>
        <v>-1.1469047619047625</v>
      </c>
      <c r="BK7" s="259">
        <f>BI7-AX7/BD7/9</f>
        <v>-0.82009189640768643</v>
      </c>
      <c r="BL7" s="258">
        <v>146</v>
      </c>
      <c r="BM7" s="257">
        <v>167</v>
      </c>
      <c r="BN7" s="259">
        <v>160</v>
      </c>
      <c r="BO7" s="258">
        <v>26580</v>
      </c>
      <c r="BP7" s="257">
        <v>20010</v>
      </c>
      <c r="BQ7" s="259">
        <v>28646</v>
      </c>
      <c r="BR7" s="258">
        <f>H7*1000/BQ7</f>
        <v>269.43123088738395</v>
      </c>
      <c r="BS7" s="257">
        <f t="shared" ref="BS7:BS8" si="28">BR7-F7*1000/BO7</f>
        <v>78.615881000250766</v>
      </c>
      <c r="BT7" s="259">
        <f>BR7-G7*1000/BP7</f>
        <v>65.533229887883692</v>
      </c>
      <c r="BU7" s="258">
        <f>H7*1000/AY7</f>
        <v>1328.8786225895317</v>
      </c>
      <c r="BV7" s="257">
        <f t="shared" ref="BV7:BV8" si="29">BU7-F7*1000/AW7</f>
        <v>555.96304806956823</v>
      </c>
      <c r="BW7" s="259">
        <f>BU7-G7*1000/AX7</f>
        <v>400.76238055131512</v>
      </c>
      <c r="BX7" s="269">
        <f>BQ7/AY7</f>
        <v>4.9321625344352613</v>
      </c>
      <c r="BY7" s="270">
        <f>BX7-BO7/AW7</f>
        <v>0.88156820343861408</v>
      </c>
      <c r="BZ7" s="271">
        <f>BX7-BP7/AX7</f>
        <v>0.38029720231515185</v>
      </c>
      <c r="CA7" s="266">
        <f>(BQ7/BN7)/365</f>
        <v>0.490513698630137</v>
      </c>
      <c r="CB7" s="267">
        <f>CA7-(BO7/BL7)/365</f>
        <v>-8.2665603302683466E-3</v>
      </c>
      <c r="CC7" s="272">
        <f>CA7-(BP7/BM7)/272</f>
        <v>4.9997671860147586E-2</v>
      </c>
      <c r="CD7" s="285"/>
      <c r="CE7" s="280"/>
      <c r="CF7" s="273"/>
    </row>
    <row r="8" spans="1:84" s="252" customFormat="1" ht="15" customHeight="1" x14ac:dyDescent="0.2">
      <c r="A8" s="141" t="s">
        <v>91</v>
      </c>
      <c r="B8" s="194" t="s">
        <v>93</v>
      </c>
      <c r="C8" s="92">
        <v>5862.0460000000003</v>
      </c>
      <c r="D8" s="92">
        <v>5181.5889999999999</v>
      </c>
      <c r="E8" s="92">
        <v>8396.2029999999995</v>
      </c>
      <c r="F8" s="91">
        <v>5473.5379999999996</v>
      </c>
      <c r="G8" s="92">
        <v>5261.1329999999998</v>
      </c>
      <c r="H8" s="93">
        <v>8347.3130000000001</v>
      </c>
      <c r="I8" s="157">
        <f t="shared" ref="I8:I71" si="30">IF(H8=0,"0",(E8/H8))</f>
        <v>1.005856974573734</v>
      </c>
      <c r="J8" s="248">
        <f>I8-IF(F8=0,"0",(C8/F8))</f>
        <v>-6.512234446999976E-2</v>
      </c>
      <c r="K8" s="249">
        <f>I8-IF(G8=0,"0",(D8/G8))</f>
        <v>2.0976151374624608E-2</v>
      </c>
      <c r="L8" s="91">
        <v>3167.8290000000002</v>
      </c>
      <c r="M8" s="92">
        <v>3865.6390000000001</v>
      </c>
      <c r="N8" s="92">
        <v>4890.0829999999996</v>
      </c>
      <c r="O8" s="97">
        <f t="shared" si="16"/>
        <v>0.58582719972283293</v>
      </c>
      <c r="P8" s="98">
        <f>O8-IF(F8=0,"0",(L8/F8))</f>
        <v>7.0737499431838824E-3</v>
      </c>
      <c r="Q8" s="99">
        <f>O8-IF(G8=0,"0",(M8/G8))</f>
        <v>-0.14892689221895994</v>
      </c>
      <c r="R8" s="91">
        <v>1570.7109999999993</v>
      </c>
      <c r="S8" s="92">
        <v>635.59799999999996</v>
      </c>
      <c r="T8" s="93">
        <v>2156.6540000000005</v>
      </c>
      <c r="U8" s="100">
        <f t="shared" ref="U8:U71" si="31">IF(H8=0,"0",(T8/H8))</f>
        <v>0.25836505711478658</v>
      </c>
      <c r="V8" s="101">
        <f t="shared" ref="V8" si="32">U8-R8/F8</f>
        <v>-2.8599425455718919E-2</v>
      </c>
      <c r="W8" s="102">
        <f>U8-S8/G8</f>
        <v>0.13755495784529465</v>
      </c>
      <c r="X8" s="91">
        <v>734.99800000000005</v>
      </c>
      <c r="Y8" s="92">
        <v>759.89599999999996</v>
      </c>
      <c r="Z8" s="93">
        <v>1300.576</v>
      </c>
      <c r="AA8" s="100">
        <f t="shared" ref="AA8:AA71" si="33">IF(H8=0,"0",(Z8/H8))</f>
        <v>0.15580774316238052</v>
      </c>
      <c r="AB8" s="101">
        <f t="shared" ref="AB8" si="34">AA8-X8/F8</f>
        <v>2.1525675512535009E-2</v>
      </c>
      <c r="AC8" s="102">
        <f>AA8-Y8/G8</f>
        <v>1.1371934373665238E-2</v>
      </c>
      <c r="AD8" s="91">
        <v>544.72400000000005</v>
      </c>
      <c r="AE8" s="92">
        <v>1844.106</v>
      </c>
      <c r="AF8" s="92">
        <v>2691.9960000000001</v>
      </c>
      <c r="AG8" s="92">
        <f>AF8-AD8</f>
        <v>2147.2719999999999</v>
      </c>
      <c r="AH8" s="93">
        <f>AF8-AE8</f>
        <v>847.8900000000001</v>
      </c>
      <c r="AI8" s="91">
        <v>0</v>
      </c>
      <c r="AJ8" s="92">
        <v>0</v>
      </c>
      <c r="AK8" s="92">
        <v>0</v>
      </c>
      <c r="AL8" s="92">
        <f t="shared" si="25"/>
        <v>0</v>
      </c>
      <c r="AM8" s="93">
        <f t="shared" si="26"/>
        <v>0</v>
      </c>
      <c r="AN8" s="100">
        <f t="shared" ref="AN8:AN66" si="35">IF(E8=0,"0",(AF8/E8))</f>
        <v>0.3206206424499265</v>
      </c>
      <c r="AO8" s="101">
        <f t="shared" ref="AO8" si="36">AN8-IF(C8=0,"0",(AD8/C8))</f>
        <v>0.22769677252464784</v>
      </c>
      <c r="AP8" s="102">
        <f t="shared" ref="AP8" si="37">AN8-IF(D8=0,"0",(AE8/D8))</f>
        <v>-3.5275203399676769E-2</v>
      </c>
      <c r="AQ8" s="100">
        <f t="shared" ref="AQ8:AQ66" si="38">IF(E8=0,"0",(AK8/E8))</f>
        <v>0</v>
      </c>
      <c r="AR8" s="101">
        <f t="shared" ref="AR8" si="39">AQ8-IF(C8=0,"0",(AI8/C8))</f>
        <v>0</v>
      </c>
      <c r="AS8" s="102">
        <f t="shared" si="27"/>
        <v>0</v>
      </c>
      <c r="AT8" s="100">
        <f t="shared" ref="AT8:AT71" si="40">IF(H8=0,"0",(AK8/H8))</f>
        <v>0</v>
      </c>
      <c r="AU8" s="101">
        <f t="shared" ref="AU8" si="41">AT8-AI8/F8</f>
        <v>0</v>
      </c>
      <c r="AV8" s="102">
        <f>AT8-AJ8/G8</f>
        <v>0</v>
      </c>
      <c r="AW8" s="91">
        <v>7272</v>
      </c>
      <c r="AX8" s="92">
        <v>4676</v>
      </c>
      <c r="AY8" s="93">
        <v>6219</v>
      </c>
      <c r="AZ8" s="91">
        <v>43</v>
      </c>
      <c r="BA8" s="92">
        <v>43</v>
      </c>
      <c r="BB8" s="93">
        <v>47</v>
      </c>
      <c r="BC8" s="91">
        <v>95</v>
      </c>
      <c r="BD8" s="92">
        <v>92</v>
      </c>
      <c r="BE8" s="93">
        <v>99</v>
      </c>
      <c r="BF8" s="91">
        <f>AY8/BB8/12</f>
        <v>11.026595744680852</v>
      </c>
      <c r="BG8" s="92">
        <f>BF8-AW8/AZ8/12</f>
        <v>-3.0664275111331012</v>
      </c>
      <c r="BH8" s="93">
        <f>BF8-AX8/BA8/9</f>
        <v>-1.0560915938204403</v>
      </c>
      <c r="BI8" s="91">
        <f>AY8/BE8/12</f>
        <v>5.2348484848484853</v>
      </c>
      <c r="BJ8" s="92">
        <f>BI8-AW8/BC8/12</f>
        <v>-1.1440988835725676</v>
      </c>
      <c r="BK8" s="93">
        <f>BI8-AX8/BD8/9</f>
        <v>-0.41249451032059703</v>
      </c>
      <c r="BL8" s="91">
        <v>137</v>
      </c>
      <c r="BM8" s="92">
        <v>144</v>
      </c>
      <c r="BN8" s="93">
        <v>145</v>
      </c>
      <c r="BO8" s="91">
        <v>29533</v>
      </c>
      <c r="BP8" s="92">
        <v>20313</v>
      </c>
      <c r="BQ8" s="93">
        <v>29193</v>
      </c>
      <c r="BR8" s="91">
        <f t="shared" ref="BR8:BR71" si="42">H8*1000/BQ8</f>
        <v>285.93542972630428</v>
      </c>
      <c r="BS8" s="92">
        <f t="shared" si="28"/>
        <v>100.5990941017487</v>
      </c>
      <c r="BT8" s="93">
        <f>BR8-G8*1000/BP8</f>
        <v>26.932180575514167</v>
      </c>
      <c r="BU8" s="91">
        <f t="shared" ref="BU8:BU71" si="43">H8*1000/AY8</f>
        <v>1342.2275285415662</v>
      </c>
      <c r="BV8" s="92">
        <f t="shared" si="29"/>
        <v>589.54078486719879</v>
      </c>
      <c r="BW8" s="93">
        <f>BU8-G8*1000/AX8</f>
        <v>217.09215642864933</v>
      </c>
      <c r="BX8" s="169">
        <f t="shared" ref="BX8:BX71" si="44">BQ8/AY8</f>
        <v>4.6941630487216592</v>
      </c>
      <c r="BY8" s="250">
        <f t="shared" ref="BY8" si="45">BX8-BO8/AW8</f>
        <v>0.632969429359723</v>
      </c>
      <c r="BZ8" s="251">
        <f t="shared" ref="BZ8" si="46">BX8-BP8/AX8</f>
        <v>0.35006552947443925</v>
      </c>
      <c r="CA8" s="100">
        <f>(BQ8/BN8)/365</f>
        <v>0.55159187529522902</v>
      </c>
      <c r="CB8" s="101">
        <f>CA8-(BO8/BL8)/365</f>
        <v>-3.9009064610780353E-2</v>
      </c>
      <c r="CC8" s="247">
        <f>CA8-(BP8/BM8)/272</f>
        <v>3.2979742942287893E-2</v>
      </c>
      <c r="CD8" s="285"/>
      <c r="CE8" s="280"/>
      <c r="CF8" s="273"/>
    </row>
    <row r="9" spans="1:84" s="252" customFormat="1" ht="15" customHeight="1" x14ac:dyDescent="0.2">
      <c r="A9" s="141" t="s">
        <v>91</v>
      </c>
      <c r="B9" s="194" t="s">
        <v>94</v>
      </c>
      <c r="C9" s="92">
        <v>14884.081</v>
      </c>
      <c r="D9" s="92">
        <v>11617.867</v>
      </c>
      <c r="E9" s="92">
        <v>18770.206999999999</v>
      </c>
      <c r="F9" s="91">
        <v>15127.592000000001</v>
      </c>
      <c r="G9" s="92">
        <v>12382.651</v>
      </c>
      <c r="H9" s="93">
        <v>18629.506000000001</v>
      </c>
      <c r="I9" s="157">
        <f t="shared" si="30"/>
        <v>1.0075525888877568</v>
      </c>
      <c r="J9" s="248">
        <f t="shared" ref="J9:J72" si="47">I9-IF(F9=0,"0",(C9/F9))</f>
        <v>2.3649731116341499E-2</v>
      </c>
      <c r="K9" s="249">
        <f t="shared" ref="K9:K72" si="48">I9-IF(G9=0,"0",(D9/G9))</f>
        <v>6.9315130689185267E-2</v>
      </c>
      <c r="L9" s="91">
        <v>9618.652</v>
      </c>
      <c r="M9" s="92">
        <v>8951.7950000000001</v>
      </c>
      <c r="N9" s="92">
        <v>12835.209000000001</v>
      </c>
      <c r="O9" s="97">
        <f t="shared" si="16"/>
        <v>0.68897205325788025</v>
      </c>
      <c r="P9" s="98">
        <f t="shared" ref="P9:P72" si="49">O9-IF(F9=0,"0",(L9/F9))</f>
        <v>5.3137083620941383E-2</v>
      </c>
      <c r="Q9" s="99">
        <f t="shared" ref="Q9:Q72" si="50">O9-IF(G9=0,"0",(M9/G9))</f>
        <v>-3.39583596238201E-2</v>
      </c>
      <c r="R9" s="91">
        <v>4417.7540000000008</v>
      </c>
      <c r="S9" s="92">
        <v>1640.1020000000001</v>
      </c>
      <c r="T9" s="93">
        <v>3182.9710000000005</v>
      </c>
      <c r="U9" s="100">
        <f t="shared" si="31"/>
        <v>0.17085643602143827</v>
      </c>
      <c r="V9" s="101">
        <f t="shared" ref="V9:V72" si="51">U9-R9/F9</f>
        <v>-0.12117642684265803</v>
      </c>
      <c r="W9" s="102">
        <f t="shared" ref="W9:W72" si="52">U9-S9/G9</f>
        <v>3.8404830949148011E-2</v>
      </c>
      <c r="X9" s="91">
        <v>1091.1859999999999</v>
      </c>
      <c r="Y9" s="92">
        <v>1790.7539999999999</v>
      </c>
      <c r="Z9" s="93">
        <v>2611.326</v>
      </c>
      <c r="AA9" s="100">
        <f t="shared" si="33"/>
        <v>0.14017151072068149</v>
      </c>
      <c r="AB9" s="101">
        <f t="shared" ref="AB9:AB72" si="53">AA9-X9/F9</f>
        <v>6.8039343221716689E-2</v>
      </c>
      <c r="AC9" s="102">
        <f t="shared" ref="AC9:AC72" si="54">AA9-Y9/G9</f>
        <v>-4.4464713253278831E-3</v>
      </c>
      <c r="AD9" s="91">
        <v>2726.373</v>
      </c>
      <c r="AE9" s="92">
        <v>2757.5459999999998</v>
      </c>
      <c r="AF9" s="92">
        <v>6880.19</v>
      </c>
      <c r="AG9" s="92">
        <f t="shared" ref="AG9:AG72" si="55">AF9-AD9</f>
        <v>4153.8169999999991</v>
      </c>
      <c r="AH9" s="93">
        <f t="shared" ref="AH9:AH72" si="56">AF9-AE9</f>
        <v>4122.6440000000002</v>
      </c>
      <c r="AI9" s="91">
        <v>0</v>
      </c>
      <c r="AJ9" s="92">
        <v>0</v>
      </c>
      <c r="AK9" s="92">
        <v>0</v>
      </c>
      <c r="AL9" s="92">
        <f t="shared" ref="AL9:AL72" si="57">AK9-AI9</f>
        <v>0</v>
      </c>
      <c r="AM9" s="93">
        <f t="shared" ref="AM9:AM72" si="58">AK9-AJ9</f>
        <v>0</v>
      </c>
      <c r="AN9" s="100">
        <f t="shared" si="35"/>
        <v>0.36654843497463829</v>
      </c>
      <c r="AO9" s="101">
        <f t="shared" ref="AO9:AO72" si="59">AN9-IF(C9=0,"0",(AD9/C9))</f>
        <v>0.18337468041095378</v>
      </c>
      <c r="AP9" s="102">
        <f t="shared" ref="AP9:AP72" si="60">AN9-IF(D9=0,"0",(AE9/D9))</f>
        <v>0.12919453860106131</v>
      </c>
      <c r="AQ9" s="100">
        <f t="shared" si="38"/>
        <v>0</v>
      </c>
      <c r="AR9" s="101">
        <f t="shared" ref="AR9:AR72" si="61">AQ9-IF(C9=0,"0",(AI9/C9))</f>
        <v>0</v>
      </c>
      <c r="AS9" s="102">
        <f t="shared" ref="AS9:AS72" si="62">AQ9-IF(D9=0,"0",(AJ9/D9))</f>
        <v>0</v>
      </c>
      <c r="AT9" s="100">
        <f t="shared" si="40"/>
        <v>0</v>
      </c>
      <c r="AU9" s="101">
        <f t="shared" ref="AU9:AU72" si="63">AT9-AI9/F9</f>
        <v>0</v>
      </c>
      <c r="AV9" s="102">
        <f t="shared" ref="AV9:AV72" si="64">AT9-AJ9/G9</f>
        <v>0</v>
      </c>
      <c r="AW9" s="91">
        <v>14508</v>
      </c>
      <c r="AX9" s="92">
        <v>9214</v>
      </c>
      <c r="AY9" s="93">
        <v>11897</v>
      </c>
      <c r="AZ9" s="91">
        <v>91</v>
      </c>
      <c r="BA9" s="92">
        <v>94</v>
      </c>
      <c r="BB9" s="93">
        <v>94</v>
      </c>
      <c r="BC9" s="91">
        <v>193</v>
      </c>
      <c r="BD9" s="92">
        <v>196</v>
      </c>
      <c r="BE9" s="93">
        <v>197</v>
      </c>
      <c r="BF9" s="91">
        <f t="shared" ref="BF9:BF72" si="65">AY9/BB9/12</f>
        <v>10.546985815602836</v>
      </c>
      <c r="BG9" s="92">
        <f t="shared" ref="BG9:BG72" si="66">BF9-AW9/AZ9/12</f>
        <v>-2.7387284701114485</v>
      </c>
      <c r="BH9" s="93">
        <f t="shared" ref="BH9:BH72" si="67">BF9-AX9/BA9/9</f>
        <v>-0.34426713947990528</v>
      </c>
      <c r="BI9" s="91">
        <f t="shared" ref="BI9:BI72" si="68">AY9/BE9/12</f>
        <v>5.0325719120135366</v>
      </c>
      <c r="BJ9" s="92">
        <f t="shared" ref="BJ9:BJ72" si="69">BI9-AW9/BC9/12</f>
        <v>-1.2316767926496759</v>
      </c>
      <c r="BK9" s="93">
        <f t="shared" ref="BK9:BK72" si="70">BI9-AX9/BD9/9</f>
        <v>-0.19078409705675803</v>
      </c>
      <c r="BL9" s="91">
        <v>297</v>
      </c>
      <c r="BM9" s="92">
        <v>297</v>
      </c>
      <c r="BN9" s="93">
        <v>379</v>
      </c>
      <c r="BO9" s="91">
        <v>61880</v>
      </c>
      <c r="BP9" s="92">
        <v>40122</v>
      </c>
      <c r="BQ9" s="93">
        <v>56292</v>
      </c>
      <c r="BR9" s="91">
        <f>H9*1000/BQ9</f>
        <v>330.94411284019043</v>
      </c>
      <c r="BS9" s="92">
        <f t="shared" ref="BS9:BS72" si="71">BR9-F9*1000/BO9</f>
        <v>86.477532361845249</v>
      </c>
      <c r="BT9" s="93">
        <f t="shared" ref="BT9:BT72" si="72">BR9-G9*1000/BP9</f>
        <v>22.319143995167735</v>
      </c>
      <c r="BU9" s="91">
        <f>H9*1000/AY9</f>
        <v>1565.8994704547365</v>
      </c>
      <c r="BV9" s="92">
        <f t="shared" ref="BV9:BV72" si="73">BU9-F9*1000/AW9</f>
        <v>523.19255013491306</v>
      </c>
      <c r="BW9" s="93">
        <f t="shared" ref="BW9:BW72" si="74">BU9-G9*1000/AX9</f>
        <v>222.0042023844087</v>
      </c>
      <c r="BX9" s="169">
        <f t="shared" si="44"/>
        <v>4.7316130116836179</v>
      </c>
      <c r="BY9" s="250">
        <f t="shared" ref="BY9:BY72" si="75">BX9-BO9/AW9</f>
        <v>0.46638003677322359</v>
      </c>
      <c r="BZ9" s="251">
        <f t="shared" ref="BZ9:BZ72" si="76">BX9-BP9/AX9</f>
        <v>0.37715240825405427</v>
      </c>
      <c r="CA9" s="100">
        <f t="shared" ref="CA9:CA72" si="77">(BQ9/BN9)/365</f>
        <v>0.40692521776846063</v>
      </c>
      <c r="CB9" s="101">
        <f t="shared" ref="CB9:CB72" si="78">CA9-(BO9/BL9)/365</f>
        <v>-0.16389716127309656</v>
      </c>
      <c r="CC9" s="247">
        <f t="shared" ref="CC9:CC72" si="79">CA9-(BP9/BM9)/272</f>
        <v>-8.973253624223454E-2</v>
      </c>
      <c r="CD9" s="285"/>
      <c r="CE9" s="280"/>
      <c r="CF9" s="273"/>
    </row>
    <row r="10" spans="1:84" s="142" customFormat="1" ht="15" customHeight="1" x14ac:dyDescent="0.2">
      <c r="A10" s="141" t="s">
        <v>95</v>
      </c>
      <c r="B10" s="194" t="s">
        <v>96</v>
      </c>
      <c r="C10" s="92">
        <v>2869.7510000000002</v>
      </c>
      <c r="D10" s="92">
        <v>2213.6880000000001</v>
      </c>
      <c r="E10" s="92">
        <v>3426.23</v>
      </c>
      <c r="F10" s="91">
        <v>2811.7440000000001</v>
      </c>
      <c r="G10" s="92">
        <v>2146.386</v>
      </c>
      <c r="H10" s="93">
        <v>3338.2170000000001</v>
      </c>
      <c r="I10" s="157">
        <f t="shared" si="30"/>
        <v>1.0263652722396417</v>
      </c>
      <c r="J10" s="248">
        <f t="shared" si="47"/>
        <v>5.7350157155768855E-3</v>
      </c>
      <c r="K10" s="249">
        <f t="shared" si="48"/>
        <v>-4.9906907604897466E-3</v>
      </c>
      <c r="L10" s="91">
        <v>2022.021</v>
      </c>
      <c r="M10" s="92">
        <v>1593.788</v>
      </c>
      <c r="N10" s="92">
        <v>2391.6439999999998</v>
      </c>
      <c r="O10" s="97">
        <f t="shared" si="16"/>
        <v>0.71644353857163856</v>
      </c>
      <c r="P10" s="98">
        <f t="shared" si="49"/>
        <v>-2.6905646753141443E-3</v>
      </c>
      <c r="Q10" s="99">
        <f t="shared" si="50"/>
        <v>-2.6101371803289308E-2</v>
      </c>
      <c r="R10" s="91">
        <v>432.62200000000018</v>
      </c>
      <c r="S10" s="92">
        <v>421.23500000000001</v>
      </c>
      <c r="T10" s="93">
        <v>580.26800000000026</v>
      </c>
      <c r="U10" s="100">
        <f t="shared" si="31"/>
        <v>0.17382572792601567</v>
      </c>
      <c r="V10" s="101">
        <f t="shared" si="51"/>
        <v>1.9963214126750811E-2</v>
      </c>
      <c r="W10" s="102">
        <f t="shared" si="52"/>
        <v>-2.2427415730344374E-2</v>
      </c>
      <c r="X10" s="91">
        <v>357.101</v>
      </c>
      <c r="Y10" s="92">
        <v>131.363</v>
      </c>
      <c r="Z10" s="93">
        <v>366.30500000000001</v>
      </c>
      <c r="AA10" s="100">
        <f t="shared" si="33"/>
        <v>0.10973073350234572</v>
      </c>
      <c r="AB10" s="101">
        <f t="shared" si="53"/>
        <v>-1.7272649451436695E-2</v>
      </c>
      <c r="AC10" s="102">
        <f t="shared" si="54"/>
        <v>4.8528787533633662E-2</v>
      </c>
      <c r="AD10" s="91">
        <v>408.625</v>
      </c>
      <c r="AE10" s="92">
        <v>512.71</v>
      </c>
      <c r="AF10" s="92">
        <v>1105.43</v>
      </c>
      <c r="AG10" s="92">
        <f t="shared" si="55"/>
        <v>696.80500000000006</v>
      </c>
      <c r="AH10" s="93">
        <f t="shared" si="56"/>
        <v>592.72</v>
      </c>
      <c r="AI10" s="91">
        <v>0</v>
      </c>
      <c r="AJ10" s="92">
        <v>0</v>
      </c>
      <c r="AK10" s="92">
        <v>0</v>
      </c>
      <c r="AL10" s="92">
        <f t="shared" si="57"/>
        <v>0</v>
      </c>
      <c r="AM10" s="93">
        <f t="shared" si="58"/>
        <v>0</v>
      </c>
      <c r="AN10" s="100">
        <f t="shared" si="35"/>
        <v>0.32263741780324146</v>
      </c>
      <c r="AO10" s="101">
        <f t="shared" si="59"/>
        <v>0.18024701529096776</v>
      </c>
      <c r="AP10" s="102">
        <f t="shared" si="60"/>
        <v>9.102844671065749E-2</v>
      </c>
      <c r="AQ10" s="100">
        <f t="shared" si="38"/>
        <v>0</v>
      </c>
      <c r="AR10" s="101">
        <f t="shared" si="61"/>
        <v>0</v>
      </c>
      <c r="AS10" s="102">
        <f t="shared" si="62"/>
        <v>0</v>
      </c>
      <c r="AT10" s="100">
        <f t="shared" si="40"/>
        <v>0</v>
      </c>
      <c r="AU10" s="101">
        <f t="shared" si="63"/>
        <v>0</v>
      </c>
      <c r="AV10" s="102">
        <f t="shared" si="64"/>
        <v>0</v>
      </c>
      <c r="AW10" s="91">
        <v>2757</v>
      </c>
      <c r="AX10" s="92">
        <v>1760</v>
      </c>
      <c r="AY10" s="93">
        <v>2253</v>
      </c>
      <c r="AZ10" s="91">
        <v>12</v>
      </c>
      <c r="BA10" s="92">
        <v>14</v>
      </c>
      <c r="BB10" s="93">
        <v>14</v>
      </c>
      <c r="BC10" s="91">
        <v>32</v>
      </c>
      <c r="BD10" s="92">
        <v>29</v>
      </c>
      <c r="BE10" s="93">
        <v>30</v>
      </c>
      <c r="BF10" s="91">
        <f t="shared" si="65"/>
        <v>13.410714285714285</v>
      </c>
      <c r="BG10" s="92">
        <f t="shared" si="66"/>
        <v>-5.7351190476190474</v>
      </c>
      <c r="BH10" s="93">
        <f t="shared" si="67"/>
        <v>-0.55753968253968367</v>
      </c>
      <c r="BI10" s="91">
        <f t="shared" si="68"/>
        <v>6.2583333333333329</v>
      </c>
      <c r="BJ10" s="92">
        <f t="shared" si="69"/>
        <v>-0.92135416666666714</v>
      </c>
      <c r="BK10" s="93">
        <f t="shared" si="70"/>
        <v>-0.48496168582375532</v>
      </c>
      <c r="BL10" s="91">
        <v>62</v>
      </c>
      <c r="BM10" s="92">
        <v>60</v>
      </c>
      <c r="BN10" s="93">
        <v>62</v>
      </c>
      <c r="BO10" s="91">
        <v>12534</v>
      </c>
      <c r="BP10" s="92">
        <v>7867</v>
      </c>
      <c r="BQ10" s="93">
        <v>10767</v>
      </c>
      <c r="BR10" s="91">
        <f t="shared" si="42"/>
        <v>310.04151574254666</v>
      </c>
      <c r="BS10" s="92">
        <f t="shared" si="71"/>
        <v>85.712171558726652</v>
      </c>
      <c r="BT10" s="93">
        <f t="shared" si="72"/>
        <v>37.207398544122896</v>
      </c>
      <c r="BU10" s="91">
        <f t="shared" si="43"/>
        <v>1481.6764314247671</v>
      </c>
      <c r="BV10" s="92">
        <f t="shared" si="73"/>
        <v>461.82006580996836</v>
      </c>
      <c r="BW10" s="93">
        <f t="shared" si="74"/>
        <v>262.13893142476718</v>
      </c>
      <c r="BX10" s="169">
        <f t="shared" si="44"/>
        <v>4.7789613848202395</v>
      </c>
      <c r="BY10" s="250">
        <f t="shared" si="75"/>
        <v>0.2327154653425465</v>
      </c>
      <c r="BZ10" s="251">
        <f t="shared" si="76"/>
        <v>0.30907502118387598</v>
      </c>
      <c r="CA10" s="100">
        <f t="shared" si="77"/>
        <v>0.47578435704816613</v>
      </c>
      <c r="CB10" s="101">
        <f t="shared" si="78"/>
        <v>-7.8082191780821875E-2</v>
      </c>
      <c r="CC10" s="247">
        <f t="shared" si="79"/>
        <v>-6.2622115792848598E-3</v>
      </c>
      <c r="CD10" s="285"/>
      <c r="CE10" s="280"/>
      <c r="CF10" s="273"/>
    </row>
    <row r="11" spans="1:84" s="142" customFormat="1" ht="15" customHeight="1" x14ac:dyDescent="0.2">
      <c r="A11" s="141" t="s">
        <v>95</v>
      </c>
      <c r="B11" s="194" t="s">
        <v>97</v>
      </c>
      <c r="C11" s="92">
        <v>2163.0012000000002</v>
      </c>
      <c r="D11" s="92">
        <v>1826.59</v>
      </c>
      <c r="E11" s="92">
        <v>2874.4070000000002</v>
      </c>
      <c r="F11" s="91">
        <v>2048.8146099999999</v>
      </c>
      <c r="G11" s="92">
        <v>1784.894</v>
      </c>
      <c r="H11" s="93">
        <v>2789.6660000000002</v>
      </c>
      <c r="I11" s="157">
        <f t="shared" si="30"/>
        <v>1.0303767547799629</v>
      </c>
      <c r="J11" s="248">
        <f t="shared" si="47"/>
        <v>-2.5356247826846978E-2</v>
      </c>
      <c r="K11" s="249">
        <f t="shared" si="48"/>
        <v>7.0162639048745312E-3</v>
      </c>
      <c r="L11" s="91">
        <v>1485.1155700000002</v>
      </c>
      <c r="M11" s="92">
        <v>1329.819</v>
      </c>
      <c r="N11" s="92">
        <v>2112.71</v>
      </c>
      <c r="O11" s="97">
        <f t="shared" si="16"/>
        <v>0.75733439056862006</v>
      </c>
      <c r="P11" s="98">
        <f t="shared" si="49"/>
        <v>3.2468625383550331E-2</v>
      </c>
      <c r="Q11" s="99">
        <f t="shared" si="50"/>
        <v>1.2293508589073965E-2</v>
      </c>
      <c r="R11" s="91">
        <v>368.41625999999974</v>
      </c>
      <c r="S11" s="92">
        <v>309.678</v>
      </c>
      <c r="T11" s="93">
        <v>435.61200000000014</v>
      </c>
      <c r="U11" s="100">
        <f t="shared" si="31"/>
        <v>0.15615202680177487</v>
      </c>
      <c r="V11" s="101">
        <f t="shared" si="51"/>
        <v>-2.3667200473258931E-2</v>
      </c>
      <c r="W11" s="102">
        <f t="shared" si="52"/>
        <v>-1.7347351872813083E-2</v>
      </c>
      <c r="X11" s="91">
        <v>195.28278</v>
      </c>
      <c r="Y11" s="92">
        <v>145.39699999999999</v>
      </c>
      <c r="Z11" s="93">
        <v>241.34399999999999</v>
      </c>
      <c r="AA11" s="100">
        <f t="shared" si="33"/>
        <v>8.651358262960511E-2</v>
      </c>
      <c r="AB11" s="101">
        <f t="shared" si="53"/>
        <v>-8.8014249102913444E-3</v>
      </c>
      <c r="AC11" s="102">
        <f t="shared" si="54"/>
        <v>5.0538432837392011E-3</v>
      </c>
      <c r="AD11" s="91">
        <v>246.12397000000001</v>
      </c>
      <c r="AE11" s="92">
        <v>262.60899999999998</v>
      </c>
      <c r="AF11" s="92">
        <v>419.05700000000002</v>
      </c>
      <c r="AG11" s="92">
        <f t="shared" si="55"/>
        <v>172.93303</v>
      </c>
      <c r="AH11" s="93">
        <f t="shared" si="56"/>
        <v>156.44800000000004</v>
      </c>
      <c r="AI11" s="91">
        <v>0</v>
      </c>
      <c r="AJ11" s="92">
        <v>0</v>
      </c>
      <c r="AK11" s="92">
        <v>0</v>
      </c>
      <c r="AL11" s="92">
        <f t="shared" si="57"/>
        <v>0</v>
      </c>
      <c r="AM11" s="93">
        <f t="shared" si="58"/>
        <v>0</v>
      </c>
      <c r="AN11" s="100">
        <f t="shared" si="35"/>
        <v>0.14578902709324046</v>
      </c>
      <c r="AO11" s="101">
        <f t="shared" si="59"/>
        <v>3.200084704045085E-2</v>
      </c>
      <c r="AP11" s="102">
        <f t="shared" si="60"/>
        <v>2.0189418524365621E-3</v>
      </c>
      <c r="AQ11" s="100">
        <f t="shared" si="38"/>
        <v>0</v>
      </c>
      <c r="AR11" s="101">
        <f t="shared" si="61"/>
        <v>0</v>
      </c>
      <c r="AS11" s="102">
        <f t="shared" si="62"/>
        <v>0</v>
      </c>
      <c r="AT11" s="100">
        <f t="shared" si="40"/>
        <v>0</v>
      </c>
      <c r="AU11" s="101">
        <f t="shared" si="63"/>
        <v>0</v>
      </c>
      <c r="AV11" s="102">
        <f t="shared" si="64"/>
        <v>0</v>
      </c>
      <c r="AW11" s="91">
        <v>2737</v>
      </c>
      <c r="AX11" s="92">
        <v>1815</v>
      </c>
      <c r="AY11" s="93">
        <v>2150</v>
      </c>
      <c r="AZ11" s="91">
        <v>17</v>
      </c>
      <c r="BA11" s="92">
        <v>17</v>
      </c>
      <c r="BB11" s="93">
        <v>17</v>
      </c>
      <c r="BC11" s="91">
        <v>30</v>
      </c>
      <c r="BD11" s="92">
        <v>31</v>
      </c>
      <c r="BE11" s="93">
        <v>32</v>
      </c>
      <c r="BF11" s="91">
        <f t="shared" si="65"/>
        <v>10.53921568627451</v>
      </c>
      <c r="BG11" s="92">
        <f t="shared" si="66"/>
        <v>-2.8774509803921564</v>
      </c>
      <c r="BH11" s="93">
        <f t="shared" si="67"/>
        <v>-1.3235294117647065</v>
      </c>
      <c r="BI11" s="91">
        <f t="shared" si="68"/>
        <v>5.598958333333333</v>
      </c>
      <c r="BJ11" s="92">
        <f t="shared" si="69"/>
        <v>-2.0038194444444448</v>
      </c>
      <c r="BK11" s="93">
        <f t="shared" si="70"/>
        <v>-0.90641801075268802</v>
      </c>
      <c r="BL11" s="91">
        <v>58</v>
      </c>
      <c r="BM11" s="92">
        <v>62</v>
      </c>
      <c r="BN11" s="93">
        <v>62</v>
      </c>
      <c r="BO11" s="91">
        <v>12771</v>
      </c>
      <c r="BP11" s="92">
        <v>8602</v>
      </c>
      <c r="BQ11" s="93">
        <v>11504</v>
      </c>
      <c r="BR11" s="91">
        <f t="shared" si="42"/>
        <v>242.49530598052851</v>
      </c>
      <c r="BS11" s="92">
        <f t="shared" si="71"/>
        <v>82.068196905279905</v>
      </c>
      <c r="BT11" s="93">
        <f t="shared" si="72"/>
        <v>34.99774727325115</v>
      </c>
      <c r="BU11" s="91">
        <f t="shared" si="43"/>
        <v>1297.5190697674418</v>
      </c>
      <c r="BV11" s="92">
        <f t="shared" si="73"/>
        <v>548.95691777621062</v>
      </c>
      <c r="BW11" s="93">
        <f t="shared" si="74"/>
        <v>314.10639759113326</v>
      </c>
      <c r="BX11" s="169">
        <f t="shared" si="44"/>
        <v>5.3506976744186048</v>
      </c>
      <c r="BY11" s="250">
        <f t="shared" si="75"/>
        <v>0.68463994697980279</v>
      </c>
      <c r="BZ11" s="251">
        <f t="shared" si="76"/>
        <v>0.61130373502466551</v>
      </c>
      <c r="CA11" s="100">
        <f t="shared" si="77"/>
        <v>0.50835174547061424</v>
      </c>
      <c r="CB11" s="101">
        <f t="shared" si="78"/>
        <v>-9.4907583768875536E-2</v>
      </c>
      <c r="CC11" s="247">
        <f t="shared" si="79"/>
        <v>-1.7288996906761334E-3</v>
      </c>
      <c r="CD11" s="285"/>
      <c r="CE11" s="280"/>
      <c r="CF11" s="273"/>
    </row>
    <row r="12" spans="1:84" s="142" customFormat="1" ht="15" customHeight="1" x14ac:dyDescent="0.2">
      <c r="A12" s="141" t="s">
        <v>95</v>
      </c>
      <c r="B12" s="194" t="s">
        <v>98</v>
      </c>
      <c r="C12" s="92">
        <v>1179.1999599999999</v>
      </c>
      <c r="D12" s="92">
        <v>1185.5550000000001</v>
      </c>
      <c r="E12" s="92">
        <v>1601.6880000000001</v>
      </c>
      <c r="F12" s="91">
        <v>1450.07224</v>
      </c>
      <c r="G12" s="92">
        <v>1182.261</v>
      </c>
      <c r="H12" s="93">
        <v>1643.3156999999999</v>
      </c>
      <c r="I12" s="157">
        <f>IF(H12=0,"0",(E12/H12))</f>
        <v>0.97466847058054651</v>
      </c>
      <c r="J12" s="248">
        <f t="shared" si="47"/>
        <v>0.16146763308296086</v>
      </c>
      <c r="K12" s="249">
        <f t="shared" si="48"/>
        <v>-2.8117716225920186E-2</v>
      </c>
      <c r="L12" s="91">
        <v>1065.25899</v>
      </c>
      <c r="M12" s="92">
        <v>807.98400000000004</v>
      </c>
      <c r="N12" s="92">
        <v>1202.5640000000001</v>
      </c>
      <c r="O12" s="97">
        <f t="shared" si="16"/>
        <v>0.73179121942302394</v>
      </c>
      <c r="P12" s="98">
        <f t="shared" si="49"/>
        <v>-2.8335534779455607E-3</v>
      </c>
      <c r="Q12" s="99">
        <f t="shared" si="50"/>
        <v>4.8368523419349607E-2</v>
      </c>
      <c r="R12" s="91">
        <v>322.14024999999992</v>
      </c>
      <c r="S12" s="92">
        <v>313.24</v>
      </c>
      <c r="T12" s="93">
        <v>365.93869999999981</v>
      </c>
      <c r="U12" s="100">
        <f t="shared" si="31"/>
        <v>0.22268313994687683</v>
      </c>
      <c r="V12" s="101">
        <f t="shared" si="51"/>
        <v>5.2851818817056806E-4</v>
      </c>
      <c r="W12" s="102">
        <f t="shared" si="52"/>
        <v>-4.2266816111895311E-2</v>
      </c>
      <c r="X12" s="91">
        <v>62.673000000000002</v>
      </c>
      <c r="Y12" s="92">
        <v>61.036999999999999</v>
      </c>
      <c r="Z12" s="93">
        <v>74.813000000000002</v>
      </c>
      <c r="AA12" s="100">
        <f t="shared" si="33"/>
        <v>4.5525640630099264E-2</v>
      </c>
      <c r="AB12" s="101">
        <f t="shared" si="53"/>
        <v>2.3050352897749718E-3</v>
      </c>
      <c r="AC12" s="102">
        <f t="shared" si="54"/>
        <v>-6.1017073074542891E-3</v>
      </c>
      <c r="AD12" s="91">
        <v>1629.3631699999999</v>
      </c>
      <c r="AE12" s="92">
        <v>1644.3440000000001</v>
      </c>
      <c r="AF12" s="92">
        <v>1961.5435400000001</v>
      </c>
      <c r="AG12" s="92">
        <f t="shared" si="55"/>
        <v>332.18037000000027</v>
      </c>
      <c r="AH12" s="93">
        <f t="shared" si="56"/>
        <v>317.19954000000007</v>
      </c>
      <c r="AI12" s="91">
        <v>156.95767999999998</v>
      </c>
      <c r="AJ12" s="92">
        <v>135.012</v>
      </c>
      <c r="AK12" s="92">
        <v>1040.4901299999999</v>
      </c>
      <c r="AL12" s="92">
        <f t="shared" si="57"/>
        <v>883.53244999999993</v>
      </c>
      <c r="AM12" s="93">
        <f t="shared" si="58"/>
        <v>905.47812999999996</v>
      </c>
      <c r="AN12" s="100">
        <f t="shared" si="35"/>
        <v>1.2246726828196253</v>
      </c>
      <c r="AO12" s="101">
        <f t="shared" si="59"/>
        <v>-0.15708039152749387</v>
      </c>
      <c r="AP12" s="102">
        <f t="shared" si="60"/>
        <v>-0.16230978530711693</v>
      </c>
      <c r="AQ12" s="100">
        <f t="shared" si="38"/>
        <v>0.64962098111492361</v>
      </c>
      <c r="AR12" s="101">
        <f t="shared" si="61"/>
        <v>0.5165157527192239</v>
      </c>
      <c r="AS12" s="102">
        <f t="shared" si="62"/>
        <v>0.53574014049597296</v>
      </c>
      <c r="AT12" s="100">
        <f t="shared" si="40"/>
        <v>0.63316508812031669</v>
      </c>
      <c r="AU12" s="101">
        <f t="shared" si="63"/>
        <v>0.52492380491362622</v>
      </c>
      <c r="AV12" s="102">
        <f t="shared" si="64"/>
        <v>0.51896695420572425</v>
      </c>
      <c r="AW12" s="91">
        <v>1951</v>
      </c>
      <c r="AX12" s="92">
        <v>1408</v>
      </c>
      <c r="AY12" s="93">
        <v>1835</v>
      </c>
      <c r="AZ12" s="91">
        <v>21</v>
      </c>
      <c r="BA12" s="92">
        <v>16</v>
      </c>
      <c r="BB12" s="93">
        <v>15.5</v>
      </c>
      <c r="BC12" s="91">
        <v>23</v>
      </c>
      <c r="BD12" s="92">
        <v>24</v>
      </c>
      <c r="BE12" s="93">
        <v>23.5</v>
      </c>
      <c r="BF12" s="91">
        <f t="shared" si="65"/>
        <v>9.865591397849462</v>
      </c>
      <c r="BG12" s="92">
        <f t="shared" si="66"/>
        <v>2.1235279057859708</v>
      </c>
      <c r="BH12" s="93">
        <f t="shared" si="67"/>
        <v>8.7813620071683474E-2</v>
      </c>
      <c r="BI12" s="91">
        <f t="shared" si="68"/>
        <v>6.5070921985815602</v>
      </c>
      <c r="BJ12" s="92">
        <f t="shared" si="69"/>
        <v>-0.56174838112858438</v>
      </c>
      <c r="BK12" s="93">
        <f t="shared" si="70"/>
        <v>-1.1426319936957974E-2</v>
      </c>
      <c r="BL12" s="91">
        <v>62</v>
      </c>
      <c r="BM12" s="92">
        <v>62</v>
      </c>
      <c r="BN12" s="93">
        <v>69</v>
      </c>
      <c r="BO12" s="91">
        <v>7944</v>
      </c>
      <c r="BP12" s="92">
        <v>5943</v>
      </c>
      <c r="BQ12" s="93">
        <v>7880</v>
      </c>
      <c r="BR12" s="91">
        <f t="shared" si="42"/>
        <v>208.54260152284263</v>
      </c>
      <c r="BS12" s="92">
        <f t="shared" si="71"/>
        <v>26.005814010254511</v>
      </c>
      <c r="BT12" s="93">
        <f t="shared" si="72"/>
        <v>9.6092345364721155</v>
      </c>
      <c r="BU12" s="91">
        <f t="shared" si="43"/>
        <v>895.53989100817432</v>
      </c>
      <c r="BV12" s="92">
        <f t="shared" si="73"/>
        <v>152.29425287388426</v>
      </c>
      <c r="BW12" s="93">
        <f t="shared" si="74"/>
        <v>55.865885326356192</v>
      </c>
      <c r="BX12" s="169">
        <f t="shared" si="44"/>
        <v>4.2942779291553137</v>
      </c>
      <c r="BY12" s="250">
        <f t="shared" si="75"/>
        <v>0.22251985637212535</v>
      </c>
      <c r="BZ12" s="251">
        <f t="shared" si="76"/>
        <v>7.3397247337132043E-2</v>
      </c>
      <c r="CA12" s="100">
        <f t="shared" si="77"/>
        <v>0.31288465356362916</v>
      </c>
      <c r="CB12" s="101">
        <f t="shared" si="78"/>
        <v>-3.8153790979013336E-2</v>
      </c>
      <c r="CC12" s="247">
        <f t="shared" si="79"/>
        <v>-3.9522841692537836E-2</v>
      </c>
      <c r="CD12" s="285"/>
      <c r="CE12" s="280"/>
      <c r="CF12" s="273"/>
    </row>
    <row r="13" spans="1:84" s="142" customFormat="1" ht="15" customHeight="1" x14ac:dyDescent="0.2">
      <c r="A13" s="141" t="s">
        <v>95</v>
      </c>
      <c r="B13" s="194" t="s">
        <v>99</v>
      </c>
      <c r="C13" s="92">
        <v>726.71699999999998</v>
      </c>
      <c r="D13" s="92">
        <v>524.48400000000004</v>
      </c>
      <c r="E13" s="92">
        <v>892.74699999999996</v>
      </c>
      <c r="F13" s="91">
        <v>681.14499999999998</v>
      </c>
      <c r="G13" s="92">
        <v>588.78300000000002</v>
      </c>
      <c r="H13" s="93">
        <v>802.97699999999998</v>
      </c>
      <c r="I13" s="157">
        <f t="shared" si="30"/>
        <v>1.1117964773586291</v>
      </c>
      <c r="J13" s="248">
        <f t="shared" si="47"/>
        <v>4.48914864976524E-2</v>
      </c>
      <c r="K13" s="249">
        <f t="shared" si="48"/>
        <v>0.22100309507687155</v>
      </c>
      <c r="L13" s="91">
        <v>548.66600000000005</v>
      </c>
      <c r="M13" s="92">
        <v>482.45600000000002</v>
      </c>
      <c r="N13" s="92">
        <v>671.10400000000004</v>
      </c>
      <c r="O13" s="97">
        <f t="shared" si="16"/>
        <v>0.83576989129202961</v>
      </c>
      <c r="P13" s="98">
        <f t="shared" si="49"/>
        <v>3.0264455591848205E-2</v>
      </c>
      <c r="Q13" s="99">
        <f t="shared" si="50"/>
        <v>1.635764603358969E-2</v>
      </c>
      <c r="R13" s="91">
        <v>110.50799999999992</v>
      </c>
      <c r="S13" s="92">
        <v>93.873999999999995</v>
      </c>
      <c r="T13" s="93">
        <v>116.26099999999994</v>
      </c>
      <c r="U13" s="100">
        <f t="shared" si="31"/>
        <v>0.14478745966571888</v>
      </c>
      <c r="V13" s="101">
        <f t="shared" si="51"/>
        <v>-1.7451123895784071E-2</v>
      </c>
      <c r="W13" s="102">
        <f t="shared" si="52"/>
        <v>-1.4649888219665036E-2</v>
      </c>
      <c r="X13" s="91">
        <v>21.971</v>
      </c>
      <c r="Y13" s="92">
        <v>12.452999999999999</v>
      </c>
      <c r="Z13" s="93">
        <v>15.612</v>
      </c>
      <c r="AA13" s="100">
        <f t="shared" si="33"/>
        <v>1.9442649042251521E-2</v>
      </c>
      <c r="AB13" s="101">
        <f t="shared" si="53"/>
        <v>-1.2813331696064113E-2</v>
      </c>
      <c r="AC13" s="102">
        <f t="shared" si="54"/>
        <v>-1.7077578139246923E-3</v>
      </c>
      <c r="AD13" s="91">
        <v>98.179000000000002</v>
      </c>
      <c r="AE13" s="92">
        <v>95.611000000000004</v>
      </c>
      <c r="AF13" s="92">
        <v>102.262</v>
      </c>
      <c r="AG13" s="92">
        <f t="shared" si="55"/>
        <v>4.0829999999999984</v>
      </c>
      <c r="AH13" s="93">
        <f t="shared" si="56"/>
        <v>6.6509999999999962</v>
      </c>
      <c r="AI13" s="91">
        <v>0</v>
      </c>
      <c r="AJ13" s="92">
        <v>0</v>
      </c>
      <c r="AK13" s="92">
        <v>0</v>
      </c>
      <c r="AL13" s="92">
        <f t="shared" si="57"/>
        <v>0</v>
      </c>
      <c r="AM13" s="93">
        <f t="shared" si="58"/>
        <v>0</v>
      </c>
      <c r="AN13" s="100">
        <f t="shared" si="35"/>
        <v>0.11454757058830778</v>
      </c>
      <c r="AO13" s="101">
        <f t="shared" si="59"/>
        <v>-2.0551787208468675E-2</v>
      </c>
      <c r="AP13" s="102">
        <f t="shared" si="60"/>
        <v>-6.7747790185328782E-2</v>
      </c>
      <c r="AQ13" s="100">
        <f t="shared" si="38"/>
        <v>0</v>
      </c>
      <c r="AR13" s="101">
        <f t="shared" si="61"/>
        <v>0</v>
      </c>
      <c r="AS13" s="102">
        <f t="shared" si="62"/>
        <v>0</v>
      </c>
      <c r="AT13" s="100">
        <f t="shared" si="40"/>
        <v>0</v>
      </c>
      <c r="AU13" s="101">
        <f t="shared" si="63"/>
        <v>0</v>
      </c>
      <c r="AV13" s="102">
        <f t="shared" si="64"/>
        <v>0</v>
      </c>
      <c r="AW13" s="91">
        <v>825</v>
      </c>
      <c r="AX13" s="92">
        <v>493</v>
      </c>
      <c r="AY13" s="93">
        <v>613</v>
      </c>
      <c r="AZ13" s="91">
        <v>8</v>
      </c>
      <c r="BA13" s="92">
        <v>8</v>
      </c>
      <c r="BB13" s="93">
        <v>8</v>
      </c>
      <c r="BC13" s="91">
        <v>12</v>
      </c>
      <c r="BD13" s="92">
        <v>12</v>
      </c>
      <c r="BE13" s="93">
        <v>12</v>
      </c>
      <c r="BF13" s="91">
        <f t="shared" si="65"/>
        <v>6.385416666666667</v>
      </c>
      <c r="BG13" s="92">
        <f t="shared" si="66"/>
        <v>-2.208333333333333</v>
      </c>
      <c r="BH13" s="93">
        <f t="shared" si="67"/>
        <v>-0.46180555555555536</v>
      </c>
      <c r="BI13" s="91">
        <f t="shared" si="68"/>
        <v>4.2569444444444446</v>
      </c>
      <c r="BJ13" s="92">
        <f t="shared" si="69"/>
        <v>-1.4722222222222223</v>
      </c>
      <c r="BK13" s="93">
        <f t="shared" si="70"/>
        <v>-0.30787037037037024</v>
      </c>
      <c r="BL13" s="91">
        <v>25</v>
      </c>
      <c r="BM13" s="92">
        <v>25</v>
      </c>
      <c r="BN13" s="93">
        <v>25</v>
      </c>
      <c r="BO13" s="91">
        <v>5198</v>
      </c>
      <c r="BP13" s="92">
        <v>3168</v>
      </c>
      <c r="BQ13" s="93">
        <v>3962</v>
      </c>
      <c r="BR13" s="91">
        <f t="shared" si="42"/>
        <v>202.6696113074205</v>
      </c>
      <c r="BS13" s="92">
        <f t="shared" si="71"/>
        <v>71.629788298570929</v>
      </c>
      <c r="BT13" s="93">
        <f t="shared" si="72"/>
        <v>16.816391610450808</v>
      </c>
      <c r="BU13" s="91">
        <f t="shared" si="43"/>
        <v>1309.9135399673735</v>
      </c>
      <c r="BV13" s="92">
        <f t="shared" si="73"/>
        <v>484.28323693707046</v>
      </c>
      <c r="BW13" s="93">
        <f t="shared" si="74"/>
        <v>115.62753591057844</v>
      </c>
      <c r="BX13" s="169">
        <f t="shared" si="44"/>
        <v>6.4632952691680261</v>
      </c>
      <c r="BY13" s="250">
        <f t="shared" si="75"/>
        <v>0.16268920856196534</v>
      </c>
      <c r="BZ13" s="251">
        <f t="shared" si="76"/>
        <v>3.733178032421236E-2</v>
      </c>
      <c r="CA13" s="100">
        <f t="shared" si="77"/>
        <v>0.43419178082191778</v>
      </c>
      <c r="CB13" s="101">
        <f t="shared" si="78"/>
        <v>-0.13545205479452049</v>
      </c>
      <c r="CC13" s="247">
        <f t="shared" si="79"/>
        <v>-3.1690572119258686E-2</v>
      </c>
      <c r="CD13" s="285"/>
      <c r="CE13" s="280"/>
      <c r="CF13" s="273"/>
    </row>
    <row r="14" spans="1:84" s="142" customFormat="1" ht="15" customHeight="1" x14ac:dyDescent="0.2">
      <c r="A14" s="141" t="s">
        <v>100</v>
      </c>
      <c r="B14" s="194" t="s">
        <v>101</v>
      </c>
      <c r="C14" s="92">
        <v>1384.4079999999999</v>
      </c>
      <c r="D14" s="92">
        <v>1011.715</v>
      </c>
      <c r="E14" s="92">
        <v>1497.1659999999999</v>
      </c>
      <c r="F14" s="91">
        <v>1403.2149999999999</v>
      </c>
      <c r="G14" s="92">
        <v>1057.758</v>
      </c>
      <c r="H14" s="93">
        <v>1529.846</v>
      </c>
      <c r="I14" s="157">
        <f t="shared" si="30"/>
        <v>0.97863837275124421</v>
      </c>
      <c r="J14" s="248">
        <f t="shared" si="47"/>
        <v>-7.9588343766727743E-3</v>
      </c>
      <c r="K14" s="249">
        <f t="shared" si="48"/>
        <v>2.2167232849678808E-2</v>
      </c>
      <c r="L14" s="91">
        <v>1058.0909999999999</v>
      </c>
      <c r="M14" s="92">
        <v>806.09</v>
      </c>
      <c r="N14" s="92">
        <v>1141.058</v>
      </c>
      <c r="O14" s="97">
        <f t="shared" si="16"/>
        <v>0.74586461643851731</v>
      </c>
      <c r="P14" s="98">
        <f t="shared" si="49"/>
        <v>-8.1830526642217016E-3</v>
      </c>
      <c r="Q14" s="99">
        <f t="shared" si="50"/>
        <v>-1.6209506375963856E-2</v>
      </c>
      <c r="R14" s="91">
        <v>264.49700000000001</v>
      </c>
      <c r="S14" s="92">
        <v>177.249</v>
      </c>
      <c r="T14" s="93">
        <v>258.68299999999999</v>
      </c>
      <c r="U14" s="100">
        <f t="shared" si="31"/>
        <v>0.16909087581364399</v>
      </c>
      <c r="V14" s="101">
        <f t="shared" si="51"/>
        <v>-1.9402690746006562E-2</v>
      </c>
      <c r="W14" s="102">
        <f t="shared" si="52"/>
        <v>1.520410735620481E-3</v>
      </c>
      <c r="X14" s="91">
        <v>80.626999999999995</v>
      </c>
      <c r="Y14" s="92">
        <v>74.418999999999997</v>
      </c>
      <c r="Z14" s="93">
        <v>130.10499999999999</v>
      </c>
      <c r="AA14" s="100">
        <f t="shared" si="33"/>
        <v>8.5044507747838671E-2</v>
      </c>
      <c r="AB14" s="101">
        <f t="shared" si="53"/>
        <v>2.7585743410228257E-2</v>
      </c>
      <c r="AC14" s="102">
        <f t="shared" si="54"/>
        <v>1.4689095640343389E-2</v>
      </c>
      <c r="AD14" s="91">
        <v>361.505</v>
      </c>
      <c r="AE14" s="92">
        <v>532.04399999999998</v>
      </c>
      <c r="AF14" s="92">
        <v>740.86</v>
      </c>
      <c r="AG14" s="92">
        <f t="shared" si="55"/>
        <v>379.35500000000002</v>
      </c>
      <c r="AH14" s="93">
        <f t="shared" si="56"/>
        <v>208.81600000000003</v>
      </c>
      <c r="AI14" s="91">
        <v>18.785</v>
      </c>
      <c r="AJ14" s="92">
        <v>36.087000000000003</v>
      </c>
      <c r="AK14" s="92">
        <v>466.06</v>
      </c>
      <c r="AL14" s="92">
        <f t="shared" si="57"/>
        <v>447.27499999999998</v>
      </c>
      <c r="AM14" s="93">
        <f t="shared" si="58"/>
        <v>429.97300000000001</v>
      </c>
      <c r="AN14" s="100">
        <f t="shared" si="35"/>
        <v>0.49484158737240896</v>
      </c>
      <c r="AO14" s="101">
        <f t="shared" si="59"/>
        <v>0.23371553204767809</v>
      </c>
      <c r="AP14" s="102">
        <f t="shared" si="60"/>
        <v>-3.104169003278906E-2</v>
      </c>
      <c r="AQ14" s="100">
        <f t="shared" si="38"/>
        <v>0.31129480632074202</v>
      </c>
      <c r="AR14" s="101">
        <f t="shared" si="61"/>
        <v>0.2977258295451094</v>
      </c>
      <c r="AS14" s="102">
        <f t="shared" si="62"/>
        <v>0.27562567024981294</v>
      </c>
      <c r="AT14" s="100">
        <f t="shared" si="40"/>
        <v>0.30464504270364468</v>
      </c>
      <c r="AU14" s="101">
        <f t="shared" si="63"/>
        <v>0.29125792811322199</v>
      </c>
      <c r="AV14" s="102">
        <f t="shared" si="64"/>
        <v>0.27052854346657912</v>
      </c>
      <c r="AW14" s="91">
        <v>1895</v>
      </c>
      <c r="AX14" s="92">
        <v>1071</v>
      </c>
      <c r="AY14" s="93">
        <v>1345</v>
      </c>
      <c r="AZ14" s="91">
        <v>16</v>
      </c>
      <c r="BA14" s="92">
        <v>12</v>
      </c>
      <c r="BB14" s="93">
        <v>15</v>
      </c>
      <c r="BC14" s="91">
        <v>31.75</v>
      </c>
      <c r="BD14" s="92">
        <v>30</v>
      </c>
      <c r="BE14" s="93">
        <v>30</v>
      </c>
      <c r="BF14" s="91">
        <f t="shared" si="65"/>
        <v>7.4722222222222223</v>
      </c>
      <c r="BG14" s="92">
        <f t="shared" si="66"/>
        <v>-2.3975694444444438</v>
      </c>
      <c r="BH14" s="93">
        <f t="shared" si="67"/>
        <v>-2.4444444444444438</v>
      </c>
      <c r="BI14" s="91">
        <f t="shared" si="68"/>
        <v>3.7361111111111112</v>
      </c>
      <c r="BJ14" s="92">
        <f t="shared" si="69"/>
        <v>-1.2376421697287836</v>
      </c>
      <c r="BK14" s="93">
        <f t="shared" si="70"/>
        <v>-0.23055555555555562</v>
      </c>
      <c r="BL14" s="91">
        <v>61</v>
      </c>
      <c r="BM14" s="92">
        <v>61</v>
      </c>
      <c r="BN14" s="93">
        <v>61</v>
      </c>
      <c r="BO14" s="91">
        <v>10522</v>
      </c>
      <c r="BP14" s="92">
        <v>5625</v>
      </c>
      <c r="BQ14" s="93">
        <v>7445</v>
      </c>
      <c r="BR14" s="91">
        <f t="shared" si="42"/>
        <v>205.48636668905306</v>
      </c>
      <c r="BS14" s="92">
        <f t="shared" si="71"/>
        <v>72.126264046969794</v>
      </c>
      <c r="BT14" s="93">
        <f t="shared" si="72"/>
        <v>17.440500022386402</v>
      </c>
      <c r="BU14" s="91">
        <f t="shared" si="43"/>
        <v>1137.4319702602231</v>
      </c>
      <c r="BV14" s="92">
        <f t="shared" si="73"/>
        <v>396.94912065600147</v>
      </c>
      <c r="BW14" s="93">
        <f t="shared" si="74"/>
        <v>149.79611591848641</v>
      </c>
      <c r="BX14" s="169">
        <f t="shared" si="44"/>
        <v>5.5353159851301115</v>
      </c>
      <c r="BY14" s="250">
        <f t="shared" si="75"/>
        <v>-1.7190611175957216E-2</v>
      </c>
      <c r="BZ14" s="251">
        <f t="shared" si="76"/>
        <v>0.28321514479397703</v>
      </c>
      <c r="CA14" s="100">
        <f t="shared" si="77"/>
        <v>0.33438131596676396</v>
      </c>
      <c r="CB14" s="101">
        <f t="shared" si="78"/>
        <v>-0.13819896698854711</v>
      </c>
      <c r="CC14" s="247">
        <f t="shared" si="79"/>
        <v>-4.6374882762447167E-3</v>
      </c>
      <c r="CD14" s="285"/>
      <c r="CE14" s="280"/>
      <c r="CF14" s="273"/>
    </row>
    <row r="15" spans="1:84" s="142" customFormat="1" ht="15" customHeight="1" x14ac:dyDescent="0.2">
      <c r="A15" s="141" t="s">
        <v>100</v>
      </c>
      <c r="B15" s="194" t="s">
        <v>102</v>
      </c>
      <c r="C15" s="92">
        <v>238.60300000000001</v>
      </c>
      <c r="D15" s="92">
        <v>160.96600000000001</v>
      </c>
      <c r="E15" s="92">
        <v>374.60199999999998</v>
      </c>
      <c r="F15" s="91">
        <v>273.44099999999997</v>
      </c>
      <c r="G15" s="92">
        <v>254.50200000000001</v>
      </c>
      <c r="H15" s="93">
        <v>454.27199999999999</v>
      </c>
      <c r="I15" s="157">
        <f>IF(H15=0,"0",(E15/H15))</f>
        <v>0.82462049168779938</v>
      </c>
      <c r="J15" s="248">
        <f t="shared" si="47"/>
        <v>-4.7973596250732276E-2</v>
      </c>
      <c r="K15" s="249">
        <f t="shared" si="48"/>
        <v>0.19214609070077371</v>
      </c>
      <c r="L15" s="91">
        <v>227.488</v>
      </c>
      <c r="M15" s="92">
        <v>117.86799999999999</v>
      </c>
      <c r="N15" s="92">
        <v>265.48599999999999</v>
      </c>
      <c r="O15" s="97">
        <f t="shared" si="16"/>
        <v>0.58442078754578752</v>
      </c>
      <c r="P15" s="98">
        <f t="shared" si="49"/>
        <v>-0.24752467783796994</v>
      </c>
      <c r="Q15" s="99">
        <f t="shared" si="50"/>
        <v>0.12128886716795162</v>
      </c>
      <c r="R15" s="91">
        <v>45.406999999999975</v>
      </c>
      <c r="S15" s="92">
        <v>136.06800000000001</v>
      </c>
      <c r="T15" s="93">
        <v>183.03</v>
      </c>
      <c r="U15" s="100">
        <f t="shared" si="31"/>
        <v>0.40290838968723586</v>
      </c>
      <c r="V15" s="101">
        <f t="shared" si="51"/>
        <v>0.23685062951228045</v>
      </c>
      <c r="W15" s="102">
        <f t="shared" si="52"/>
        <v>-0.13173573884613521</v>
      </c>
      <c r="X15" s="91">
        <v>0.54600000000000004</v>
      </c>
      <c r="Y15" s="92">
        <v>0.56599999999999995</v>
      </c>
      <c r="Z15" s="93">
        <v>5.7560000000000002</v>
      </c>
      <c r="AA15" s="100">
        <f t="shared" si="33"/>
        <v>1.2670822766976614E-2</v>
      </c>
      <c r="AB15" s="101">
        <f t="shared" si="53"/>
        <v>1.0674048325689462E-2</v>
      </c>
      <c r="AC15" s="102">
        <f t="shared" si="54"/>
        <v>1.0446871678183599E-2</v>
      </c>
      <c r="AD15" s="91">
        <v>308.94259999999997</v>
      </c>
      <c r="AE15" s="92">
        <v>361.39100000000002</v>
      </c>
      <c r="AF15" s="92">
        <v>417.37352000000004</v>
      </c>
      <c r="AG15" s="92">
        <f t="shared" si="55"/>
        <v>108.43092000000007</v>
      </c>
      <c r="AH15" s="93">
        <f t="shared" si="56"/>
        <v>55.982520000000022</v>
      </c>
      <c r="AI15" s="91">
        <v>302.10700000000003</v>
      </c>
      <c r="AJ15" s="92">
        <v>146.346</v>
      </c>
      <c r="AK15" s="92">
        <v>265.31099999999998</v>
      </c>
      <c r="AL15" s="92">
        <f t="shared" si="57"/>
        <v>-36.796000000000049</v>
      </c>
      <c r="AM15" s="93">
        <f t="shared" si="58"/>
        <v>118.96499999999997</v>
      </c>
      <c r="AN15" s="100">
        <f t="shared" si="35"/>
        <v>1.114178568187036</v>
      </c>
      <c r="AO15" s="101">
        <f t="shared" si="59"/>
        <v>-0.18061906637749159</v>
      </c>
      <c r="AP15" s="102">
        <f t="shared" si="60"/>
        <v>-1.1309601567610899</v>
      </c>
      <c r="AQ15" s="100">
        <f t="shared" si="38"/>
        <v>0.70824768687834017</v>
      </c>
      <c r="AR15" s="101">
        <f t="shared" si="61"/>
        <v>-0.55790152331599951</v>
      </c>
      <c r="AS15" s="102">
        <f t="shared" si="62"/>
        <v>-0.20092567892561841</v>
      </c>
      <c r="AT15" s="100">
        <f t="shared" si="40"/>
        <v>0.58403555579036348</v>
      </c>
      <c r="AU15" s="101">
        <f t="shared" si="63"/>
        <v>-0.52079875947325849</v>
      </c>
      <c r="AV15" s="102">
        <f t="shared" si="64"/>
        <v>9.0066758601468067E-3</v>
      </c>
      <c r="AW15" s="91">
        <v>224</v>
      </c>
      <c r="AX15" s="92">
        <v>220</v>
      </c>
      <c r="AY15" s="93">
        <v>299</v>
      </c>
      <c r="AZ15" s="91">
        <v>6</v>
      </c>
      <c r="BA15" s="92">
        <v>5</v>
      </c>
      <c r="BB15" s="93">
        <v>7</v>
      </c>
      <c r="BC15" s="91">
        <v>1</v>
      </c>
      <c r="BD15" s="92">
        <v>1</v>
      </c>
      <c r="BE15" s="93">
        <v>4</v>
      </c>
      <c r="BF15" s="91">
        <f t="shared" si="65"/>
        <v>3.5595238095238098</v>
      </c>
      <c r="BG15" s="92">
        <f t="shared" si="66"/>
        <v>0.4484126984126986</v>
      </c>
      <c r="BH15" s="93">
        <f t="shared" si="67"/>
        <v>-1.3293650793650795</v>
      </c>
      <c r="BI15" s="91">
        <f t="shared" si="68"/>
        <v>6.229166666666667</v>
      </c>
      <c r="BJ15" s="92">
        <f t="shared" si="69"/>
        <v>-12.4375</v>
      </c>
      <c r="BK15" s="93">
        <f t="shared" si="70"/>
        <v>-18.215277777777775</v>
      </c>
      <c r="BL15" s="91">
        <v>8</v>
      </c>
      <c r="BM15" s="92">
        <v>20</v>
      </c>
      <c r="BN15" s="93">
        <v>27</v>
      </c>
      <c r="BO15" s="91">
        <v>2135</v>
      </c>
      <c r="BP15" s="92">
        <v>2271</v>
      </c>
      <c r="BQ15" s="93">
        <v>3803</v>
      </c>
      <c r="BR15" s="91">
        <f t="shared" si="42"/>
        <v>119.45095976860374</v>
      </c>
      <c r="BS15" s="92">
        <f t="shared" si="71"/>
        <v>-8.6244500674618365</v>
      </c>
      <c r="BT15" s="93">
        <f t="shared" si="72"/>
        <v>7.3849095704531464</v>
      </c>
      <c r="BU15" s="91">
        <f t="shared" si="43"/>
        <v>1519.304347826087</v>
      </c>
      <c r="BV15" s="92">
        <f t="shared" si="73"/>
        <v>298.585597826087</v>
      </c>
      <c r="BW15" s="93">
        <f t="shared" si="74"/>
        <v>362.47707509881434</v>
      </c>
      <c r="BX15" s="169">
        <f t="shared" si="44"/>
        <v>12.719063545150501</v>
      </c>
      <c r="BY15" s="250">
        <f t="shared" si="75"/>
        <v>3.187813545150501</v>
      </c>
      <c r="BZ15" s="251">
        <f t="shared" si="76"/>
        <v>2.3963362724232287</v>
      </c>
      <c r="CA15" s="100">
        <f t="shared" si="77"/>
        <v>0.3858954845256215</v>
      </c>
      <c r="CB15" s="101">
        <f t="shared" si="78"/>
        <v>-0.34526889903602231</v>
      </c>
      <c r="CC15" s="247">
        <f t="shared" si="79"/>
        <v>-3.1567750768496161E-2</v>
      </c>
      <c r="CD15" s="285"/>
      <c r="CE15" s="280"/>
      <c r="CF15" s="273"/>
    </row>
    <row r="16" spans="1:84" s="142" customFormat="1" ht="15" customHeight="1" x14ac:dyDescent="0.2">
      <c r="A16" s="141" t="s">
        <v>103</v>
      </c>
      <c r="B16" s="194" t="s">
        <v>104</v>
      </c>
      <c r="C16" s="92">
        <v>3276.7179999999998</v>
      </c>
      <c r="D16" s="92">
        <v>2615.672</v>
      </c>
      <c r="E16" s="92">
        <v>3996.0160000000001</v>
      </c>
      <c r="F16" s="91">
        <v>3267.3539999999998</v>
      </c>
      <c r="G16" s="92">
        <v>2620.1930000000002</v>
      </c>
      <c r="H16" s="93">
        <v>3988.192</v>
      </c>
      <c r="I16" s="157">
        <f t="shared" si="30"/>
        <v>1.0019617912076451</v>
      </c>
      <c r="J16" s="248">
        <f t="shared" si="47"/>
        <v>-9.0413639003794621E-4</v>
      </c>
      <c r="K16" s="249">
        <f t="shared" si="48"/>
        <v>3.6872366233072773E-3</v>
      </c>
      <c r="L16" s="91">
        <v>2257.4450000000002</v>
      </c>
      <c r="M16" s="92">
        <v>1748.633</v>
      </c>
      <c r="N16" s="92">
        <v>2587.2440000000001</v>
      </c>
      <c r="O16" s="97">
        <f t="shared" si="16"/>
        <v>0.64872603926791894</v>
      </c>
      <c r="P16" s="98">
        <f t="shared" si="49"/>
        <v>-4.2183179629084688E-2</v>
      </c>
      <c r="Q16" s="99">
        <f t="shared" si="50"/>
        <v>-1.8641975225669905E-2</v>
      </c>
      <c r="R16" s="91">
        <v>809.37699999999961</v>
      </c>
      <c r="S16" s="92">
        <v>722.81899999999996</v>
      </c>
      <c r="T16" s="93">
        <v>1147.8519999999999</v>
      </c>
      <c r="U16" s="100">
        <f t="shared" si="31"/>
        <v>0.2878126228626906</v>
      </c>
      <c r="V16" s="101">
        <f t="shared" si="51"/>
        <v>4.0096275016696659E-2</v>
      </c>
      <c r="W16" s="102">
        <f t="shared" si="52"/>
        <v>1.1947829696691059E-2</v>
      </c>
      <c r="X16" s="91">
        <v>200.53200000000001</v>
      </c>
      <c r="Y16" s="92">
        <v>148.74100000000001</v>
      </c>
      <c r="Z16" s="93">
        <v>253.096</v>
      </c>
      <c r="AA16" s="100">
        <f t="shared" si="33"/>
        <v>6.3461337869390441E-2</v>
      </c>
      <c r="AB16" s="101">
        <f t="shared" si="53"/>
        <v>2.0869046123879811E-3</v>
      </c>
      <c r="AC16" s="102">
        <f t="shared" si="54"/>
        <v>6.6941455289788732E-3</v>
      </c>
      <c r="AD16" s="91">
        <v>328.09899999999999</v>
      </c>
      <c r="AE16" s="92">
        <v>493.197</v>
      </c>
      <c r="AF16" s="92">
        <v>472.83</v>
      </c>
      <c r="AG16" s="92">
        <f t="shared" si="55"/>
        <v>144.73099999999999</v>
      </c>
      <c r="AH16" s="93">
        <f t="shared" si="56"/>
        <v>-20.367000000000019</v>
      </c>
      <c r="AI16" s="91">
        <v>0</v>
      </c>
      <c r="AJ16" s="92">
        <v>0</v>
      </c>
      <c r="AK16" s="92">
        <v>0</v>
      </c>
      <c r="AL16" s="92">
        <f t="shared" si="57"/>
        <v>0</v>
      </c>
      <c r="AM16" s="93">
        <f t="shared" si="58"/>
        <v>0</v>
      </c>
      <c r="AN16" s="100">
        <f t="shared" si="35"/>
        <v>0.11832535205064243</v>
      </c>
      <c r="AO16" s="101">
        <f t="shared" si="59"/>
        <v>1.819497769435055E-2</v>
      </c>
      <c r="AP16" s="102">
        <f t="shared" si="60"/>
        <v>-7.0229252655146374E-2</v>
      </c>
      <c r="AQ16" s="100">
        <f t="shared" si="38"/>
        <v>0</v>
      </c>
      <c r="AR16" s="101">
        <f t="shared" si="61"/>
        <v>0</v>
      </c>
      <c r="AS16" s="102">
        <f t="shared" si="62"/>
        <v>0</v>
      </c>
      <c r="AT16" s="100">
        <f t="shared" si="40"/>
        <v>0</v>
      </c>
      <c r="AU16" s="101">
        <f t="shared" si="63"/>
        <v>0</v>
      </c>
      <c r="AV16" s="102">
        <f t="shared" si="64"/>
        <v>0</v>
      </c>
      <c r="AW16" s="91">
        <v>4720</v>
      </c>
      <c r="AX16" s="92">
        <v>2858</v>
      </c>
      <c r="AY16" s="93">
        <v>3675</v>
      </c>
      <c r="AZ16" s="91">
        <v>37</v>
      </c>
      <c r="BA16" s="92">
        <v>37</v>
      </c>
      <c r="BB16" s="93">
        <v>37</v>
      </c>
      <c r="BC16" s="91">
        <v>59</v>
      </c>
      <c r="BD16" s="92">
        <v>49</v>
      </c>
      <c r="BE16" s="93">
        <v>51</v>
      </c>
      <c r="BF16" s="91">
        <f t="shared" si="65"/>
        <v>8.2770270270270263</v>
      </c>
      <c r="BG16" s="92">
        <f t="shared" si="66"/>
        <v>-2.3536036036036041</v>
      </c>
      <c r="BH16" s="93">
        <f t="shared" si="67"/>
        <v>-0.30555555555555536</v>
      </c>
      <c r="BI16" s="91">
        <f t="shared" si="68"/>
        <v>6.0049019607843137</v>
      </c>
      <c r="BJ16" s="92">
        <f t="shared" si="69"/>
        <v>-0.66176470588235325</v>
      </c>
      <c r="BK16" s="93">
        <f t="shared" si="70"/>
        <v>-0.47582366279845267</v>
      </c>
      <c r="BL16" s="91">
        <v>95</v>
      </c>
      <c r="BM16" s="92">
        <v>95</v>
      </c>
      <c r="BN16" s="93">
        <v>95</v>
      </c>
      <c r="BO16" s="91">
        <v>20609</v>
      </c>
      <c r="BP16" s="92">
        <v>11335</v>
      </c>
      <c r="BQ16" s="93">
        <v>15682</v>
      </c>
      <c r="BR16" s="91">
        <f t="shared" si="42"/>
        <v>254.31654125749267</v>
      </c>
      <c r="BS16" s="92">
        <f t="shared" si="71"/>
        <v>95.776388896873527</v>
      </c>
      <c r="BT16" s="93">
        <f t="shared" si="72"/>
        <v>23.157035302486065</v>
      </c>
      <c r="BU16" s="91">
        <f t="shared" si="43"/>
        <v>1085.2223129251702</v>
      </c>
      <c r="BV16" s="92">
        <f t="shared" si="73"/>
        <v>392.98629597601769</v>
      </c>
      <c r="BW16" s="93">
        <f t="shared" si="74"/>
        <v>168.42980067884412</v>
      </c>
      <c r="BX16" s="169">
        <f t="shared" si="44"/>
        <v>4.2672108843537417</v>
      </c>
      <c r="BY16" s="250">
        <f t="shared" si="75"/>
        <v>-9.910267496829217E-2</v>
      </c>
      <c r="BZ16" s="251">
        <f t="shared" si="76"/>
        <v>0.30115070240832553</v>
      </c>
      <c r="CA16" s="100">
        <f t="shared" si="77"/>
        <v>0.45225666906993511</v>
      </c>
      <c r="CB16" s="101">
        <f t="shared" si="78"/>
        <v>-0.14209084354722423</v>
      </c>
      <c r="CC16" s="247">
        <f t="shared" si="79"/>
        <v>1.3595678357860852E-2</v>
      </c>
      <c r="CD16" s="285"/>
      <c r="CE16" s="280"/>
      <c r="CF16" s="273"/>
    </row>
    <row r="17" spans="1:84" s="142" customFormat="1" ht="15" customHeight="1" x14ac:dyDescent="0.2">
      <c r="A17" s="141" t="s">
        <v>103</v>
      </c>
      <c r="B17" s="194" t="s">
        <v>105</v>
      </c>
      <c r="C17" s="92">
        <v>3036.2280000000001</v>
      </c>
      <c r="D17" s="92">
        <v>2248.92</v>
      </c>
      <c r="E17" s="92">
        <v>3641.7750000000001</v>
      </c>
      <c r="F17" s="91">
        <v>3089.8679999999999</v>
      </c>
      <c r="G17" s="92">
        <v>2243.9929999999999</v>
      </c>
      <c r="H17" s="93">
        <v>3619.0002599999998</v>
      </c>
      <c r="I17" s="157">
        <f t="shared" si="30"/>
        <v>1.0062931026150299</v>
      </c>
      <c r="J17" s="248">
        <f t="shared" si="47"/>
        <v>2.3653067506734016E-2</v>
      </c>
      <c r="K17" s="249">
        <f t="shared" si="48"/>
        <v>4.097462967312504E-3</v>
      </c>
      <c r="L17" s="91">
        <v>1834.1130000000001</v>
      </c>
      <c r="M17" s="92">
        <v>1338.2249999999999</v>
      </c>
      <c r="N17" s="92">
        <v>2183.3620000000001</v>
      </c>
      <c r="O17" s="97">
        <f t="shared" si="16"/>
        <v>0.603305289621615</v>
      </c>
      <c r="P17" s="98">
        <f t="shared" si="49"/>
        <v>9.7158547331342993E-3</v>
      </c>
      <c r="Q17" s="99">
        <f t="shared" si="50"/>
        <v>6.9464774506323712E-3</v>
      </c>
      <c r="R17" s="91">
        <v>1074.8969999999999</v>
      </c>
      <c r="S17" s="92">
        <v>780.65</v>
      </c>
      <c r="T17" s="93">
        <v>954.69725999999969</v>
      </c>
      <c r="U17" s="100">
        <f t="shared" si="31"/>
        <v>0.26380137922399588</v>
      </c>
      <c r="V17" s="101">
        <f t="shared" si="51"/>
        <v>-8.4076588378503625E-2</v>
      </c>
      <c r="W17" s="102">
        <f t="shared" si="52"/>
        <v>-8.4082950183448801E-2</v>
      </c>
      <c r="X17" s="91">
        <v>180.858</v>
      </c>
      <c r="Y17" s="92">
        <v>125.11799999999999</v>
      </c>
      <c r="Z17" s="93">
        <v>480.94099999999997</v>
      </c>
      <c r="AA17" s="100">
        <f t="shared" si="33"/>
        <v>0.13289333115438903</v>
      </c>
      <c r="AB17" s="101">
        <f t="shared" si="53"/>
        <v>7.4360733645369229E-2</v>
      </c>
      <c r="AC17" s="102">
        <f t="shared" si="54"/>
        <v>7.7136472732816416E-2</v>
      </c>
      <c r="AD17" s="91">
        <v>1147.296</v>
      </c>
      <c r="AE17" s="92">
        <v>955.62099999999998</v>
      </c>
      <c r="AF17" s="92">
        <v>1103.6379999999999</v>
      </c>
      <c r="AG17" s="92">
        <f t="shared" si="55"/>
        <v>-43.658000000000129</v>
      </c>
      <c r="AH17" s="93">
        <f t="shared" si="56"/>
        <v>148.01699999999994</v>
      </c>
      <c r="AI17" s="91">
        <v>458.06700000000001</v>
      </c>
      <c r="AJ17" s="92">
        <v>440.517</v>
      </c>
      <c r="AK17" s="92">
        <v>318.31400000000002</v>
      </c>
      <c r="AL17" s="92">
        <f t="shared" si="57"/>
        <v>-139.75299999999999</v>
      </c>
      <c r="AM17" s="93">
        <f t="shared" si="58"/>
        <v>-122.20299999999997</v>
      </c>
      <c r="AN17" s="100">
        <f t="shared" si="35"/>
        <v>0.30304947450075853</v>
      </c>
      <c r="AO17" s="101">
        <f t="shared" si="59"/>
        <v>-7.4819381197825385E-2</v>
      </c>
      <c r="AP17" s="102">
        <f t="shared" si="60"/>
        <v>-0.12187493365960289</v>
      </c>
      <c r="AQ17" s="100">
        <f t="shared" si="38"/>
        <v>8.7406278531759932E-2</v>
      </c>
      <c r="AR17" s="101">
        <f t="shared" si="61"/>
        <v>-6.3460850023803098E-2</v>
      </c>
      <c r="AS17" s="102">
        <f t="shared" si="62"/>
        <v>-0.10847307689217688</v>
      </c>
      <c r="AT17" s="100">
        <f t="shared" si="40"/>
        <v>8.7956335211758191E-2</v>
      </c>
      <c r="AU17" s="101">
        <f t="shared" si="63"/>
        <v>-6.0291745288768045E-2</v>
      </c>
      <c r="AV17" s="102">
        <f t="shared" si="64"/>
        <v>-0.10835310069111673</v>
      </c>
      <c r="AW17" s="91">
        <v>3315</v>
      </c>
      <c r="AX17" s="92">
        <v>1852</v>
      </c>
      <c r="AY17" s="93">
        <v>2547</v>
      </c>
      <c r="AZ17" s="91">
        <v>27.5</v>
      </c>
      <c r="BA17" s="92">
        <v>27</v>
      </c>
      <c r="BB17" s="93">
        <v>27</v>
      </c>
      <c r="BC17" s="91">
        <v>48.5</v>
      </c>
      <c r="BD17" s="92">
        <v>48</v>
      </c>
      <c r="BE17" s="93">
        <v>55</v>
      </c>
      <c r="BF17" s="91">
        <f t="shared" si="65"/>
        <v>7.8611111111111107</v>
      </c>
      <c r="BG17" s="92">
        <f t="shared" si="66"/>
        <v>-2.1843434343434343</v>
      </c>
      <c r="BH17" s="93">
        <f t="shared" si="67"/>
        <v>0.23971193415637781</v>
      </c>
      <c r="BI17" s="91">
        <f t="shared" si="68"/>
        <v>3.8590909090909093</v>
      </c>
      <c r="BJ17" s="92">
        <f t="shared" si="69"/>
        <v>-1.8367853795688847</v>
      </c>
      <c r="BK17" s="93">
        <f t="shared" si="70"/>
        <v>-0.42794612794612785</v>
      </c>
      <c r="BL17" s="91">
        <v>87</v>
      </c>
      <c r="BM17" s="92">
        <v>88</v>
      </c>
      <c r="BN17" s="93">
        <v>87</v>
      </c>
      <c r="BO17" s="91">
        <v>17825</v>
      </c>
      <c r="BP17" s="92">
        <v>9509</v>
      </c>
      <c r="BQ17" s="93">
        <v>13716</v>
      </c>
      <c r="BR17" s="91">
        <f t="shared" si="42"/>
        <v>263.85245406824146</v>
      </c>
      <c r="BS17" s="92">
        <f t="shared" si="71"/>
        <v>90.507825737245668</v>
      </c>
      <c r="BT17" s="93">
        <f t="shared" si="72"/>
        <v>27.866230490578204</v>
      </c>
      <c r="BU17" s="91">
        <f t="shared" si="43"/>
        <v>1420.8874204946997</v>
      </c>
      <c r="BV17" s="92">
        <f t="shared" si="73"/>
        <v>488.80054266664536</v>
      </c>
      <c r="BW17" s="93">
        <f t="shared" si="74"/>
        <v>209.22813323768014</v>
      </c>
      <c r="BX17" s="169">
        <f t="shared" si="44"/>
        <v>5.3851590106007068</v>
      </c>
      <c r="BY17" s="250">
        <f t="shared" si="75"/>
        <v>8.0851041150351577E-3</v>
      </c>
      <c r="BZ17" s="251">
        <f t="shared" si="76"/>
        <v>0.2507097665402318</v>
      </c>
      <c r="CA17" s="100">
        <f t="shared" si="77"/>
        <v>0.43193197921587151</v>
      </c>
      <c r="CB17" s="101">
        <f t="shared" si="78"/>
        <v>-0.12939694536293495</v>
      </c>
      <c r="CC17" s="247">
        <f t="shared" si="79"/>
        <v>3.4664265312128184E-2</v>
      </c>
      <c r="CD17" s="285"/>
      <c r="CE17" s="280"/>
      <c r="CF17" s="273"/>
    </row>
    <row r="18" spans="1:84" s="142" customFormat="1" ht="15" customHeight="1" x14ac:dyDescent="0.2">
      <c r="A18" s="141" t="s">
        <v>103</v>
      </c>
      <c r="B18" s="194" t="s">
        <v>106</v>
      </c>
      <c r="C18" s="92">
        <v>6233.6959999999999</v>
      </c>
      <c r="D18" s="92">
        <v>5595.6850000000004</v>
      </c>
      <c r="E18" s="92">
        <v>8826.9830000000002</v>
      </c>
      <c r="F18" s="91">
        <v>6151.58</v>
      </c>
      <c r="G18" s="92">
        <v>5393.2960000000003</v>
      </c>
      <c r="H18" s="93">
        <v>8492.4290000000001</v>
      </c>
      <c r="I18" s="157">
        <f t="shared" si="30"/>
        <v>1.0393943829262511</v>
      </c>
      <c r="J18" s="248">
        <f t="shared" si="47"/>
        <v>2.6045617243288355E-2</v>
      </c>
      <c r="K18" s="249">
        <f t="shared" si="48"/>
        <v>1.8683506076095924E-3</v>
      </c>
      <c r="L18" s="91">
        <v>4433.6260000000002</v>
      </c>
      <c r="M18" s="92">
        <v>4012.6880000000001</v>
      </c>
      <c r="N18" s="92">
        <v>6348.8190000000004</v>
      </c>
      <c r="O18" s="97">
        <f t="shared" si="16"/>
        <v>0.74758576138817301</v>
      </c>
      <c r="P18" s="98">
        <f t="shared" si="49"/>
        <v>2.6856127700567556E-2</v>
      </c>
      <c r="Q18" s="99">
        <f t="shared" si="50"/>
        <v>3.5717113527216071E-3</v>
      </c>
      <c r="R18" s="91">
        <v>1418.6069999999997</v>
      </c>
      <c r="S18" s="92">
        <v>1073.883</v>
      </c>
      <c r="T18" s="93">
        <v>1585.8889999999997</v>
      </c>
      <c r="U18" s="100">
        <f t="shared" si="31"/>
        <v>0.18674150823044852</v>
      </c>
      <c r="V18" s="101">
        <f t="shared" si="51"/>
        <v>-4.3867050871440716E-2</v>
      </c>
      <c r="W18" s="102">
        <f t="shared" si="52"/>
        <v>-1.2372910855765168E-2</v>
      </c>
      <c r="X18" s="91">
        <v>299.34699999999998</v>
      </c>
      <c r="Y18" s="92">
        <v>306.72500000000002</v>
      </c>
      <c r="Z18" s="93">
        <v>557.721</v>
      </c>
      <c r="AA18" s="100">
        <f t="shared" si="33"/>
        <v>6.5672730381378525E-2</v>
      </c>
      <c r="AB18" s="101">
        <f t="shared" si="53"/>
        <v>1.7010923170873257E-2</v>
      </c>
      <c r="AC18" s="102">
        <f t="shared" si="54"/>
        <v>8.8011995030436441E-3</v>
      </c>
      <c r="AD18" s="91">
        <v>1454.345</v>
      </c>
      <c r="AE18" s="92">
        <v>1358.2190000000001</v>
      </c>
      <c r="AF18" s="92">
        <v>1575.742</v>
      </c>
      <c r="AG18" s="92">
        <f t="shared" si="55"/>
        <v>121.39699999999993</v>
      </c>
      <c r="AH18" s="93">
        <f t="shared" si="56"/>
        <v>217.52299999999991</v>
      </c>
      <c r="AI18" s="91">
        <v>156.38999999999999</v>
      </c>
      <c r="AJ18" s="92">
        <v>228.601</v>
      </c>
      <c r="AK18" s="92">
        <v>40.304000000000002</v>
      </c>
      <c r="AL18" s="92">
        <f t="shared" si="57"/>
        <v>-116.08599999999998</v>
      </c>
      <c r="AM18" s="93">
        <f t="shared" si="58"/>
        <v>-188.297</v>
      </c>
      <c r="AN18" s="100">
        <f t="shared" si="35"/>
        <v>0.1785142216768742</v>
      </c>
      <c r="AO18" s="101">
        <f t="shared" si="59"/>
        <v>-5.4789583962669364E-2</v>
      </c>
      <c r="AP18" s="102">
        <f t="shared" si="60"/>
        <v>-6.421191462279241E-2</v>
      </c>
      <c r="AQ18" s="100">
        <f t="shared" si="38"/>
        <v>4.5659995040207967E-3</v>
      </c>
      <c r="AR18" s="101">
        <f t="shared" si="61"/>
        <v>-2.0521845652367962E-2</v>
      </c>
      <c r="AS18" s="102">
        <f t="shared" si="62"/>
        <v>-3.6287086400564605E-2</v>
      </c>
      <c r="AT18" s="100">
        <f t="shared" si="40"/>
        <v>4.7458742369232646E-3</v>
      </c>
      <c r="AU18" s="101">
        <f t="shared" si="63"/>
        <v>-2.067686268594858E-2</v>
      </c>
      <c r="AV18" s="102">
        <f t="shared" si="64"/>
        <v>-3.7640265889633852E-2</v>
      </c>
      <c r="AW18" s="91">
        <v>9317</v>
      </c>
      <c r="AX18" s="92">
        <v>6688</v>
      </c>
      <c r="AY18" s="93">
        <v>7895</v>
      </c>
      <c r="AZ18" s="91">
        <v>65.099999999999994</v>
      </c>
      <c r="BA18" s="92">
        <v>65.7</v>
      </c>
      <c r="BB18" s="93">
        <v>65.47</v>
      </c>
      <c r="BC18" s="91">
        <v>117.79</v>
      </c>
      <c r="BD18" s="92">
        <v>111.71</v>
      </c>
      <c r="BE18" s="93">
        <v>108.88</v>
      </c>
      <c r="BF18" s="91">
        <f t="shared" si="65"/>
        <v>10.049131917926786</v>
      </c>
      <c r="BG18" s="92">
        <f t="shared" si="66"/>
        <v>-1.8773913795642532</v>
      </c>
      <c r="BH18" s="93">
        <f t="shared" si="67"/>
        <v>-1.2615394840688161</v>
      </c>
      <c r="BI18" s="91">
        <f t="shared" si="68"/>
        <v>6.0425851089884892</v>
      </c>
      <c r="BJ18" s="92">
        <f t="shared" si="69"/>
        <v>-0.5489478451389127</v>
      </c>
      <c r="BK18" s="93">
        <f t="shared" si="70"/>
        <v>-0.60955982979148704</v>
      </c>
      <c r="BL18" s="91">
        <v>212</v>
      </c>
      <c r="BM18" s="92">
        <v>234</v>
      </c>
      <c r="BN18" s="93">
        <v>214</v>
      </c>
      <c r="BO18" s="91">
        <v>44193</v>
      </c>
      <c r="BP18" s="92">
        <v>30230</v>
      </c>
      <c r="BQ18" s="93">
        <v>39330</v>
      </c>
      <c r="BR18" s="91">
        <f t="shared" si="42"/>
        <v>215.9275108060005</v>
      </c>
      <c r="BS18" s="92">
        <f t="shared" si="71"/>
        <v>76.729447764342325</v>
      </c>
      <c r="BT18" s="93">
        <f t="shared" si="72"/>
        <v>37.518777759358102</v>
      </c>
      <c r="BU18" s="91">
        <f t="shared" si="43"/>
        <v>1075.6718176060797</v>
      </c>
      <c r="BV18" s="92">
        <f t="shared" si="73"/>
        <v>415.41851718749001</v>
      </c>
      <c r="BW18" s="93">
        <f t="shared" si="74"/>
        <v>269.25794200799351</v>
      </c>
      <c r="BX18" s="169">
        <f t="shared" si="44"/>
        <v>4.9816339455351493</v>
      </c>
      <c r="BY18" s="250">
        <f t="shared" si="75"/>
        <v>0.23836894607180259</v>
      </c>
      <c r="BZ18" s="251">
        <f t="shared" si="76"/>
        <v>0.46159806036768547</v>
      </c>
      <c r="CA18" s="100">
        <f t="shared" si="77"/>
        <v>0.50352067596978622</v>
      </c>
      <c r="CB18" s="101">
        <f t="shared" si="78"/>
        <v>-6.7595891618738024E-2</v>
      </c>
      <c r="CC18" s="247">
        <f t="shared" si="79"/>
        <v>2.8564667925542908E-2</v>
      </c>
      <c r="CD18" s="285"/>
      <c r="CE18" s="280"/>
      <c r="CF18" s="273"/>
    </row>
    <row r="19" spans="1:84" s="142" customFormat="1" ht="15" customHeight="1" x14ac:dyDescent="0.2">
      <c r="A19" s="141" t="s">
        <v>107</v>
      </c>
      <c r="B19" s="194" t="s">
        <v>108</v>
      </c>
      <c r="C19" s="92">
        <v>917.827</v>
      </c>
      <c r="D19" s="92">
        <v>718.94399999999996</v>
      </c>
      <c r="E19" s="92">
        <v>1110.57</v>
      </c>
      <c r="F19" s="91">
        <v>967.06399999999996</v>
      </c>
      <c r="G19" s="92">
        <v>710.71</v>
      </c>
      <c r="H19" s="93">
        <v>1079.9639999999999</v>
      </c>
      <c r="I19" s="157">
        <f t="shared" si="30"/>
        <v>1.0283398335500071</v>
      </c>
      <c r="J19" s="248">
        <f t="shared" si="47"/>
        <v>7.9253733767572832E-2</v>
      </c>
      <c r="K19" s="249">
        <f t="shared" si="48"/>
        <v>1.6754236048916793E-2</v>
      </c>
      <c r="L19" s="91">
        <v>802.86400000000003</v>
      </c>
      <c r="M19" s="92">
        <v>560.70399999999995</v>
      </c>
      <c r="N19" s="92">
        <v>840.38</v>
      </c>
      <c r="O19" s="97">
        <f t="shared" si="16"/>
        <v>0.7781555681485679</v>
      </c>
      <c r="P19" s="98">
        <f t="shared" si="49"/>
        <v>-5.2052153367278087E-2</v>
      </c>
      <c r="Q19" s="99">
        <f t="shared" si="50"/>
        <v>-1.0779440504750548E-2</v>
      </c>
      <c r="R19" s="91">
        <v>136.59299999999993</v>
      </c>
      <c r="S19" s="92">
        <v>119.045</v>
      </c>
      <c r="T19" s="93">
        <v>191.78199999999995</v>
      </c>
      <c r="U19" s="100">
        <f t="shared" si="31"/>
        <v>0.17758184532076993</v>
      </c>
      <c r="V19" s="101">
        <f t="shared" si="51"/>
        <v>3.6336798457273889E-2</v>
      </c>
      <c r="W19" s="102">
        <f t="shared" si="52"/>
        <v>1.0080332748834825E-2</v>
      </c>
      <c r="X19" s="91">
        <v>27.606999999999999</v>
      </c>
      <c r="Y19" s="92">
        <v>30.960999999999999</v>
      </c>
      <c r="Z19" s="93">
        <v>47.802</v>
      </c>
      <c r="AA19" s="100">
        <f t="shared" si="33"/>
        <v>4.4262586530662132E-2</v>
      </c>
      <c r="AB19" s="101">
        <f t="shared" si="53"/>
        <v>1.5715354910004139E-2</v>
      </c>
      <c r="AC19" s="102">
        <f t="shared" si="54"/>
        <v>6.9910775591575797E-4</v>
      </c>
      <c r="AD19" s="91">
        <v>1171.873</v>
      </c>
      <c r="AE19" s="92">
        <v>1158.5029999999999</v>
      </c>
      <c r="AF19" s="92">
        <v>1115.0989999999999</v>
      </c>
      <c r="AG19" s="92">
        <f t="shared" si="55"/>
        <v>-56.774000000000115</v>
      </c>
      <c r="AH19" s="93">
        <f t="shared" si="56"/>
        <v>-43.403999999999996</v>
      </c>
      <c r="AI19" s="91">
        <v>1076.4169999999999</v>
      </c>
      <c r="AJ19" s="92">
        <v>1114.903</v>
      </c>
      <c r="AK19" s="92">
        <v>1053.654</v>
      </c>
      <c r="AL19" s="92">
        <f t="shared" si="57"/>
        <v>-22.76299999999992</v>
      </c>
      <c r="AM19" s="93">
        <f t="shared" si="58"/>
        <v>-61.249000000000024</v>
      </c>
      <c r="AN19" s="100">
        <f t="shared" si="35"/>
        <v>1.0040780860278955</v>
      </c>
      <c r="AO19" s="101">
        <f t="shared" si="59"/>
        <v>-0.27271263814997249</v>
      </c>
      <c r="AP19" s="102">
        <f t="shared" si="60"/>
        <v>-0.60731723822545391</v>
      </c>
      <c r="AQ19" s="100">
        <f t="shared" si="38"/>
        <v>0.94875064156244093</v>
      </c>
      <c r="AR19" s="101">
        <f t="shared" si="61"/>
        <v>-0.22403791227177838</v>
      </c>
      <c r="AS19" s="102">
        <f t="shared" si="62"/>
        <v>-0.60200018186747872</v>
      </c>
      <c r="AT19" s="100">
        <f t="shared" si="40"/>
        <v>0.9756380768247831</v>
      </c>
      <c r="AU19" s="101">
        <f t="shared" si="63"/>
        <v>-0.13743923760321752</v>
      </c>
      <c r="AV19" s="102">
        <f t="shared" si="64"/>
        <v>-0.59307912146987996</v>
      </c>
      <c r="AW19" s="91">
        <v>1175</v>
      </c>
      <c r="AX19" s="92">
        <v>742</v>
      </c>
      <c r="AY19" s="93">
        <v>1014</v>
      </c>
      <c r="AZ19" s="91">
        <v>18</v>
      </c>
      <c r="BA19" s="92">
        <v>15</v>
      </c>
      <c r="BB19" s="93">
        <v>15</v>
      </c>
      <c r="BC19" s="91">
        <v>21</v>
      </c>
      <c r="BD19" s="92">
        <v>23</v>
      </c>
      <c r="BE19" s="93">
        <v>22</v>
      </c>
      <c r="BF19" s="91">
        <f t="shared" si="65"/>
        <v>5.6333333333333329</v>
      </c>
      <c r="BG19" s="92">
        <f t="shared" si="66"/>
        <v>0.19351851851851887</v>
      </c>
      <c r="BH19" s="93">
        <f t="shared" si="67"/>
        <v>0.13703703703703596</v>
      </c>
      <c r="BI19" s="91">
        <f t="shared" si="68"/>
        <v>3.8409090909090913</v>
      </c>
      <c r="BJ19" s="92">
        <f t="shared" si="69"/>
        <v>-0.82178932178932085</v>
      </c>
      <c r="BK19" s="93">
        <f t="shared" si="70"/>
        <v>0.25636802810715897</v>
      </c>
      <c r="BL19" s="91">
        <v>50</v>
      </c>
      <c r="BM19" s="92">
        <v>50</v>
      </c>
      <c r="BN19" s="93">
        <v>50</v>
      </c>
      <c r="BO19" s="91">
        <v>5567</v>
      </c>
      <c r="BP19" s="92">
        <v>3308</v>
      </c>
      <c r="BQ19" s="93">
        <v>4801</v>
      </c>
      <c r="BR19" s="91">
        <f t="shared" si="42"/>
        <v>224.94563632576546</v>
      </c>
      <c r="BS19" s="92">
        <f t="shared" si="71"/>
        <v>51.231966485636121</v>
      </c>
      <c r="BT19" s="93">
        <f t="shared" si="72"/>
        <v>10.099808030723153</v>
      </c>
      <c r="BU19" s="91">
        <f t="shared" si="43"/>
        <v>1065.0532544378698</v>
      </c>
      <c r="BV19" s="92">
        <f t="shared" si="73"/>
        <v>242.0200629485081</v>
      </c>
      <c r="BW19" s="93">
        <f t="shared" si="74"/>
        <v>107.22306575862444</v>
      </c>
      <c r="BX19" s="169">
        <f t="shared" si="44"/>
        <v>4.7347140039447728</v>
      </c>
      <c r="BY19" s="250">
        <f t="shared" si="75"/>
        <v>-3.1583364807588055E-3</v>
      </c>
      <c r="BZ19" s="251">
        <f t="shared" si="76"/>
        <v>0.2764929796860125</v>
      </c>
      <c r="CA19" s="100">
        <f t="shared" si="77"/>
        <v>0.26306849315068492</v>
      </c>
      <c r="CB19" s="101">
        <f t="shared" si="78"/>
        <v>-4.1972602739726028E-2</v>
      </c>
      <c r="CC19" s="247">
        <f t="shared" si="79"/>
        <v>1.9833199033037874E-2</v>
      </c>
      <c r="CD19" s="285"/>
      <c r="CE19" s="280"/>
      <c r="CF19" s="273"/>
    </row>
    <row r="20" spans="1:84" s="142" customFormat="1" ht="15" customHeight="1" x14ac:dyDescent="0.2">
      <c r="A20" s="141" t="s">
        <v>109</v>
      </c>
      <c r="B20" s="194" t="s">
        <v>110</v>
      </c>
      <c r="C20" s="92">
        <v>3187.2919999999999</v>
      </c>
      <c r="D20" s="92">
        <v>2680.2750000000001</v>
      </c>
      <c r="E20" s="92">
        <v>4161.665</v>
      </c>
      <c r="F20" s="91">
        <v>3097.3679999999999</v>
      </c>
      <c r="G20" s="92">
        <v>2732.2739999999999</v>
      </c>
      <c r="H20" s="93">
        <v>4080.5070000000001</v>
      </c>
      <c r="I20" s="157">
        <f t="shared" si="30"/>
        <v>1.0198891951416822</v>
      </c>
      <c r="J20" s="248">
        <f t="shared" si="47"/>
        <v>-9.1431962306054437E-3</v>
      </c>
      <c r="K20" s="249">
        <f t="shared" si="48"/>
        <v>3.892059535996184E-2</v>
      </c>
      <c r="L20" s="91">
        <v>2273.3649999999998</v>
      </c>
      <c r="M20" s="92">
        <v>2080.4319999999998</v>
      </c>
      <c r="N20" s="92">
        <v>3060.3530000000001</v>
      </c>
      <c r="O20" s="97">
        <f t="shared" si="16"/>
        <v>0.7499933219082825</v>
      </c>
      <c r="P20" s="98">
        <f t="shared" si="49"/>
        <v>1.6026612108220095E-2</v>
      </c>
      <c r="Q20" s="99">
        <f t="shared" si="50"/>
        <v>-1.143543670084668E-2</v>
      </c>
      <c r="R20" s="91">
        <v>607.22500000000014</v>
      </c>
      <c r="S20" s="92">
        <v>498.82799999999997</v>
      </c>
      <c r="T20" s="93">
        <v>689.35</v>
      </c>
      <c r="U20" s="100">
        <f t="shared" si="31"/>
        <v>0.16893734038441793</v>
      </c>
      <c r="V20" s="101">
        <f t="shared" si="51"/>
        <v>-2.7108140811229503E-2</v>
      </c>
      <c r="W20" s="102">
        <f t="shared" si="52"/>
        <v>-1.3631464940377452E-2</v>
      </c>
      <c r="X20" s="91">
        <v>216.77799999999999</v>
      </c>
      <c r="Y20" s="92">
        <v>153.01400000000001</v>
      </c>
      <c r="Z20" s="93">
        <v>330.80399999999997</v>
      </c>
      <c r="AA20" s="100">
        <f t="shared" si="33"/>
        <v>8.1069337707299599E-2</v>
      </c>
      <c r="AB20" s="101">
        <f t="shared" si="53"/>
        <v>1.1081528703009505E-2</v>
      </c>
      <c r="AC20" s="102">
        <f t="shared" si="54"/>
        <v>2.5066901641224229E-2</v>
      </c>
      <c r="AD20" s="91">
        <v>278.17899999999997</v>
      </c>
      <c r="AE20" s="92">
        <v>344.173</v>
      </c>
      <c r="AF20" s="92">
        <v>705.27300000000002</v>
      </c>
      <c r="AG20" s="92">
        <f t="shared" si="55"/>
        <v>427.09400000000005</v>
      </c>
      <c r="AH20" s="93">
        <f t="shared" si="56"/>
        <v>361.1</v>
      </c>
      <c r="AI20" s="91">
        <v>30.23</v>
      </c>
      <c r="AJ20" s="92">
        <v>95.301000000000002</v>
      </c>
      <c r="AK20" s="92">
        <v>111.395</v>
      </c>
      <c r="AL20" s="92">
        <f t="shared" si="57"/>
        <v>81.164999999999992</v>
      </c>
      <c r="AM20" s="93">
        <f t="shared" si="58"/>
        <v>16.093999999999994</v>
      </c>
      <c r="AN20" s="100">
        <f t="shared" si="35"/>
        <v>0.16946895052821406</v>
      </c>
      <c r="AO20" s="101">
        <f t="shared" si="59"/>
        <v>8.2191412103745906E-2</v>
      </c>
      <c r="AP20" s="102">
        <f t="shared" si="60"/>
        <v>4.1059365690837318E-2</v>
      </c>
      <c r="AQ20" s="100">
        <f t="shared" si="38"/>
        <v>2.6766931024001211E-2</v>
      </c>
      <c r="AR20" s="101">
        <f t="shared" si="61"/>
        <v>1.7282390542614504E-2</v>
      </c>
      <c r="AS20" s="102">
        <f t="shared" si="62"/>
        <v>-8.7894950889909271E-3</v>
      </c>
      <c r="AT20" s="100">
        <f t="shared" si="40"/>
        <v>2.7299303738481516E-2</v>
      </c>
      <c r="AU20" s="101">
        <f t="shared" si="63"/>
        <v>1.7539404365852884E-2</v>
      </c>
      <c r="AV20" s="102">
        <f t="shared" si="64"/>
        <v>-7.5804337988225751E-3</v>
      </c>
      <c r="AW20" s="91">
        <v>3677</v>
      </c>
      <c r="AX20" s="92">
        <v>2122</v>
      </c>
      <c r="AY20" s="93">
        <v>2702</v>
      </c>
      <c r="AZ20" s="91">
        <v>36</v>
      </c>
      <c r="BA20" s="92">
        <v>35</v>
      </c>
      <c r="BB20" s="93">
        <v>32</v>
      </c>
      <c r="BC20" s="91">
        <v>64</v>
      </c>
      <c r="BD20" s="92">
        <v>60</v>
      </c>
      <c r="BE20" s="93">
        <v>64</v>
      </c>
      <c r="BF20" s="91">
        <f t="shared" si="65"/>
        <v>7.036458333333333</v>
      </c>
      <c r="BG20" s="92">
        <f t="shared" si="66"/>
        <v>-1.4751157407407414</v>
      </c>
      <c r="BH20" s="93">
        <f t="shared" si="67"/>
        <v>0.29995039682539648</v>
      </c>
      <c r="BI20" s="91">
        <f t="shared" si="68"/>
        <v>3.5182291666666665</v>
      </c>
      <c r="BJ20" s="92">
        <f t="shared" si="69"/>
        <v>-1.2695312500000004</v>
      </c>
      <c r="BK20" s="93">
        <f t="shared" si="70"/>
        <v>-0.41140046296296306</v>
      </c>
      <c r="BL20" s="91">
        <v>105</v>
      </c>
      <c r="BM20" s="92">
        <v>105</v>
      </c>
      <c r="BN20" s="93">
        <v>105</v>
      </c>
      <c r="BO20" s="91">
        <v>16735</v>
      </c>
      <c r="BP20" s="92">
        <v>9438</v>
      </c>
      <c r="BQ20" s="93">
        <v>12332</v>
      </c>
      <c r="BR20" s="91">
        <f t="shared" si="42"/>
        <v>330.88769056114177</v>
      </c>
      <c r="BS20" s="92">
        <f t="shared" si="71"/>
        <v>145.80445183989886</v>
      </c>
      <c r="BT20" s="93">
        <f t="shared" si="72"/>
        <v>41.3905513367298</v>
      </c>
      <c r="BU20" s="91">
        <f t="shared" si="43"/>
        <v>1510.180236861584</v>
      </c>
      <c r="BV20" s="92">
        <f t="shared" si="73"/>
        <v>667.8174411041731</v>
      </c>
      <c r="BW20" s="93">
        <f t="shared" si="74"/>
        <v>222.58645740823818</v>
      </c>
      <c r="BX20" s="169">
        <f t="shared" si="44"/>
        <v>4.5640266469282009</v>
      </c>
      <c r="BY20" s="250">
        <f t="shared" si="75"/>
        <v>1.2762029033178024E-2</v>
      </c>
      <c r="BZ20" s="251">
        <f t="shared" si="76"/>
        <v>0.11633578924676868</v>
      </c>
      <c r="CA20" s="100">
        <f t="shared" si="77"/>
        <v>0.3217742987606001</v>
      </c>
      <c r="CB20" s="101">
        <f t="shared" si="78"/>
        <v>-0.11488584474885849</v>
      </c>
      <c r="CC20" s="247">
        <f t="shared" si="79"/>
        <v>-8.6878861133494745E-3</v>
      </c>
      <c r="CD20" s="285"/>
      <c r="CE20" s="280"/>
      <c r="CF20" s="273"/>
    </row>
    <row r="21" spans="1:84" s="142" customFormat="1" ht="15" customHeight="1" x14ac:dyDescent="0.2">
      <c r="A21" s="141" t="s">
        <v>109</v>
      </c>
      <c r="B21" s="194" t="s">
        <v>111</v>
      </c>
      <c r="C21" s="92">
        <v>3064.2710000000002</v>
      </c>
      <c r="D21" s="92">
        <v>2275.259</v>
      </c>
      <c r="E21" s="92">
        <v>3366.3710000000001</v>
      </c>
      <c r="F21" s="91">
        <v>2919.2310000000002</v>
      </c>
      <c r="G21" s="92">
        <v>2056.442</v>
      </c>
      <c r="H21" s="93">
        <v>3128.5659999999998</v>
      </c>
      <c r="I21" s="157">
        <f t="shared" si="30"/>
        <v>1.0760108624846016</v>
      </c>
      <c r="J21" s="248">
        <f t="shared" si="47"/>
        <v>2.6326544936589924E-2</v>
      </c>
      <c r="K21" s="249">
        <f t="shared" si="48"/>
        <v>-3.039476432130872E-2</v>
      </c>
      <c r="L21" s="91">
        <v>2221.567</v>
      </c>
      <c r="M21" s="92">
        <v>1385.84</v>
      </c>
      <c r="N21" s="92">
        <v>2119.4839999999999</v>
      </c>
      <c r="O21" s="97">
        <f t="shared" si="16"/>
        <v>0.6774618147739252</v>
      </c>
      <c r="P21" s="98">
        <f t="shared" si="49"/>
        <v>-8.3549218611236764E-2</v>
      </c>
      <c r="Q21" s="99">
        <f t="shared" si="50"/>
        <v>3.5599979466088838E-3</v>
      </c>
      <c r="R21" s="91">
        <v>497.99300000000022</v>
      </c>
      <c r="S21" s="92">
        <v>549.82500000000005</v>
      </c>
      <c r="T21" s="93">
        <v>838.37699999999984</v>
      </c>
      <c r="U21" s="100">
        <f t="shared" si="31"/>
        <v>0.26797484854083303</v>
      </c>
      <c r="V21" s="101">
        <f t="shared" si="51"/>
        <v>9.738437454271498E-2</v>
      </c>
      <c r="W21" s="102">
        <f t="shared" si="52"/>
        <v>6.0771637761131148E-4</v>
      </c>
      <c r="X21" s="91">
        <v>199.67099999999999</v>
      </c>
      <c r="Y21" s="92">
        <v>120.777</v>
      </c>
      <c r="Z21" s="93">
        <v>170.70500000000001</v>
      </c>
      <c r="AA21" s="100">
        <f t="shared" si="33"/>
        <v>5.4563336685241742E-2</v>
      </c>
      <c r="AB21" s="101">
        <f t="shared" si="53"/>
        <v>-1.3835155931478202E-2</v>
      </c>
      <c r="AC21" s="102">
        <f t="shared" si="54"/>
        <v>-4.16771432422023E-3</v>
      </c>
      <c r="AD21" s="91">
        <v>344.23599999999999</v>
      </c>
      <c r="AE21" s="92">
        <v>240.51599999999999</v>
      </c>
      <c r="AF21" s="92">
        <v>419.07400000000001</v>
      </c>
      <c r="AG21" s="92">
        <f t="shared" si="55"/>
        <v>74.838000000000022</v>
      </c>
      <c r="AH21" s="93">
        <f t="shared" si="56"/>
        <v>178.55800000000002</v>
      </c>
      <c r="AI21" s="91">
        <v>8.0280000000000005</v>
      </c>
      <c r="AJ21" s="92">
        <v>0</v>
      </c>
      <c r="AK21" s="92">
        <v>0</v>
      </c>
      <c r="AL21" s="92">
        <f t="shared" si="57"/>
        <v>-8.0280000000000005</v>
      </c>
      <c r="AM21" s="93">
        <f t="shared" si="58"/>
        <v>0</v>
      </c>
      <c r="AN21" s="100">
        <f t="shared" si="35"/>
        <v>0.12448835853208098</v>
      </c>
      <c r="AO21" s="101">
        <f t="shared" si="59"/>
        <v>1.2149730519088672E-2</v>
      </c>
      <c r="AP21" s="102">
        <f t="shared" si="60"/>
        <v>1.8779074446181321E-2</v>
      </c>
      <c r="AQ21" s="100">
        <f t="shared" si="38"/>
        <v>0</v>
      </c>
      <c r="AR21" s="101">
        <f t="shared" si="61"/>
        <v>-2.6198727201347401E-3</v>
      </c>
      <c r="AS21" s="102">
        <f t="shared" si="62"/>
        <v>0</v>
      </c>
      <c r="AT21" s="100">
        <f t="shared" si="40"/>
        <v>0</v>
      </c>
      <c r="AU21" s="101">
        <f t="shared" si="63"/>
        <v>-2.750039308297288E-3</v>
      </c>
      <c r="AV21" s="102">
        <f t="shared" si="64"/>
        <v>0</v>
      </c>
      <c r="AW21" s="91">
        <v>4281</v>
      </c>
      <c r="AX21" s="92">
        <v>2748</v>
      </c>
      <c r="AY21" s="93">
        <v>3482</v>
      </c>
      <c r="AZ21" s="91">
        <v>33</v>
      </c>
      <c r="BA21" s="92">
        <v>31</v>
      </c>
      <c r="BB21" s="93">
        <v>31</v>
      </c>
      <c r="BC21" s="91">
        <v>70</v>
      </c>
      <c r="BD21" s="92">
        <v>57</v>
      </c>
      <c r="BE21" s="93">
        <v>57</v>
      </c>
      <c r="BF21" s="91">
        <f t="shared" si="65"/>
        <v>9.3602150537634419</v>
      </c>
      <c r="BG21" s="92">
        <f t="shared" si="66"/>
        <v>-1.4503910068426187</v>
      </c>
      <c r="BH21" s="93">
        <f t="shared" si="67"/>
        <v>-0.48924731182795611</v>
      </c>
      <c r="BI21" s="91">
        <f t="shared" si="68"/>
        <v>5.0906432748538011</v>
      </c>
      <c r="BJ21" s="92">
        <f t="shared" si="69"/>
        <v>-5.7852965747704488E-3</v>
      </c>
      <c r="BK21" s="93">
        <f t="shared" si="70"/>
        <v>-0.26608187134502881</v>
      </c>
      <c r="BL21" s="91">
        <v>82</v>
      </c>
      <c r="BM21" s="92">
        <v>82</v>
      </c>
      <c r="BN21" s="93">
        <v>82</v>
      </c>
      <c r="BO21" s="91">
        <v>19522</v>
      </c>
      <c r="BP21" s="92">
        <v>12353</v>
      </c>
      <c r="BQ21" s="93">
        <v>16165</v>
      </c>
      <c r="BR21" s="91">
        <f t="shared" si="42"/>
        <v>193.53949891741416</v>
      </c>
      <c r="BS21" s="92">
        <f t="shared" si="71"/>
        <v>44.004051729626042</v>
      </c>
      <c r="BT21" s="93">
        <f t="shared" si="72"/>
        <v>27.066415455906849</v>
      </c>
      <c r="BU21" s="91">
        <f t="shared" si="43"/>
        <v>898.49684089603682</v>
      </c>
      <c r="BV21" s="92">
        <f t="shared" si="73"/>
        <v>216.59284650220354</v>
      </c>
      <c r="BW21" s="93">
        <f t="shared" si="74"/>
        <v>150.15550174028715</v>
      </c>
      <c r="BX21" s="169">
        <f t="shared" si="44"/>
        <v>4.6424468696151635</v>
      </c>
      <c r="BY21" s="250">
        <f t="shared" si="75"/>
        <v>8.2297371834271438E-2</v>
      </c>
      <c r="BZ21" s="251">
        <f t="shared" si="76"/>
        <v>0.14717758286116034</v>
      </c>
      <c r="CA21" s="100">
        <f t="shared" si="77"/>
        <v>0.5400935516204477</v>
      </c>
      <c r="CB21" s="101">
        <f t="shared" si="78"/>
        <v>-0.11216171065820246</v>
      </c>
      <c r="CC21" s="247">
        <f t="shared" si="79"/>
        <v>-1.3753291995047268E-2</v>
      </c>
      <c r="CD21" s="285"/>
      <c r="CE21" s="280"/>
      <c r="CF21" s="273"/>
    </row>
    <row r="22" spans="1:84" s="142" customFormat="1" ht="15" customHeight="1" x14ac:dyDescent="0.2">
      <c r="A22" s="141" t="s">
        <v>109</v>
      </c>
      <c r="B22" s="194" t="s">
        <v>112</v>
      </c>
      <c r="C22" s="92">
        <v>3708.1080000000002</v>
      </c>
      <c r="D22" s="92">
        <v>2988.5360000000001</v>
      </c>
      <c r="E22" s="92">
        <v>4542.51512</v>
      </c>
      <c r="F22" s="91">
        <v>3495.83</v>
      </c>
      <c r="G22" s="92">
        <v>2761.57</v>
      </c>
      <c r="H22" s="93">
        <v>4323.0529999999999</v>
      </c>
      <c r="I22" s="157">
        <f t="shared" si="30"/>
        <v>1.0507655400014759</v>
      </c>
      <c r="J22" s="248">
        <f t="shared" si="47"/>
        <v>-9.9576645021757226E-3</v>
      </c>
      <c r="K22" s="249">
        <f t="shared" si="48"/>
        <v>-3.1421766494466485E-2</v>
      </c>
      <c r="L22" s="91">
        <v>2644.18</v>
      </c>
      <c r="M22" s="92">
        <v>2067.0070000000001</v>
      </c>
      <c r="N22" s="92">
        <v>3299.9780000000001</v>
      </c>
      <c r="O22" s="97">
        <f t="shared" si="16"/>
        <v>0.76334433096240095</v>
      </c>
      <c r="P22" s="98">
        <f t="shared" si="49"/>
        <v>6.9631568206377503E-3</v>
      </c>
      <c r="Q22" s="99">
        <f t="shared" si="50"/>
        <v>1.4854522628735656E-2</v>
      </c>
      <c r="R22" s="91">
        <v>677.82100000000014</v>
      </c>
      <c r="S22" s="92">
        <v>426.24099999999999</v>
      </c>
      <c r="T22" s="93">
        <v>606.47999999999979</v>
      </c>
      <c r="U22" s="100">
        <f t="shared" si="31"/>
        <v>0.14028974430801561</v>
      </c>
      <c r="V22" s="101">
        <f t="shared" si="51"/>
        <v>-5.3604409583907109E-2</v>
      </c>
      <c r="W22" s="102">
        <f t="shared" si="52"/>
        <v>-1.4057601585805657E-2</v>
      </c>
      <c r="X22" s="91">
        <v>173.82900000000001</v>
      </c>
      <c r="Y22" s="92">
        <v>268.322</v>
      </c>
      <c r="Z22" s="93">
        <v>416.59500000000003</v>
      </c>
      <c r="AA22" s="100">
        <f t="shared" si="33"/>
        <v>9.6365924729583483E-2</v>
      </c>
      <c r="AB22" s="101">
        <f t="shared" si="53"/>
        <v>4.6641252763269331E-2</v>
      </c>
      <c r="AC22" s="102">
        <f t="shared" si="54"/>
        <v>-7.9692104292997112E-4</v>
      </c>
      <c r="AD22" s="91">
        <v>312.48599999999999</v>
      </c>
      <c r="AE22" s="92">
        <v>296.649</v>
      </c>
      <c r="AF22" s="92">
        <v>548.01599999999996</v>
      </c>
      <c r="AG22" s="92">
        <f t="shared" si="55"/>
        <v>235.52999999999997</v>
      </c>
      <c r="AH22" s="93">
        <f t="shared" si="56"/>
        <v>251.36699999999996</v>
      </c>
      <c r="AI22" s="91">
        <v>0</v>
      </c>
      <c r="AJ22" s="92">
        <v>0</v>
      </c>
      <c r="AK22" s="92">
        <v>0</v>
      </c>
      <c r="AL22" s="92">
        <f t="shared" si="57"/>
        <v>0</v>
      </c>
      <c r="AM22" s="93">
        <f t="shared" si="58"/>
        <v>0</v>
      </c>
      <c r="AN22" s="100">
        <f t="shared" si="35"/>
        <v>0.12064153569619818</v>
      </c>
      <c r="AO22" s="101">
        <f t="shared" si="59"/>
        <v>3.6370527408413691E-2</v>
      </c>
      <c r="AP22" s="102">
        <f t="shared" si="60"/>
        <v>2.1379221305473081E-2</v>
      </c>
      <c r="AQ22" s="100">
        <f t="shared" si="38"/>
        <v>0</v>
      </c>
      <c r="AR22" s="101">
        <f t="shared" si="61"/>
        <v>0</v>
      </c>
      <c r="AS22" s="102">
        <f t="shared" si="62"/>
        <v>0</v>
      </c>
      <c r="AT22" s="100">
        <f t="shared" si="40"/>
        <v>0</v>
      </c>
      <c r="AU22" s="101">
        <f t="shared" si="63"/>
        <v>0</v>
      </c>
      <c r="AV22" s="102">
        <f t="shared" si="64"/>
        <v>0</v>
      </c>
      <c r="AW22" s="91">
        <v>4142</v>
      </c>
      <c r="AX22" s="92">
        <v>3025</v>
      </c>
      <c r="AY22" s="93">
        <v>3775</v>
      </c>
      <c r="AZ22" s="91">
        <v>38</v>
      </c>
      <c r="BA22" s="92">
        <v>37</v>
      </c>
      <c r="BB22" s="93">
        <v>36</v>
      </c>
      <c r="BC22" s="91">
        <v>65</v>
      </c>
      <c r="BD22" s="92">
        <v>65</v>
      </c>
      <c r="BE22" s="93">
        <v>65</v>
      </c>
      <c r="BF22" s="91">
        <f t="shared" si="65"/>
        <v>8.7384259259259256</v>
      </c>
      <c r="BG22" s="92">
        <f t="shared" si="66"/>
        <v>-0.34490740740740833</v>
      </c>
      <c r="BH22" s="93">
        <f t="shared" si="67"/>
        <v>-0.34565815815815881</v>
      </c>
      <c r="BI22" s="91">
        <f t="shared" si="68"/>
        <v>4.8397435897435903</v>
      </c>
      <c r="BJ22" s="92">
        <f t="shared" si="69"/>
        <v>-0.47051282051281973</v>
      </c>
      <c r="BK22" s="93">
        <f t="shared" si="70"/>
        <v>-0.33119658119658091</v>
      </c>
      <c r="BL22" s="91">
        <v>100</v>
      </c>
      <c r="BM22" s="92">
        <v>91</v>
      </c>
      <c r="BN22" s="93">
        <v>91</v>
      </c>
      <c r="BO22" s="91">
        <v>19795</v>
      </c>
      <c r="BP22" s="92">
        <v>13520</v>
      </c>
      <c r="BQ22" s="93">
        <v>17696</v>
      </c>
      <c r="BR22" s="91">
        <f t="shared" si="42"/>
        <v>244.29549050632912</v>
      </c>
      <c r="BS22" s="92">
        <f t="shared" si="71"/>
        <v>67.693823418680722</v>
      </c>
      <c r="BT22" s="93">
        <f t="shared" si="72"/>
        <v>40.037354411654547</v>
      </c>
      <c r="BU22" s="91">
        <f t="shared" si="43"/>
        <v>1145.1796026490067</v>
      </c>
      <c r="BV22" s="92">
        <f t="shared" si="73"/>
        <v>301.18394837570884</v>
      </c>
      <c r="BW22" s="93">
        <f t="shared" si="74"/>
        <v>232.26390016966786</v>
      </c>
      <c r="BX22" s="169">
        <f t="shared" si="44"/>
        <v>4.6876821192052978</v>
      </c>
      <c r="BY22" s="250">
        <f t="shared" si="75"/>
        <v>-9.1410106772491062E-2</v>
      </c>
      <c r="BZ22" s="251">
        <f t="shared" si="76"/>
        <v>0.21826063160199194</v>
      </c>
      <c r="CA22" s="100">
        <f t="shared" si="77"/>
        <v>0.53277133825079026</v>
      </c>
      <c r="CB22" s="101">
        <f t="shared" si="78"/>
        <v>-9.5574288724973311E-3</v>
      </c>
      <c r="CC22" s="247">
        <f t="shared" si="79"/>
        <v>-1.344714914416778E-2</v>
      </c>
      <c r="CD22" s="285"/>
      <c r="CE22" s="280"/>
      <c r="CF22" s="273"/>
    </row>
    <row r="23" spans="1:84" s="142" customFormat="1" ht="15" customHeight="1" x14ac:dyDescent="0.2">
      <c r="A23" s="141" t="s">
        <v>113</v>
      </c>
      <c r="B23" s="194" t="s">
        <v>114</v>
      </c>
      <c r="C23" s="92">
        <v>1843.125</v>
      </c>
      <c r="D23" s="92">
        <v>1419.81</v>
      </c>
      <c r="E23" s="92">
        <v>2376.9329199999997</v>
      </c>
      <c r="F23" s="91">
        <v>1767.4069999999999</v>
      </c>
      <c r="G23" s="92">
        <v>1255.9649999999999</v>
      </c>
      <c r="H23" s="93">
        <v>2122.5920000000001</v>
      </c>
      <c r="I23" s="157">
        <f t="shared" si="30"/>
        <v>1.119825628288432</v>
      </c>
      <c r="J23" s="248">
        <f t="shared" si="47"/>
        <v>7.6984335931889358E-2</v>
      </c>
      <c r="K23" s="249">
        <f t="shared" si="48"/>
        <v>-1.0627847724036465E-2</v>
      </c>
      <c r="L23" s="91">
        <v>974.68499999999995</v>
      </c>
      <c r="M23" s="92">
        <v>739.60799999999995</v>
      </c>
      <c r="N23" s="92">
        <v>1233.768</v>
      </c>
      <c r="O23" s="97">
        <f t="shared" si="16"/>
        <v>0.58125537079193734</v>
      </c>
      <c r="P23" s="98">
        <f t="shared" si="49"/>
        <v>2.9777980468146614E-2</v>
      </c>
      <c r="Q23" s="99">
        <f t="shared" si="50"/>
        <v>-7.6209115885430556E-3</v>
      </c>
      <c r="R23" s="91">
        <v>535.38099999999997</v>
      </c>
      <c r="S23" s="92">
        <v>408.12099999999998</v>
      </c>
      <c r="T23" s="93">
        <v>635.91800000000012</v>
      </c>
      <c r="U23" s="100">
        <f t="shared" si="31"/>
        <v>0.29959502344303574</v>
      </c>
      <c r="V23" s="101">
        <f t="shared" si="51"/>
        <v>-3.3238854443908838E-3</v>
      </c>
      <c r="W23" s="102">
        <f t="shared" si="52"/>
        <v>-2.5351133496050948E-2</v>
      </c>
      <c r="X23" s="91">
        <v>257.34100000000001</v>
      </c>
      <c r="Y23" s="92">
        <v>108.236</v>
      </c>
      <c r="Z23" s="93">
        <v>252.90600000000001</v>
      </c>
      <c r="AA23" s="100">
        <f t="shared" si="33"/>
        <v>0.11914960576502691</v>
      </c>
      <c r="AB23" s="101">
        <f t="shared" si="53"/>
        <v>-2.6454095023755772E-2</v>
      </c>
      <c r="AC23" s="102">
        <f t="shared" si="54"/>
        <v>3.2972045084593921E-2</v>
      </c>
      <c r="AD23" s="91">
        <v>342.37620000000004</v>
      </c>
      <c r="AE23" s="92">
        <v>145.90199999999999</v>
      </c>
      <c r="AF23" s="92">
        <v>309.51251000000002</v>
      </c>
      <c r="AG23" s="92">
        <f t="shared" si="55"/>
        <v>-32.86369000000002</v>
      </c>
      <c r="AH23" s="93">
        <f t="shared" si="56"/>
        <v>163.61051000000003</v>
      </c>
      <c r="AI23" s="91">
        <v>133.815</v>
      </c>
      <c r="AJ23" s="92">
        <v>0</v>
      </c>
      <c r="AK23" s="92">
        <v>0</v>
      </c>
      <c r="AL23" s="92">
        <f t="shared" si="57"/>
        <v>-133.815</v>
      </c>
      <c r="AM23" s="93">
        <f t="shared" si="58"/>
        <v>0</v>
      </c>
      <c r="AN23" s="100">
        <f t="shared" si="35"/>
        <v>0.1302150798601418</v>
      </c>
      <c r="AO23" s="101">
        <f t="shared" si="59"/>
        <v>-5.5543455236501144E-2</v>
      </c>
      <c r="AP23" s="102">
        <f t="shared" si="60"/>
        <v>2.7453442739682032E-2</v>
      </c>
      <c r="AQ23" s="100">
        <f t="shared" si="38"/>
        <v>0</v>
      </c>
      <c r="AR23" s="101">
        <f t="shared" si="61"/>
        <v>-7.2602238046795525E-2</v>
      </c>
      <c r="AS23" s="102">
        <f t="shared" si="62"/>
        <v>0</v>
      </c>
      <c r="AT23" s="100">
        <f t="shared" si="40"/>
        <v>0</v>
      </c>
      <c r="AU23" s="101">
        <f t="shared" si="63"/>
        <v>-7.5712611752697598E-2</v>
      </c>
      <c r="AV23" s="102">
        <f t="shared" si="64"/>
        <v>0</v>
      </c>
      <c r="AW23" s="91">
        <v>2322</v>
      </c>
      <c r="AX23" s="92">
        <v>1242</v>
      </c>
      <c r="AY23" s="93">
        <v>1656</v>
      </c>
      <c r="AZ23" s="91">
        <v>24</v>
      </c>
      <c r="BA23" s="92">
        <v>24</v>
      </c>
      <c r="BB23" s="93">
        <v>23</v>
      </c>
      <c r="BC23" s="91">
        <v>35</v>
      </c>
      <c r="BD23" s="92">
        <v>33.68</v>
      </c>
      <c r="BE23" s="93">
        <v>36</v>
      </c>
      <c r="BF23" s="91">
        <f t="shared" si="65"/>
        <v>6</v>
      </c>
      <c r="BG23" s="92">
        <f t="shared" si="66"/>
        <v>-2.0625</v>
      </c>
      <c r="BH23" s="93">
        <f t="shared" si="67"/>
        <v>0.25</v>
      </c>
      <c r="BI23" s="91">
        <f t="shared" si="68"/>
        <v>3.8333333333333335</v>
      </c>
      <c r="BJ23" s="92">
        <f t="shared" si="69"/>
        <v>-1.695238095238095</v>
      </c>
      <c r="BK23" s="93">
        <f t="shared" si="70"/>
        <v>-0.26405384006334076</v>
      </c>
      <c r="BL23" s="91">
        <v>69</v>
      </c>
      <c r="BM23" s="92">
        <v>70</v>
      </c>
      <c r="BN23" s="93">
        <v>70</v>
      </c>
      <c r="BO23" s="91">
        <v>11186</v>
      </c>
      <c r="BP23" s="92">
        <v>6033</v>
      </c>
      <c r="BQ23" s="93">
        <v>8746</v>
      </c>
      <c r="BR23" s="91">
        <f t="shared" si="42"/>
        <v>242.69288817745255</v>
      </c>
      <c r="BS23" s="92">
        <f t="shared" si="71"/>
        <v>84.691189625691408</v>
      </c>
      <c r="BT23" s="93">
        <f t="shared" si="72"/>
        <v>34.510391906940356</v>
      </c>
      <c r="BU23" s="91">
        <f t="shared" si="43"/>
        <v>1281.7584541062802</v>
      </c>
      <c r="BV23" s="92">
        <f t="shared" si="73"/>
        <v>520.60126203048344</v>
      </c>
      <c r="BW23" s="93">
        <f t="shared" si="74"/>
        <v>270.51449275362313</v>
      </c>
      <c r="BX23" s="169">
        <f t="shared" si="44"/>
        <v>5.2814009661835746</v>
      </c>
      <c r="BY23" s="250">
        <f t="shared" si="75"/>
        <v>0.46400217204059402</v>
      </c>
      <c r="BZ23" s="251">
        <f t="shared" si="76"/>
        <v>0.42391304347826075</v>
      </c>
      <c r="CA23" s="100">
        <f t="shared" si="77"/>
        <v>0.3423091976516634</v>
      </c>
      <c r="CB23" s="101">
        <f t="shared" si="78"/>
        <v>-0.10184406818117359</v>
      </c>
      <c r="CC23" s="247">
        <f t="shared" si="79"/>
        <v>2.5449953954184423E-2</v>
      </c>
      <c r="CD23" s="285"/>
      <c r="CE23" s="280"/>
      <c r="CF23" s="273"/>
    </row>
    <row r="24" spans="1:84" s="142" customFormat="1" ht="15" customHeight="1" x14ac:dyDescent="0.2">
      <c r="A24" s="141" t="s">
        <v>113</v>
      </c>
      <c r="B24" s="194" t="s">
        <v>115</v>
      </c>
      <c r="C24" s="92">
        <v>6130.4979999999996</v>
      </c>
      <c r="D24" s="92">
        <v>4736.4030000000002</v>
      </c>
      <c r="E24" s="92">
        <v>6755.3710000000001</v>
      </c>
      <c r="F24" s="91">
        <v>5841.4750000000004</v>
      </c>
      <c r="G24" s="92">
        <v>4390.3090000000002</v>
      </c>
      <c r="H24" s="93">
        <v>6304.8119999999999</v>
      </c>
      <c r="I24" s="157">
        <f t="shared" si="30"/>
        <v>1.0714627176829381</v>
      </c>
      <c r="J24" s="248">
        <f t="shared" si="47"/>
        <v>2.1984974475957042E-2</v>
      </c>
      <c r="K24" s="249">
        <f t="shared" si="48"/>
        <v>-7.3686356454949475E-3</v>
      </c>
      <c r="L24" s="91">
        <v>3648.3470000000002</v>
      </c>
      <c r="M24" s="92">
        <v>3171.1149999999998</v>
      </c>
      <c r="N24" s="92">
        <v>4372.6090000000004</v>
      </c>
      <c r="O24" s="97">
        <f t="shared" si="16"/>
        <v>0.69353519185028845</v>
      </c>
      <c r="P24" s="98">
        <f t="shared" si="49"/>
        <v>6.8975983773561289E-2</v>
      </c>
      <c r="Q24" s="99">
        <f t="shared" si="50"/>
        <v>-2.8763625841131346E-2</v>
      </c>
      <c r="R24" s="91">
        <v>1331.2740000000001</v>
      </c>
      <c r="S24" s="92">
        <v>765.45100000000002</v>
      </c>
      <c r="T24" s="93">
        <v>1221.5439999999994</v>
      </c>
      <c r="U24" s="100">
        <f t="shared" si="31"/>
        <v>0.19374788653491959</v>
      </c>
      <c r="V24" s="101">
        <f t="shared" si="51"/>
        <v>-3.4152429737939582E-2</v>
      </c>
      <c r="W24" s="102">
        <f t="shared" si="52"/>
        <v>1.9397743982311116E-2</v>
      </c>
      <c r="X24" s="91">
        <v>861.85400000000004</v>
      </c>
      <c r="Y24" s="92">
        <v>453.74299999999999</v>
      </c>
      <c r="Z24" s="93">
        <v>710.65899999999999</v>
      </c>
      <c r="AA24" s="100">
        <f t="shared" si="33"/>
        <v>0.11271692161479201</v>
      </c>
      <c r="AB24" s="101">
        <f t="shared" si="53"/>
        <v>-3.4823554035621637E-2</v>
      </c>
      <c r="AC24" s="102">
        <f t="shared" si="54"/>
        <v>9.3658818588203963E-3</v>
      </c>
      <c r="AD24" s="91">
        <v>2500.4560300000003</v>
      </c>
      <c r="AE24" s="92">
        <v>2442.248</v>
      </c>
      <c r="AF24" s="92">
        <v>2405.6774599999999</v>
      </c>
      <c r="AG24" s="92">
        <f t="shared" si="55"/>
        <v>-94.7785700000004</v>
      </c>
      <c r="AH24" s="93">
        <f t="shared" si="56"/>
        <v>-36.570540000000165</v>
      </c>
      <c r="AI24" s="91">
        <v>1098.107</v>
      </c>
      <c r="AJ24" s="92">
        <v>1018.745</v>
      </c>
      <c r="AK24" s="92">
        <v>833.39599999999996</v>
      </c>
      <c r="AL24" s="92">
        <f t="shared" si="57"/>
        <v>-264.71100000000001</v>
      </c>
      <c r="AM24" s="93">
        <f t="shared" si="58"/>
        <v>-185.34900000000005</v>
      </c>
      <c r="AN24" s="100">
        <f t="shared" si="35"/>
        <v>0.35611330006893771</v>
      </c>
      <c r="AO24" s="101">
        <f t="shared" si="59"/>
        <v>-5.1758300248034961E-2</v>
      </c>
      <c r="AP24" s="102">
        <f t="shared" si="60"/>
        <v>-0.15952018804429924</v>
      </c>
      <c r="AQ24" s="100">
        <f t="shared" si="38"/>
        <v>0.12336790977135081</v>
      </c>
      <c r="AR24" s="101">
        <f t="shared" si="61"/>
        <v>-5.5754079991960415E-2</v>
      </c>
      <c r="AS24" s="102">
        <f t="shared" si="62"/>
        <v>-9.1720417805504439E-2</v>
      </c>
      <c r="AT24" s="100">
        <f t="shared" si="40"/>
        <v>0.13218411587847503</v>
      </c>
      <c r="AU24" s="101">
        <f t="shared" si="63"/>
        <v>-5.5800425697068806E-2</v>
      </c>
      <c r="AV24" s="102">
        <f t="shared" si="64"/>
        <v>-9.9859915646413056E-2</v>
      </c>
      <c r="AW24" s="91">
        <v>6559</v>
      </c>
      <c r="AX24" s="92">
        <v>4073</v>
      </c>
      <c r="AY24" s="93">
        <v>5278</v>
      </c>
      <c r="AZ24" s="91">
        <v>55</v>
      </c>
      <c r="BA24" s="92">
        <v>54</v>
      </c>
      <c r="BB24" s="93">
        <v>50</v>
      </c>
      <c r="BC24" s="91">
        <v>65</v>
      </c>
      <c r="BD24" s="92">
        <v>60</v>
      </c>
      <c r="BE24" s="93">
        <v>60</v>
      </c>
      <c r="BF24" s="91">
        <f t="shared" si="65"/>
        <v>8.7966666666666669</v>
      </c>
      <c r="BG24" s="92">
        <f t="shared" si="66"/>
        <v>-1.1412121212121207</v>
      </c>
      <c r="BH24" s="93">
        <f t="shared" si="67"/>
        <v>0.41600823045267532</v>
      </c>
      <c r="BI24" s="91">
        <f t="shared" si="68"/>
        <v>7.3305555555555557</v>
      </c>
      <c r="BJ24" s="92">
        <f t="shared" si="69"/>
        <v>-1.0784188034188027</v>
      </c>
      <c r="BK24" s="93">
        <f t="shared" si="70"/>
        <v>-0.21203703703703791</v>
      </c>
      <c r="BL24" s="91">
        <v>122</v>
      </c>
      <c r="BM24" s="92">
        <v>122</v>
      </c>
      <c r="BN24" s="93">
        <v>122</v>
      </c>
      <c r="BO24" s="91">
        <v>26232</v>
      </c>
      <c r="BP24" s="92">
        <v>16350</v>
      </c>
      <c r="BQ24" s="93">
        <v>22275</v>
      </c>
      <c r="BR24" s="91">
        <f t="shared" si="42"/>
        <v>283.04430976430979</v>
      </c>
      <c r="BS24" s="92">
        <f t="shared" si="71"/>
        <v>60.359230471842579</v>
      </c>
      <c r="BT24" s="93">
        <f t="shared" si="72"/>
        <v>14.523881629753191</v>
      </c>
      <c r="BU24" s="91">
        <f t="shared" si="43"/>
        <v>1194.5456612353164</v>
      </c>
      <c r="BV24" s="92">
        <f t="shared" si="73"/>
        <v>303.94114835225491</v>
      </c>
      <c r="BW24" s="93">
        <f t="shared" si="74"/>
        <v>116.64018615552254</v>
      </c>
      <c r="BX24" s="169">
        <f t="shared" si="44"/>
        <v>4.220348616900341</v>
      </c>
      <c r="BY24" s="250">
        <f t="shared" si="75"/>
        <v>0.22095846596269819</v>
      </c>
      <c r="BZ24" s="251">
        <f t="shared" si="76"/>
        <v>0.20610849905108974</v>
      </c>
      <c r="CA24" s="100">
        <f t="shared" si="77"/>
        <v>0.50022456770716373</v>
      </c>
      <c r="CB24" s="101">
        <f t="shared" si="78"/>
        <v>-8.8861441724680024E-2</v>
      </c>
      <c r="CC24" s="247">
        <f t="shared" si="79"/>
        <v>7.5172388739910834E-3</v>
      </c>
      <c r="CD24" s="285"/>
      <c r="CE24" s="280"/>
      <c r="CF24" s="273"/>
    </row>
    <row r="25" spans="1:84" s="139" customFormat="1" ht="15" customHeight="1" x14ac:dyDescent="0.2">
      <c r="A25" s="140" t="s">
        <v>116</v>
      </c>
      <c r="B25" s="195" t="s">
        <v>117</v>
      </c>
      <c r="C25" s="70">
        <v>1393.3820000000001</v>
      </c>
      <c r="D25" s="70">
        <v>1058.221</v>
      </c>
      <c r="E25" s="70">
        <v>1599.4090000000001</v>
      </c>
      <c r="F25" s="69">
        <v>1537.4380000000001</v>
      </c>
      <c r="G25" s="70">
        <v>931.125</v>
      </c>
      <c r="H25" s="71">
        <v>1279.116</v>
      </c>
      <c r="I25" s="155">
        <f t="shared" si="30"/>
        <v>1.2504018400207644</v>
      </c>
      <c r="J25" s="222">
        <f t="shared" si="47"/>
        <v>0.34410057779100289</v>
      </c>
      <c r="K25" s="156">
        <f t="shared" si="48"/>
        <v>0.11390459206801906</v>
      </c>
      <c r="L25" s="69">
        <v>856.67600000000004</v>
      </c>
      <c r="M25" s="70">
        <v>697.94200000000001</v>
      </c>
      <c r="N25" s="70">
        <v>962.09400000000005</v>
      </c>
      <c r="O25" s="75">
        <f t="shared" si="16"/>
        <v>0.7521553948195473</v>
      </c>
      <c r="P25" s="76">
        <f t="shared" si="49"/>
        <v>0.19494528293210855</v>
      </c>
      <c r="Q25" s="77">
        <f t="shared" si="50"/>
        <v>2.5868621305957795E-3</v>
      </c>
      <c r="R25" s="69">
        <v>597.87800000000004</v>
      </c>
      <c r="S25" s="70">
        <v>191.86099999999999</v>
      </c>
      <c r="T25" s="93">
        <v>260.82299999999992</v>
      </c>
      <c r="U25" s="78">
        <f t="shared" si="31"/>
        <v>0.20390879326034536</v>
      </c>
      <c r="V25" s="79">
        <f t="shared" si="51"/>
        <v>-0.18497062821876467</v>
      </c>
      <c r="W25" s="80">
        <f t="shared" si="52"/>
        <v>-2.1440997454272026E-3</v>
      </c>
      <c r="X25" s="69">
        <v>82.884</v>
      </c>
      <c r="Y25" s="70">
        <v>41.322000000000003</v>
      </c>
      <c r="Z25" s="71">
        <v>56.198999999999998</v>
      </c>
      <c r="AA25" s="78">
        <f t="shared" si="33"/>
        <v>4.3935811920107322E-2</v>
      </c>
      <c r="AB25" s="79">
        <f t="shared" si="53"/>
        <v>-9.9746547133439112E-3</v>
      </c>
      <c r="AC25" s="80">
        <f t="shared" si="54"/>
        <v>-4.4276238516855609E-4</v>
      </c>
      <c r="AD25" s="69">
        <v>622.64300000000003</v>
      </c>
      <c r="AE25" s="70">
        <v>542.05399999999997</v>
      </c>
      <c r="AF25" s="70">
        <v>384.959</v>
      </c>
      <c r="AG25" s="70">
        <f t="shared" si="55"/>
        <v>-237.68400000000003</v>
      </c>
      <c r="AH25" s="71">
        <f t="shared" si="56"/>
        <v>-157.09499999999997</v>
      </c>
      <c r="AI25" s="69">
        <v>472.214</v>
      </c>
      <c r="AJ25" s="70">
        <v>449.92899999999997</v>
      </c>
      <c r="AK25" s="70">
        <v>260.78199999999998</v>
      </c>
      <c r="AL25" s="70">
        <f t="shared" si="57"/>
        <v>-211.43200000000002</v>
      </c>
      <c r="AM25" s="71">
        <f t="shared" si="58"/>
        <v>-189.14699999999999</v>
      </c>
      <c r="AN25" s="78">
        <f t="shared" si="35"/>
        <v>0.24068827923314173</v>
      </c>
      <c r="AO25" s="79">
        <f t="shared" si="59"/>
        <v>-0.2061690793375876</v>
      </c>
      <c r="AP25" s="80">
        <f t="shared" si="60"/>
        <v>-0.27154309776655872</v>
      </c>
      <c r="AQ25" s="78">
        <f t="shared" si="38"/>
        <v>0.16304897621558961</v>
      </c>
      <c r="AR25" s="79">
        <f t="shared" si="61"/>
        <v>-0.17584875606457473</v>
      </c>
      <c r="AS25" s="80">
        <f t="shared" si="62"/>
        <v>-0.2621259163635597</v>
      </c>
      <c r="AT25" s="78">
        <f t="shared" si="40"/>
        <v>0.2038767398734751</v>
      </c>
      <c r="AU25" s="79">
        <f t="shared" si="63"/>
        <v>-0.10326670265884164</v>
      </c>
      <c r="AV25" s="80">
        <f t="shared" si="64"/>
        <v>-0.27933335544133225</v>
      </c>
      <c r="AW25" s="69">
        <v>1544</v>
      </c>
      <c r="AX25" s="70">
        <v>801</v>
      </c>
      <c r="AY25" s="71">
        <v>954</v>
      </c>
      <c r="AZ25" s="69">
        <v>17</v>
      </c>
      <c r="BA25" s="70">
        <v>13</v>
      </c>
      <c r="BB25" s="71">
        <v>18</v>
      </c>
      <c r="BC25" s="69">
        <v>26</v>
      </c>
      <c r="BD25" s="70">
        <v>22</v>
      </c>
      <c r="BE25" s="71">
        <v>25</v>
      </c>
      <c r="BF25" s="91">
        <f t="shared" si="65"/>
        <v>4.416666666666667</v>
      </c>
      <c r="BG25" s="92">
        <f t="shared" si="66"/>
        <v>-3.1519607843137258</v>
      </c>
      <c r="BH25" s="93">
        <f t="shared" si="67"/>
        <v>-2.4294871794871788</v>
      </c>
      <c r="BI25" s="91">
        <f t="shared" si="68"/>
        <v>3.1799999999999997</v>
      </c>
      <c r="BJ25" s="92">
        <f t="shared" si="69"/>
        <v>-1.7687179487179492</v>
      </c>
      <c r="BK25" s="93">
        <f t="shared" si="70"/>
        <v>-0.86545454545454525</v>
      </c>
      <c r="BL25" s="69">
        <v>62</v>
      </c>
      <c r="BM25" s="70">
        <v>62</v>
      </c>
      <c r="BN25" s="71">
        <v>62</v>
      </c>
      <c r="BO25" s="69">
        <v>8099</v>
      </c>
      <c r="BP25" s="70">
        <v>4428</v>
      </c>
      <c r="BQ25" s="71">
        <v>5315</v>
      </c>
      <c r="BR25" s="69">
        <f t="shared" si="42"/>
        <v>240.6615239887112</v>
      </c>
      <c r="BS25" s="70">
        <f t="shared" si="71"/>
        <v>50.830927618788991</v>
      </c>
      <c r="BT25" s="71">
        <f t="shared" si="72"/>
        <v>30.380358677058069</v>
      </c>
      <c r="BU25" s="69">
        <f t="shared" si="43"/>
        <v>1340.7924528301887</v>
      </c>
      <c r="BV25" s="70">
        <f t="shared" si="73"/>
        <v>345.04245283018872</v>
      </c>
      <c r="BW25" s="71">
        <f t="shared" si="74"/>
        <v>178.33926930958955</v>
      </c>
      <c r="BX25" s="168">
        <f t="shared" si="44"/>
        <v>5.5712788259958073</v>
      </c>
      <c r="BY25" s="234">
        <f t="shared" si="75"/>
        <v>0.32581250475228352</v>
      </c>
      <c r="BZ25" s="163">
        <f t="shared" si="76"/>
        <v>4.3188938355357642E-2</v>
      </c>
      <c r="CA25" s="100">
        <f t="shared" si="77"/>
        <v>0.23486522315510383</v>
      </c>
      <c r="CB25" s="101">
        <f t="shared" si="78"/>
        <v>-0.12302253645603184</v>
      </c>
      <c r="CC25" s="247">
        <f t="shared" si="79"/>
        <v>-2.7705934340152338E-2</v>
      </c>
      <c r="CD25" s="285"/>
      <c r="CE25" s="280"/>
      <c r="CF25" s="273"/>
    </row>
    <row r="26" spans="1:84" s="142" customFormat="1" ht="15" customHeight="1" x14ac:dyDescent="0.2">
      <c r="A26" s="141" t="s">
        <v>116</v>
      </c>
      <c r="B26" s="194" t="s">
        <v>118</v>
      </c>
      <c r="C26" s="92">
        <v>2194.5340000000001</v>
      </c>
      <c r="D26" s="92">
        <v>1717.4590000000001</v>
      </c>
      <c r="E26" s="92">
        <v>2574.3829999999998</v>
      </c>
      <c r="F26" s="91">
        <v>2441.8000000000002</v>
      </c>
      <c r="G26" s="92">
        <v>1869.0550000000001</v>
      </c>
      <c r="H26" s="93">
        <v>2637.4670000000001</v>
      </c>
      <c r="I26" s="157">
        <f t="shared" si="30"/>
        <v>0.97608159647115955</v>
      </c>
      <c r="J26" s="248">
        <f t="shared" si="47"/>
        <v>7.7345418241984376E-2</v>
      </c>
      <c r="K26" s="249">
        <f t="shared" si="48"/>
        <v>5.7189964068688814E-2</v>
      </c>
      <c r="L26" s="91">
        <v>1653.4259999999999</v>
      </c>
      <c r="M26" s="92">
        <v>1302.354</v>
      </c>
      <c r="N26" s="92">
        <v>1842.623</v>
      </c>
      <c r="O26" s="97">
        <f t="shared" si="16"/>
        <v>0.69863357532056325</v>
      </c>
      <c r="P26" s="98">
        <f t="shared" si="49"/>
        <v>2.1499493905213996E-2</v>
      </c>
      <c r="Q26" s="99">
        <f t="shared" si="50"/>
        <v>1.8354607653467969E-3</v>
      </c>
      <c r="R26" s="91">
        <v>682.18100000000027</v>
      </c>
      <c r="S26" s="92">
        <v>423.53800000000001</v>
      </c>
      <c r="T26" s="93">
        <v>572.58100000000002</v>
      </c>
      <c r="U26" s="100">
        <f t="shared" si="31"/>
        <v>0.2170950385350793</v>
      </c>
      <c r="V26" s="101">
        <f t="shared" si="51"/>
        <v>-6.2281241258515668E-2</v>
      </c>
      <c r="W26" s="102">
        <f t="shared" si="52"/>
        <v>-9.5103850613370566E-3</v>
      </c>
      <c r="X26" s="91">
        <v>106.193</v>
      </c>
      <c r="Y26" s="92">
        <v>143.16300000000001</v>
      </c>
      <c r="Z26" s="93">
        <v>222.26300000000001</v>
      </c>
      <c r="AA26" s="100">
        <f t="shared" si="33"/>
        <v>8.4271386144357446E-2</v>
      </c>
      <c r="AB26" s="101">
        <f t="shared" si="53"/>
        <v>4.0781747353301673E-2</v>
      </c>
      <c r="AC26" s="102">
        <f t="shared" si="54"/>
        <v>7.6749242959902181E-3</v>
      </c>
      <c r="AD26" s="91">
        <v>341.89600000000002</v>
      </c>
      <c r="AE26" s="92">
        <v>338.755</v>
      </c>
      <c r="AF26" s="92">
        <v>396.60300000000001</v>
      </c>
      <c r="AG26" s="92">
        <f t="shared" si="55"/>
        <v>54.706999999999994</v>
      </c>
      <c r="AH26" s="93">
        <f t="shared" si="56"/>
        <v>57.848000000000013</v>
      </c>
      <c r="AI26" s="91">
        <v>67.27</v>
      </c>
      <c r="AJ26" s="92">
        <v>0</v>
      </c>
      <c r="AK26" s="92">
        <v>20.248000000000001</v>
      </c>
      <c r="AL26" s="92">
        <f t="shared" si="57"/>
        <v>-47.021999999999991</v>
      </c>
      <c r="AM26" s="93">
        <f t="shared" si="58"/>
        <v>20.248000000000001</v>
      </c>
      <c r="AN26" s="100">
        <f t="shared" si="35"/>
        <v>0.15405749649527675</v>
      </c>
      <c r="AO26" s="101">
        <f t="shared" si="59"/>
        <v>-1.7368543783027879E-3</v>
      </c>
      <c r="AP26" s="102">
        <f t="shared" si="60"/>
        <v>-4.3184475511041875E-2</v>
      </c>
      <c r="AQ26" s="100">
        <f t="shared" si="38"/>
        <v>7.8651855609674255E-3</v>
      </c>
      <c r="AR26" s="101">
        <f t="shared" si="61"/>
        <v>-2.278824701287285E-2</v>
      </c>
      <c r="AS26" s="102">
        <f t="shared" si="62"/>
        <v>7.8651855609674255E-3</v>
      </c>
      <c r="AT26" s="100">
        <f t="shared" si="40"/>
        <v>7.6770628788909966E-3</v>
      </c>
      <c r="AU26" s="101">
        <f t="shared" si="63"/>
        <v>-1.9872285962127919E-2</v>
      </c>
      <c r="AV26" s="102">
        <f t="shared" si="64"/>
        <v>7.6770628788909966E-3</v>
      </c>
      <c r="AW26" s="91">
        <v>2367</v>
      </c>
      <c r="AX26" s="92">
        <v>1628</v>
      </c>
      <c r="AY26" s="93">
        <v>2080</v>
      </c>
      <c r="AZ26" s="91">
        <v>28</v>
      </c>
      <c r="BA26" s="92">
        <v>24</v>
      </c>
      <c r="BB26" s="93">
        <v>26</v>
      </c>
      <c r="BC26" s="91">
        <v>43</v>
      </c>
      <c r="BD26" s="92">
        <v>42</v>
      </c>
      <c r="BE26" s="93">
        <v>41</v>
      </c>
      <c r="BF26" s="91">
        <f t="shared" si="65"/>
        <v>6.666666666666667</v>
      </c>
      <c r="BG26" s="92">
        <f t="shared" si="66"/>
        <v>-0.37797619047619069</v>
      </c>
      <c r="BH26" s="93">
        <f t="shared" si="67"/>
        <v>-0.87037037037036935</v>
      </c>
      <c r="BI26" s="91">
        <f t="shared" si="68"/>
        <v>4.2276422764227641</v>
      </c>
      <c r="BJ26" s="92">
        <f t="shared" si="69"/>
        <v>-0.35956702590281697</v>
      </c>
      <c r="BK26" s="93">
        <f t="shared" si="70"/>
        <v>-7.9236030455542839E-2</v>
      </c>
      <c r="BL26" s="91">
        <v>92</v>
      </c>
      <c r="BM26" s="92">
        <v>92</v>
      </c>
      <c r="BN26" s="93">
        <v>92</v>
      </c>
      <c r="BO26" s="91">
        <v>12449</v>
      </c>
      <c r="BP26" s="92">
        <v>7925</v>
      </c>
      <c r="BQ26" s="93">
        <v>10413</v>
      </c>
      <c r="BR26" s="91">
        <f t="shared" si="42"/>
        <v>253.28598866801113</v>
      </c>
      <c r="BS26" s="92">
        <f t="shared" si="71"/>
        <v>57.141720052058048</v>
      </c>
      <c r="BT26" s="93">
        <f t="shared" si="72"/>
        <v>17.443086459809223</v>
      </c>
      <c r="BU26" s="91">
        <f t="shared" si="43"/>
        <v>1268.0129807692308</v>
      </c>
      <c r="BV26" s="92">
        <f t="shared" si="73"/>
        <v>236.41179783724942</v>
      </c>
      <c r="BW26" s="93">
        <f t="shared" si="74"/>
        <v>119.94479895104905</v>
      </c>
      <c r="BX26" s="169">
        <f t="shared" si="44"/>
        <v>5.0062499999999996</v>
      </c>
      <c r="BY26" s="250">
        <f t="shared" si="75"/>
        <v>-0.2531500844951422</v>
      </c>
      <c r="BZ26" s="251">
        <f t="shared" si="76"/>
        <v>0.13831388206388162</v>
      </c>
      <c r="CA26" s="100">
        <f t="shared" si="77"/>
        <v>0.31009529481834425</v>
      </c>
      <c r="CB26" s="101">
        <f t="shared" si="78"/>
        <v>-6.0631328171530663E-2</v>
      </c>
      <c r="CC26" s="247">
        <f t="shared" si="79"/>
        <v>-6.6006770486634614E-3</v>
      </c>
      <c r="CD26" s="285"/>
      <c r="CE26" s="280"/>
      <c r="CF26" s="273"/>
    </row>
    <row r="27" spans="1:84" s="142" customFormat="1" ht="15" customHeight="1" x14ac:dyDescent="0.2">
      <c r="A27" s="141" t="s">
        <v>119</v>
      </c>
      <c r="B27" s="194" t="s">
        <v>120</v>
      </c>
      <c r="C27" s="92">
        <v>1743.433</v>
      </c>
      <c r="D27" s="92">
        <v>1449.567</v>
      </c>
      <c r="E27" s="92">
        <v>2131.4850000000001</v>
      </c>
      <c r="F27" s="91">
        <v>1735.7360000000001</v>
      </c>
      <c r="G27" s="92">
        <v>1086.7349999999999</v>
      </c>
      <c r="H27" s="93">
        <v>1753.6210000000001</v>
      </c>
      <c r="I27" s="157">
        <f t="shared" si="30"/>
        <v>1.2154764341895996</v>
      </c>
      <c r="J27" s="248">
        <f t="shared" si="47"/>
        <v>0.21104200406889007</v>
      </c>
      <c r="K27" s="249">
        <f t="shared" si="48"/>
        <v>-0.11839704922632066</v>
      </c>
      <c r="L27" s="91">
        <v>1181.058</v>
      </c>
      <c r="M27" s="92">
        <v>817.33299999999997</v>
      </c>
      <c r="N27" s="92">
        <v>1273.9280000000001</v>
      </c>
      <c r="O27" s="97">
        <f t="shared" si="16"/>
        <v>0.72645571648605944</v>
      </c>
      <c r="P27" s="98">
        <f t="shared" si="49"/>
        <v>4.601929067015198E-2</v>
      </c>
      <c r="Q27" s="99">
        <f t="shared" si="50"/>
        <v>-2.5643921420145932E-2</v>
      </c>
      <c r="R27" s="91">
        <v>494.09000000000009</v>
      </c>
      <c r="S27" s="92">
        <v>202.41</v>
      </c>
      <c r="T27" s="93">
        <v>329.74099999999999</v>
      </c>
      <c r="U27" s="100">
        <f t="shared" si="31"/>
        <v>0.18803435862138967</v>
      </c>
      <c r="V27" s="101">
        <f t="shared" si="51"/>
        <v>-9.6622985583028564E-2</v>
      </c>
      <c r="W27" s="102">
        <f t="shared" si="52"/>
        <v>1.7791998200259451E-3</v>
      </c>
      <c r="X27" s="91">
        <v>60.588000000000001</v>
      </c>
      <c r="Y27" s="92">
        <v>66.992000000000004</v>
      </c>
      <c r="Z27" s="93">
        <v>149.952</v>
      </c>
      <c r="AA27" s="100">
        <f t="shared" si="33"/>
        <v>8.5509924892550895E-2</v>
      </c>
      <c r="AB27" s="101">
        <f t="shared" si="53"/>
        <v>5.0603694912876571E-2</v>
      </c>
      <c r="AC27" s="102">
        <f t="shared" si="54"/>
        <v>2.386472160011989E-2</v>
      </c>
      <c r="AD27" s="91">
        <v>343.28199999999998</v>
      </c>
      <c r="AE27" s="92">
        <v>239.14099999999999</v>
      </c>
      <c r="AF27" s="92">
        <v>364.97199999999998</v>
      </c>
      <c r="AG27" s="92">
        <f t="shared" si="55"/>
        <v>21.689999999999998</v>
      </c>
      <c r="AH27" s="93">
        <f t="shared" si="56"/>
        <v>125.83099999999999</v>
      </c>
      <c r="AI27" s="91">
        <v>29.771999999999998</v>
      </c>
      <c r="AJ27" s="92">
        <v>0</v>
      </c>
      <c r="AK27" s="92">
        <v>0</v>
      </c>
      <c r="AL27" s="92">
        <f t="shared" si="57"/>
        <v>-29.771999999999998</v>
      </c>
      <c r="AM27" s="93">
        <f t="shared" si="58"/>
        <v>0</v>
      </c>
      <c r="AN27" s="100">
        <f t="shared" si="35"/>
        <v>0.17122897885746322</v>
      </c>
      <c r="AO27" s="101">
        <f t="shared" si="59"/>
        <v>-2.5671045405012027E-2</v>
      </c>
      <c r="AP27" s="102">
        <f t="shared" si="60"/>
        <v>6.2548865940493803E-3</v>
      </c>
      <c r="AQ27" s="100">
        <f t="shared" si="38"/>
        <v>0</v>
      </c>
      <c r="AR27" s="101">
        <f t="shared" si="61"/>
        <v>-1.7076652787919006E-2</v>
      </c>
      <c r="AS27" s="102">
        <f t="shared" si="62"/>
        <v>0</v>
      </c>
      <c r="AT27" s="100">
        <f t="shared" si="40"/>
        <v>0</v>
      </c>
      <c r="AU27" s="101">
        <f t="shared" si="63"/>
        <v>-1.7152378011402653E-2</v>
      </c>
      <c r="AV27" s="102">
        <f t="shared" si="64"/>
        <v>0</v>
      </c>
      <c r="AW27" s="91">
        <v>2056</v>
      </c>
      <c r="AX27" s="92">
        <v>1338</v>
      </c>
      <c r="AY27" s="93">
        <v>1726</v>
      </c>
      <c r="AZ27" s="91">
        <v>18</v>
      </c>
      <c r="BA27" s="92">
        <v>19</v>
      </c>
      <c r="BB27" s="93">
        <v>19</v>
      </c>
      <c r="BC27" s="91">
        <v>31</v>
      </c>
      <c r="BD27" s="92">
        <v>30</v>
      </c>
      <c r="BE27" s="93">
        <v>30</v>
      </c>
      <c r="BF27" s="91">
        <f t="shared" si="65"/>
        <v>7.5701754385964906</v>
      </c>
      <c r="BG27" s="92">
        <f t="shared" si="66"/>
        <v>-1.9483430799220285</v>
      </c>
      <c r="BH27" s="93">
        <f t="shared" si="67"/>
        <v>-0.25438596491228083</v>
      </c>
      <c r="BI27" s="91">
        <f t="shared" si="68"/>
        <v>4.7944444444444443</v>
      </c>
      <c r="BJ27" s="92">
        <f t="shared" si="69"/>
        <v>-0.73243727598566366</v>
      </c>
      <c r="BK27" s="93">
        <f t="shared" si="70"/>
        <v>-0.16111111111111143</v>
      </c>
      <c r="BL27" s="91">
        <v>59</v>
      </c>
      <c r="BM27" s="92">
        <v>59</v>
      </c>
      <c r="BN27" s="93">
        <v>59</v>
      </c>
      <c r="BO27" s="91">
        <v>10011</v>
      </c>
      <c r="BP27" s="92">
        <v>6199</v>
      </c>
      <c r="BQ27" s="93">
        <v>8459</v>
      </c>
      <c r="BR27" s="91">
        <f t="shared" si="42"/>
        <v>207.30831067502069</v>
      </c>
      <c r="BS27" s="92">
        <f t="shared" si="71"/>
        <v>33.925431841737293</v>
      </c>
      <c r="BT27" s="93">
        <f t="shared" si="72"/>
        <v>32.000196463051026</v>
      </c>
      <c r="BU27" s="91">
        <f t="shared" si="43"/>
        <v>1016.0028968713789</v>
      </c>
      <c r="BV27" s="92">
        <f t="shared" si="73"/>
        <v>171.7733248869431</v>
      </c>
      <c r="BW27" s="93">
        <f t="shared" si="74"/>
        <v>203.79437669200672</v>
      </c>
      <c r="BX27" s="169">
        <f t="shared" si="44"/>
        <v>4.9009269988412516</v>
      </c>
      <c r="BY27" s="250">
        <f t="shared" si="75"/>
        <v>3.1763574716737963E-2</v>
      </c>
      <c r="BZ27" s="251">
        <f t="shared" si="76"/>
        <v>0.26789261917010077</v>
      </c>
      <c r="CA27" s="100">
        <f t="shared" si="77"/>
        <v>0.39280241467378685</v>
      </c>
      <c r="CB27" s="101">
        <f t="shared" si="78"/>
        <v>-7.2068725330856787E-2</v>
      </c>
      <c r="CC27" s="247">
        <f t="shared" si="79"/>
        <v>6.5237506658107902E-3</v>
      </c>
      <c r="CD27" s="285"/>
      <c r="CE27" s="280"/>
      <c r="CF27" s="273"/>
    </row>
    <row r="28" spans="1:84" s="142" customFormat="1" ht="15" customHeight="1" x14ac:dyDescent="0.2">
      <c r="A28" s="141" t="s">
        <v>119</v>
      </c>
      <c r="B28" s="194" t="s">
        <v>121</v>
      </c>
      <c r="C28" s="92">
        <v>1312.7729999999999</v>
      </c>
      <c r="D28" s="92">
        <v>968.89599999999996</v>
      </c>
      <c r="E28" s="92">
        <v>1653.0060000000001</v>
      </c>
      <c r="F28" s="91">
        <v>1286.23</v>
      </c>
      <c r="G28" s="92">
        <v>1066.124</v>
      </c>
      <c r="H28" s="93">
        <v>1596.271</v>
      </c>
      <c r="I28" s="157">
        <f t="shared" si="30"/>
        <v>1.0355422105644969</v>
      </c>
      <c r="J28" s="248">
        <f t="shared" si="47"/>
        <v>1.4905932449385428E-2</v>
      </c>
      <c r="K28" s="249">
        <f t="shared" si="48"/>
        <v>0.12673985736730786</v>
      </c>
      <c r="L28" s="91">
        <v>928.55899999999997</v>
      </c>
      <c r="M28" s="92">
        <v>640.90499999999997</v>
      </c>
      <c r="N28" s="92">
        <v>1167.2429999999999</v>
      </c>
      <c r="O28" s="97">
        <f t="shared" si="16"/>
        <v>0.73123110048356443</v>
      </c>
      <c r="P28" s="98">
        <f t="shared" si="49"/>
        <v>9.3081162583481536E-3</v>
      </c>
      <c r="Q28" s="99">
        <f t="shared" si="50"/>
        <v>0.13007682574629187</v>
      </c>
      <c r="R28" s="91">
        <v>330.87800000000004</v>
      </c>
      <c r="S28" s="92">
        <v>380.78800000000001</v>
      </c>
      <c r="T28" s="93">
        <v>368.49800000000005</v>
      </c>
      <c r="U28" s="100">
        <f t="shared" si="31"/>
        <v>0.23084927308708864</v>
      </c>
      <c r="V28" s="101">
        <f t="shared" si="51"/>
        <v>-2.6397098090694515E-2</v>
      </c>
      <c r="W28" s="102">
        <f t="shared" si="52"/>
        <v>-0.1263211873846764</v>
      </c>
      <c r="X28" s="91">
        <v>26.792999999999999</v>
      </c>
      <c r="Y28" s="92">
        <v>44.43</v>
      </c>
      <c r="Z28" s="93">
        <v>60.53</v>
      </c>
      <c r="AA28" s="100">
        <f t="shared" si="33"/>
        <v>3.7919626429346896E-2</v>
      </c>
      <c r="AB28" s="101">
        <f t="shared" si="53"/>
        <v>1.7088981832346362E-2</v>
      </c>
      <c r="AC28" s="102">
        <f t="shared" si="54"/>
        <v>-3.754700384419607E-3</v>
      </c>
      <c r="AD28" s="91">
        <v>438.10599999999999</v>
      </c>
      <c r="AE28" s="92">
        <v>360.65199999999999</v>
      </c>
      <c r="AF28" s="92">
        <v>429.97</v>
      </c>
      <c r="AG28" s="92">
        <f t="shared" si="55"/>
        <v>-8.1359999999999673</v>
      </c>
      <c r="AH28" s="93">
        <f t="shared" si="56"/>
        <v>69.31800000000004</v>
      </c>
      <c r="AI28" s="91">
        <v>0</v>
      </c>
      <c r="AJ28" s="92">
        <v>0</v>
      </c>
      <c r="AK28" s="92">
        <v>0</v>
      </c>
      <c r="AL28" s="92">
        <f t="shared" si="57"/>
        <v>0</v>
      </c>
      <c r="AM28" s="93">
        <f t="shared" si="58"/>
        <v>0</v>
      </c>
      <c r="AN28" s="100">
        <f t="shared" si="35"/>
        <v>0.26011399837629146</v>
      </c>
      <c r="AO28" s="101">
        <f t="shared" si="59"/>
        <v>-7.3611634311157192E-2</v>
      </c>
      <c r="AP28" s="102">
        <f t="shared" si="60"/>
        <v>-0.11211583846894269</v>
      </c>
      <c r="AQ28" s="100">
        <f t="shared" si="38"/>
        <v>0</v>
      </c>
      <c r="AR28" s="101">
        <f t="shared" si="61"/>
        <v>0</v>
      </c>
      <c r="AS28" s="102">
        <f t="shared" si="62"/>
        <v>0</v>
      </c>
      <c r="AT28" s="100">
        <f t="shared" si="40"/>
        <v>0</v>
      </c>
      <c r="AU28" s="101">
        <f t="shared" si="63"/>
        <v>0</v>
      </c>
      <c r="AV28" s="102">
        <f t="shared" si="64"/>
        <v>0</v>
      </c>
      <c r="AW28" s="91">
        <v>1292</v>
      </c>
      <c r="AX28" s="92">
        <v>875</v>
      </c>
      <c r="AY28" s="93">
        <v>1149</v>
      </c>
      <c r="AZ28" s="91">
        <v>15.86</v>
      </c>
      <c r="BA28" s="92">
        <v>16</v>
      </c>
      <c r="BB28" s="93">
        <v>16</v>
      </c>
      <c r="BC28" s="91">
        <v>23.49</v>
      </c>
      <c r="BD28" s="92">
        <v>23</v>
      </c>
      <c r="BE28" s="93">
        <v>23</v>
      </c>
      <c r="BF28" s="91">
        <f t="shared" si="65"/>
        <v>5.984375</v>
      </c>
      <c r="BG28" s="92">
        <f t="shared" si="66"/>
        <v>-0.80419162463219873</v>
      </c>
      <c r="BH28" s="93">
        <f t="shared" si="67"/>
        <v>-9.2013888888889284E-2</v>
      </c>
      <c r="BI28" s="91">
        <f t="shared" si="68"/>
        <v>4.1630434782608701</v>
      </c>
      <c r="BJ28" s="92">
        <f t="shared" si="69"/>
        <v>-0.42046723551804277</v>
      </c>
      <c r="BK28" s="93">
        <f t="shared" si="70"/>
        <v>-6.400966183574841E-2</v>
      </c>
      <c r="BL28" s="91">
        <v>38</v>
      </c>
      <c r="BM28" s="92">
        <v>38</v>
      </c>
      <c r="BN28" s="93">
        <v>39</v>
      </c>
      <c r="BO28" s="91">
        <v>7007</v>
      </c>
      <c r="BP28" s="92">
        <v>4345</v>
      </c>
      <c r="BQ28" s="93">
        <v>5839</v>
      </c>
      <c r="BR28" s="91">
        <f t="shared" si="42"/>
        <v>273.38088713820861</v>
      </c>
      <c r="BS28" s="92">
        <f t="shared" si="71"/>
        <v>89.817307860343618</v>
      </c>
      <c r="BT28" s="93">
        <f t="shared" si="72"/>
        <v>28.012877932224711</v>
      </c>
      <c r="BU28" s="91">
        <f t="shared" si="43"/>
        <v>1389.2697998259357</v>
      </c>
      <c r="BV28" s="92">
        <f t="shared" si="73"/>
        <v>393.73574409838147</v>
      </c>
      <c r="BW28" s="93">
        <f t="shared" si="74"/>
        <v>170.84237125450704</v>
      </c>
      <c r="BX28" s="169">
        <f t="shared" si="44"/>
        <v>5.081810269799826</v>
      </c>
      <c r="BY28" s="250">
        <f t="shared" si="75"/>
        <v>-0.34156434320327023</v>
      </c>
      <c r="BZ28" s="251">
        <f t="shared" si="76"/>
        <v>0.11609598408554067</v>
      </c>
      <c r="CA28" s="100">
        <f t="shared" si="77"/>
        <v>0.41018616087109239</v>
      </c>
      <c r="CB28" s="101">
        <f t="shared" si="78"/>
        <v>-9.5004898970291851E-2</v>
      </c>
      <c r="CC28" s="247">
        <f t="shared" si="79"/>
        <v>-1.0189226125811635E-2</v>
      </c>
      <c r="CD28" s="285"/>
      <c r="CE28" s="280"/>
      <c r="CF28" s="273"/>
    </row>
    <row r="29" spans="1:84" s="142" customFormat="1" ht="15" customHeight="1" x14ac:dyDescent="0.2">
      <c r="A29" s="141" t="s">
        <v>119</v>
      </c>
      <c r="B29" s="194" t="s">
        <v>122</v>
      </c>
      <c r="C29" s="92">
        <v>1250.7809999999999</v>
      </c>
      <c r="D29" s="92">
        <v>922.44500000000005</v>
      </c>
      <c r="E29" s="92">
        <v>1688.5419999999999</v>
      </c>
      <c r="F29" s="91">
        <v>1037.6890000000001</v>
      </c>
      <c r="G29" s="92">
        <v>869.46100000000001</v>
      </c>
      <c r="H29" s="93">
        <v>1450.818</v>
      </c>
      <c r="I29" s="157">
        <f t="shared" si="30"/>
        <v>1.16385514930198</v>
      </c>
      <c r="J29" s="248">
        <f t="shared" si="47"/>
        <v>-4.1497321428653144E-2</v>
      </c>
      <c r="K29" s="249">
        <f t="shared" si="48"/>
        <v>0.10291624577439218</v>
      </c>
      <c r="L29" s="91">
        <v>754.548</v>
      </c>
      <c r="M29" s="92">
        <v>660.56</v>
      </c>
      <c r="N29" s="92">
        <v>1118.452</v>
      </c>
      <c r="O29" s="97">
        <f t="shared" si="16"/>
        <v>0.77091130658704266</v>
      </c>
      <c r="P29" s="98">
        <f t="shared" si="49"/>
        <v>4.3768588489423887E-2</v>
      </c>
      <c r="Q29" s="99">
        <f t="shared" si="50"/>
        <v>1.1176252340791337E-2</v>
      </c>
      <c r="R29" s="91">
        <v>244.23200000000008</v>
      </c>
      <c r="S29" s="92">
        <v>167.42</v>
      </c>
      <c r="T29" s="93">
        <v>264.09100000000001</v>
      </c>
      <c r="U29" s="100">
        <f t="shared" si="31"/>
        <v>0.18202903465493261</v>
      </c>
      <c r="V29" s="101">
        <f t="shared" si="51"/>
        <v>-5.3332427208882149E-2</v>
      </c>
      <c r="W29" s="102">
        <f t="shared" si="52"/>
        <v>-1.0527043190997204E-2</v>
      </c>
      <c r="X29" s="91">
        <v>38.908999999999999</v>
      </c>
      <c r="Y29" s="92">
        <v>41.478000000000002</v>
      </c>
      <c r="Z29" s="93">
        <v>68.275000000000006</v>
      </c>
      <c r="AA29" s="100">
        <f t="shared" si="33"/>
        <v>4.7059658758024786E-2</v>
      </c>
      <c r="AB29" s="101">
        <f t="shared" si="53"/>
        <v>9.5638387194583244E-3</v>
      </c>
      <c r="AC29" s="102">
        <f t="shared" si="54"/>
        <v>-6.4575873626190189E-4</v>
      </c>
      <c r="AD29" s="91">
        <v>331.27800000000002</v>
      </c>
      <c r="AE29" s="92">
        <v>157.852</v>
      </c>
      <c r="AF29" s="92">
        <v>260.99400000000003</v>
      </c>
      <c r="AG29" s="92">
        <f t="shared" si="55"/>
        <v>-70.283999999999992</v>
      </c>
      <c r="AH29" s="93">
        <f t="shared" si="56"/>
        <v>103.14200000000002</v>
      </c>
      <c r="AI29" s="91">
        <v>48.787999999999997</v>
      </c>
      <c r="AJ29" s="92">
        <v>0</v>
      </c>
      <c r="AK29" s="92">
        <v>0</v>
      </c>
      <c r="AL29" s="92">
        <f t="shared" si="57"/>
        <v>-48.787999999999997</v>
      </c>
      <c r="AM29" s="93">
        <f t="shared" si="58"/>
        <v>0</v>
      </c>
      <c r="AN29" s="100">
        <f t="shared" si="35"/>
        <v>0.15456766843821476</v>
      </c>
      <c r="AO29" s="101">
        <f t="shared" si="59"/>
        <v>-0.110289248959795</v>
      </c>
      <c r="AP29" s="102">
        <f t="shared" si="60"/>
        <v>-1.6555813178575407E-2</v>
      </c>
      <c r="AQ29" s="100">
        <f t="shared" si="38"/>
        <v>0</v>
      </c>
      <c r="AR29" s="101">
        <f t="shared" si="61"/>
        <v>-3.9006029033060143E-2</v>
      </c>
      <c r="AS29" s="102">
        <f t="shared" si="62"/>
        <v>0</v>
      </c>
      <c r="AT29" s="100">
        <f t="shared" si="40"/>
        <v>0</v>
      </c>
      <c r="AU29" s="101">
        <f t="shared" si="63"/>
        <v>-4.701601346838985E-2</v>
      </c>
      <c r="AV29" s="102">
        <f t="shared" si="64"/>
        <v>0</v>
      </c>
      <c r="AW29" s="91">
        <v>1259</v>
      </c>
      <c r="AX29" s="92">
        <v>816</v>
      </c>
      <c r="AY29" s="93">
        <v>1141</v>
      </c>
      <c r="AZ29" s="91">
        <v>14</v>
      </c>
      <c r="BA29" s="92">
        <v>14</v>
      </c>
      <c r="BB29" s="93">
        <v>14</v>
      </c>
      <c r="BC29" s="91">
        <v>21</v>
      </c>
      <c r="BD29" s="92">
        <v>21</v>
      </c>
      <c r="BE29" s="93">
        <v>21</v>
      </c>
      <c r="BF29" s="91">
        <f t="shared" si="65"/>
        <v>6.791666666666667</v>
      </c>
      <c r="BG29" s="92">
        <f t="shared" si="66"/>
        <v>-0.70238095238095255</v>
      </c>
      <c r="BH29" s="93">
        <f t="shared" si="67"/>
        <v>0.31547619047619069</v>
      </c>
      <c r="BI29" s="91">
        <f t="shared" si="68"/>
        <v>4.5277777777777777</v>
      </c>
      <c r="BJ29" s="92">
        <f t="shared" si="69"/>
        <v>-0.46825396825396837</v>
      </c>
      <c r="BK29" s="93">
        <f t="shared" si="70"/>
        <v>0.21031746031746046</v>
      </c>
      <c r="BL29" s="91">
        <v>39</v>
      </c>
      <c r="BM29" s="92">
        <v>39</v>
      </c>
      <c r="BN29" s="93">
        <v>38</v>
      </c>
      <c r="BO29" s="91">
        <v>5575</v>
      </c>
      <c r="BP29" s="92">
        <v>3602</v>
      </c>
      <c r="BQ29" s="93">
        <v>5283</v>
      </c>
      <c r="BR29" s="91">
        <f t="shared" si="42"/>
        <v>274.62010221465079</v>
      </c>
      <c r="BS29" s="92">
        <f t="shared" si="71"/>
        <v>88.487546160839116</v>
      </c>
      <c r="BT29" s="93">
        <f t="shared" si="72"/>
        <v>33.237259349575822</v>
      </c>
      <c r="BU29" s="91">
        <f t="shared" si="43"/>
        <v>1271.5319894829097</v>
      </c>
      <c r="BV29" s="92">
        <f t="shared" si="73"/>
        <v>447.31515072198829</v>
      </c>
      <c r="BW29" s="93">
        <f t="shared" si="74"/>
        <v>206.01605811036075</v>
      </c>
      <c r="BX29" s="169">
        <f t="shared" si="44"/>
        <v>4.6301489921121819</v>
      </c>
      <c r="BY29" s="250">
        <f t="shared" si="75"/>
        <v>0.20203143849820293</v>
      </c>
      <c r="BZ29" s="251">
        <f t="shared" si="76"/>
        <v>0.21593330583767223</v>
      </c>
      <c r="CA29" s="100">
        <f t="shared" si="77"/>
        <v>0.38089401586157168</v>
      </c>
      <c r="CB29" s="101">
        <f t="shared" si="78"/>
        <v>-1.0746307285600831E-2</v>
      </c>
      <c r="CC29" s="247">
        <f t="shared" si="79"/>
        <v>4.1338963071224755E-2</v>
      </c>
      <c r="CD29" s="285"/>
      <c r="CE29" s="280"/>
      <c r="CF29" s="273"/>
    </row>
    <row r="30" spans="1:84" s="142" customFormat="1" ht="15" customHeight="1" x14ac:dyDescent="0.2">
      <c r="A30" s="141" t="s">
        <v>123</v>
      </c>
      <c r="B30" s="196" t="s">
        <v>124</v>
      </c>
      <c r="C30" s="92">
        <v>5314.6875099999997</v>
      </c>
      <c r="D30" s="92">
        <v>4293.6880000000001</v>
      </c>
      <c r="E30" s="92">
        <v>6174.482</v>
      </c>
      <c r="F30" s="91">
        <v>4427.7739499999989</v>
      </c>
      <c r="G30" s="92">
        <v>4057.5239999999999</v>
      </c>
      <c r="H30" s="93">
        <v>6568.9812700000002</v>
      </c>
      <c r="I30" s="157">
        <f t="shared" si="30"/>
        <v>0.93994513703340177</v>
      </c>
      <c r="J30" s="248">
        <f t="shared" si="47"/>
        <v>-0.26036173725949241</v>
      </c>
      <c r="K30" s="249">
        <f t="shared" si="48"/>
        <v>-0.11825883169235318</v>
      </c>
      <c r="L30" s="91">
        <v>3393.7222399999996</v>
      </c>
      <c r="M30" s="92">
        <v>3232.1880000000001</v>
      </c>
      <c r="N30" s="92">
        <v>4394.1274000000003</v>
      </c>
      <c r="O30" s="97">
        <f t="shared" si="16"/>
        <v>0.66892067725442006</v>
      </c>
      <c r="P30" s="98">
        <f t="shared" si="49"/>
        <v>-9.7541720854227854E-2</v>
      </c>
      <c r="Q30" s="99">
        <f t="shared" si="50"/>
        <v>-0.12767054438715253</v>
      </c>
      <c r="R30" s="91">
        <v>821.04313999999931</v>
      </c>
      <c r="S30" s="92">
        <v>657.71799999999996</v>
      </c>
      <c r="T30" s="93">
        <v>1575.0519599999998</v>
      </c>
      <c r="U30" s="100">
        <f t="shared" si="31"/>
        <v>0.23977111446384133</v>
      </c>
      <c r="V30" s="101">
        <f t="shared" si="51"/>
        <v>5.4340884901196318E-2</v>
      </c>
      <c r="W30" s="102">
        <f t="shared" si="52"/>
        <v>7.7672751028406317E-2</v>
      </c>
      <c r="X30" s="91">
        <v>213.00857000000002</v>
      </c>
      <c r="Y30" s="92">
        <v>167.61799999999999</v>
      </c>
      <c r="Z30" s="93">
        <v>599.80191000000002</v>
      </c>
      <c r="AA30" s="100">
        <f t="shared" si="33"/>
        <v>9.1308208281738634E-2</v>
      </c>
      <c r="AB30" s="101">
        <f t="shared" si="53"/>
        <v>4.3200835953031549E-2</v>
      </c>
      <c r="AC30" s="102">
        <f t="shared" si="54"/>
        <v>4.9997793358746191E-2</v>
      </c>
      <c r="AD30" s="91">
        <v>1372.1220499999999</v>
      </c>
      <c r="AE30" s="92">
        <v>1311.3844300000001</v>
      </c>
      <c r="AF30" s="92">
        <v>1450.9997900000001</v>
      </c>
      <c r="AG30" s="92">
        <f t="shared" si="55"/>
        <v>78.877740000000131</v>
      </c>
      <c r="AH30" s="93">
        <f t="shared" si="56"/>
        <v>139.61536000000001</v>
      </c>
      <c r="AI30" s="91">
        <v>122.648</v>
      </c>
      <c r="AJ30" s="92">
        <v>122.648</v>
      </c>
      <c r="AK30" s="92">
        <v>122.083</v>
      </c>
      <c r="AL30" s="92">
        <f t="shared" si="57"/>
        <v>-0.56499999999999773</v>
      </c>
      <c r="AM30" s="93">
        <f t="shared" si="58"/>
        <v>-0.56499999999999773</v>
      </c>
      <c r="AN30" s="100">
        <f t="shared" si="35"/>
        <v>0.23499943638996762</v>
      </c>
      <c r="AO30" s="101">
        <f t="shared" si="59"/>
        <v>-2.3176053216569958E-2</v>
      </c>
      <c r="AP30" s="102">
        <f t="shared" si="60"/>
        <v>-7.0422017148342564E-2</v>
      </c>
      <c r="AQ30" s="100">
        <f t="shared" si="38"/>
        <v>1.9772184937942971E-2</v>
      </c>
      <c r="AR30" s="101">
        <f t="shared" si="61"/>
        <v>-3.3049950033476883E-3</v>
      </c>
      <c r="AS30" s="102">
        <f t="shared" si="62"/>
        <v>-8.7925361130509506E-3</v>
      </c>
      <c r="AT30" s="100">
        <f t="shared" si="40"/>
        <v>1.8584769080944571E-2</v>
      </c>
      <c r="AU30" s="101">
        <f t="shared" si="63"/>
        <v>-9.1149286418806923E-3</v>
      </c>
      <c r="AV30" s="102">
        <f t="shared" si="64"/>
        <v>-1.1642532100761317E-2</v>
      </c>
      <c r="AW30" s="91">
        <v>7575</v>
      </c>
      <c r="AX30" s="92">
        <v>4359</v>
      </c>
      <c r="AY30" s="93">
        <v>5592</v>
      </c>
      <c r="AZ30" s="91">
        <v>52.2</v>
      </c>
      <c r="BA30" s="92">
        <v>50.8</v>
      </c>
      <c r="BB30" s="93">
        <v>50</v>
      </c>
      <c r="BC30" s="91">
        <v>87.4</v>
      </c>
      <c r="BD30" s="92">
        <v>84.2</v>
      </c>
      <c r="BE30" s="93">
        <v>80.599999999999994</v>
      </c>
      <c r="BF30" s="91">
        <f t="shared" si="65"/>
        <v>9.32</v>
      </c>
      <c r="BG30" s="92">
        <f t="shared" si="66"/>
        <v>-2.772911877394634</v>
      </c>
      <c r="BH30" s="93">
        <f t="shared" si="67"/>
        <v>-0.21412073490813555</v>
      </c>
      <c r="BI30" s="91">
        <f t="shared" si="68"/>
        <v>5.7816377171215878</v>
      </c>
      <c r="BJ30" s="92">
        <f t="shared" si="69"/>
        <v>-1.4409023286450022</v>
      </c>
      <c r="BK30" s="93">
        <f t="shared" si="70"/>
        <v>2.9460361618816933E-2</v>
      </c>
      <c r="BL30" s="91">
        <v>173</v>
      </c>
      <c r="BM30" s="92">
        <v>180</v>
      </c>
      <c r="BN30" s="93">
        <v>180</v>
      </c>
      <c r="BO30" s="91">
        <v>39517</v>
      </c>
      <c r="BP30" s="92">
        <v>22647</v>
      </c>
      <c r="BQ30" s="93">
        <v>30001</v>
      </c>
      <c r="BR30" s="91">
        <f t="shared" si="42"/>
        <v>218.95874370854307</v>
      </c>
      <c r="BS30" s="92">
        <f t="shared" si="71"/>
        <v>106.91142356784415</v>
      </c>
      <c r="BT30" s="93">
        <f t="shared" si="72"/>
        <v>39.794880945263174</v>
      </c>
      <c r="BU30" s="91">
        <f t="shared" si="43"/>
        <v>1174.7105275393419</v>
      </c>
      <c r="BV30" s="92">
        <f t="shared" si="73"/>
        <v>590.18591367795591</v>
      </c>
      <c r="BW30" s="93">
        <f t="shared" si="74"/>
        <v>243.87226188208103</v>
      </c>
      <c r="BX30" s="169">
        <f t="shared" si="44"/>
        <v>5.3649856938483547</v>
      </c>
      <c r="BY30" s="250">
        <f t="shared" si="75"/>
        <v>0.148220017280698</v>
      </c>
      <c r="BZ30" s="251">
        <f t="shared" si="76"/>
        <v>0.16952802006996492</v>
      </c>
      <c r="CA30" s="100">
        <f t="shared" si="77"/>
        <v>0.45663622526636222</v>
      </c>
      <c r="CB30" s="101">
        <f t="shared" si="78"/>
        <v>-0.16917737834437502</v>
      </c>
      <c r="CC30" s="247">
        <f t="shared" si="79"/>
        <v>-5.9250492434416713E-3</v>
      </c>
      <c r="CD30" s="285"/>
      <c r="CE30" s="280"/>
      <c r="CF30" s="273"/>
    </row>
    <row r="31" spans="1:84" s="142" customFormat="1" ht="15" customHeight="1" x14ac:dyDescent="0.2">
      <c r="A31" s="141" t="s">
        <v>125</v>
      </c>
      <c r="B31" s="194" t="s">
        <v>126</v>
      </c>
      <c r="C31" s="92">
        <v>4639.3770000000004</v>
      </c>
      <c r="D31" s="92">
        <v>3563.9409999999998</v>
      </c>
      <c r="E31" s="92">
        <v>5113.8289999999997</v>
      </c>
      <c r="F31" s="91">
        <v>4607.1180000000004</v>
      </c>
      <c r="G31" s="92">
        <v>3571.002</v>
      </c>
      <c r="H31" s="93">
        <v>5208.5</v>
      </c>
      <c r="I31" s="157">
        <f t="shared" si="30"/>
        <v>0.98182374964001151</v>
      </c>
      <c r="J31" s="248">
        <f t="shared" si="47"/>
        <v>-2.5178241626546027E-2</v>
      </c>
      <c r="K31" s="249">
        <f t="shared" si="48"/>
        <v>-1.6198934189345038E-2</v>
      </c>
      <c r="L31" s="91">
        <v>3080.0639999999999</v>
      </c>
      <c r="M31" s="92">
        <v>2425.3380000000002</v>
      </c>
      <c r="N31" s="92">
        <v>3543.797</v>
      </c>
      <c r="O31" s="97">
        <f t="shared" si="16"/>
        <v>0.68038725160794855</v>
      </c>
      <c r="P31" s="98">
        <f t="shared" si="49"/>
        <v>1.1842621320641067E-2</v>
      </c>
      <c r="Q31" s="99">
        <f t="shared" si="50"/>
        <v>1.2114908550842074E-3</v>
      </c>
      <c r="R31" s="91">
        <v>994.47500000000059</v>
      </c>
      <c r="S31" s="92">
        <v>692.39400000000001</v>
      </c>
      <c r="T31" s="93">
        <v>983.48500000000001</v>
      </c>
      <c r="U31" s="100">
        <f t="shared" si="31"/>
        <v>0.18882307766151482</v>
      </c>
      <c r="V31" s="101">
        <f t="shared" si="51"/>
        <v>-2.703312571769112E-2</v>
      </c>
      <c r="W31" s="102">
        <f t="shared" si="52"/>
        <v>-5.0704009755735968E-3</v>
      </c>
      <c r="X31" s="91">
        <v>532.57899999999995</v>
      </c>
      <c r="Y31" s="92">
        <v>453.27</v>
      </c>
      <c r="Z31" s="93">
        <v>681.21799999999996</v>
      </c>
      <c r="AA31" s="100">
        <f t="shared" si="33"/>
        <v>0.13078967073053663</v>
      </c>
      <c r="AB31" s="101">
        <f t="shared" si="53"/>
        <v>1.5190504397050081E-2</v>
      </c>
      <c r="AC31" s="102">
        <f t="shared" si="54"/>
        <v>3.8589101204893617E-3</v>
      </c>
      <c r="AD31" s="91">
        <v>862.18200000000002</v>
      </c>
      <c r="AE31" s="92">
        <v>837.53</v>
      </c>
      <c r="AF31" s="92">
        <v>970.45799999999997</v>
      </c>
      <c r="AG31" s="92">
        <f t="shared" si="55"/>
        <v>108.27599999999995</v>
      </c>
      <c r="AH31" s="93">
        <f t="shared" si="56"/>
        <v>132.928</v>
      </c>
      <c r="AI31" s="91">
        <v>441.53300000000002</v>
      </c>
      <c r="AJ31" s="92">
        <v>414.66199999999998</v>
      </c>
      <c r="AK31" s="92">
        <v>400.87400000000002</v>
      </c>
      <c r="AL31" s="92">
        <f t="shared" si="57"/>
        <v>-40.658999999999992</v>
      </c>
      <c r="AM31" s="93">
        <f t="shared" si="58"/>
        <v>-13.787999999999954</v>
      </c>
      <c r="AN31" s="100">
        <f t="shared" si="35"/>
        <v>0.18977130443743817</v>
      </c>
      <c r="AO31" s="101">
        <f t="shared" si="59"/>
        <v>3.9312660012429668E-3</v>
      </c>
      <c r="AP31" s="102">
        <f t="shared" si="60"/>
        <v>-4.5229780036182471E-2</v>
      </c>
      <c r="AQ31" s="100">
        <f t="shared" si="38"/>
        <v>7.8390184732418711E-2</v>
      </c>
      <c r="AR31" s="101">
        <f t="shared" si="61"/>
        <v>-1.6780567719904091E-2</v>
      </c>
      <c r="AS31" s="102">
        <f t="shared" si="62"/>
        <v>-3.7959103878139097E-2</v>
      </c>
      <c r="AT31" s="100">
        <f t="shared" si="40"/>
        <v>7.6965345108956515E-2</v>
      </c>
      <c r="AU31" s="101">
        <f t="shared" si="63"/>
        <v>-1.887179212086916E-2</v>
      </c>
      <c r="AV31" s="102">
        <f t="shared" si="64"/>
        <v>-3.9153884171788778E-2</v>
      </c>
      <c r="AW31" s="91">
        <v>5316</v>
      </c>
      <c r="AX31" s="92">
        <v>3482</v>
      </c>
      <c r="AY31" s="93">
        <v>4320</v>
      </c>
      <c r="AZ31" s="91">
        <v>37</v>
      </c>
      <c r="BA31" s="92">
        <v>40.25</v>
      </c>
      <c r="BB31" s="93">
        <v>38.25</v>
      </c>
      <c r="BC31" s="91">
        <v>79.25</v>
      </c>
      <c r="BD31" s="92">
        <v>82.07</v>
      </c>
      <c r="BE31" s="93">
        <v>83.12</v>
      </c>
      <c r="BF31" s="91">
        <f t="shared" si="65"/>
        <v>9.4117647058823533</v>
      </c>
      <c r="BG31" s="92">
        <f t="shared" si="66"/>
        <v>-2.5612082670906204</v>
      </c>
      <c r="BH31" s="93">
        <f t="shared" si="67"/>
        <v>-0.20038160191612775</v>
      </c>
      <c r="BI31" s="91">
        <f t="shared" si="68"/>
        <v>4.3310875842155916</v>
      </c>
      <c r="BJ31" s="92">
        <f t="shared" si="69"/>
        <v>-1.2588177785604335</v>
      </c>
      <c r="BK31" s="93">
        <f t="shared" si="70"/>
        <v>-0.38304533754496539</v>
      </c>
      <c r="BL31" s="91">
        <v>110</v>
      </c>
      <c r="BM31" s="92">
        <v>110</v>
      </c>
      <c r="BN31" s="93">
        <v>110</v>
      </c>
      <c r="BO31" s="91">
        <v>23266</v>
      </c>
      <c r="BP31" s="92">
        <v>14453</v>
      </c>
      <c r="BQ31" s="93">
        <v>18383</v>
      </c>
      <c r="BR31" s="91">
        <f t="shared" si="42"/>
        <v>283.33242669858021</v>
      </c>
      <c r="BS31" s="92">
        <f t="shared" si="71"/>
        <v>85.313085170169643</v>
      </c>
      <c r="BT31" s="93">
        <f t="shared" si="72"/>
        <v>36.255556844570663</v>
      </c>
      <c r="BU31" s="91">
        <f t="shared" si="43"/>
        <v>1205.6712962962963</v>
      </c>
      <c r="BV31" s="92">
        <f t="shared" si="73"/>
        <v>339.02005476130762</v>
      </c>
      <c r="BW31" s="93">
        <f t="shared" si="74"/>
        <v>180.11069893845593</v>
      </c>
      <c r="BX31" s="169">
        <f t="shared" si="44"/>
        <v>4.2553240740740739</v>
      </c>
      <c r="BY31" s="250">
        <f t="shared" si="75"/>
        <v>-0.1212748725022994</v>
      </c>
      <c r="BZ31" s="251">
        <f t="shared" si="76"/>
        <v>0.10454865764673293</v>
      </c>
      <c r="CA31" s="100">
        <f t="shared" si="77"/>
        <v>0.45785803237858036</v>
      </c>
      <c r="CB31" s="101">
        <f t="shared" si="78"/>
        <v>-0.1216189290161892</v>
      </c>
      <c r="CC31" s="247">
        <f t="shared" si="79"/>
        <v>-2.5196780455644274E-2</v>
      </c>
      <c r="CD31" s="285"/>
      <c r="CE31" s="280"/>
      <c r="CF31" s="273"/>
    </row>
    <row r="32" spans="1:84" s="139" customFormat="1" ht="15" customHeight="1" x14ac:dyDescent="0.2">
      <c r="A32" s="140" t="s">
        <v>125</v>
      </c>
      <c r="B32" s="195" t="s">
        <v>127</v>
      </c>
      <c r="C32" s="70">
        <v>3074.22</v>
      </c>
      <c r="D32" s="70">
        <v>2249.5680000000002</v>
      </c>
      <c r="E32" s="70">
        <v>3283.5889999999999</v>
      </c>
      <c r="F32" s="69">
        <v>3038.9670000000001</v>
      </c>
      <c r="G32" s="70">
        <v>2218.0419999999999</v>
      </c>
      <c r="H32" s="71">
        <v>3273.2530000000002</v>
      </c>
      <c r="I32" s="155">
        <f t="shared" si="30"/>
        <v>1.0031577149703979</v>
      </c>
      <c r="J32" s="222">
        <f t="shared" si="47"/>
        <v>-8.4426084289677128E-3</v>
      </c>
      <c r="K32" s="156">
        <f t="shared" si="48"/>
        <v>-1.1055721925747664E-2</v>
      </c>
      <c r="L32" s="69">
        <v>1909.88</v>
      </c>
      <c r="M32" s="70">
        <v>1461.4659999999999</v>
      </c>
      <c r="N32" s="70">
        <v>2103.0079999999998</v>
      </c>
      <c r="O32" s="75">
        <f t="shared" si="16"/>
        <v>0.64248257009158771</v>
      </c>
      <c r="P32" s="76">
        <f t="shared" si="49"/>
        <v>1.4019016522233363E-2</v>
      </c>
      <c r="Q32" s="77">
        <f t="shared" si="50"/>
        <v>-1.6416585109260584E-2</v>
      </c>
      <c r="R32" s="69">
        <v>955.44</v>
      </c>
      <c r="S32" s="70">
        <v>554.33900000000006</v>
      </c>
      <c r="T32" s="93">
        <v>838.18100000000027</v>
      </c>
      <c r="U32" s="78">
        <f t="shared" si="31"/>
        <v>0.25606972635479147</v>
      </c>
      <c r="V32" s="79">
        <f t="shared" si="51"/>
        <v>-5.8326580021684504E-2</v>
      </c>
      <c r="W32" s="80">
        <f t="shared" si="52"/>
        <v>6.1470468022852276E-3</v>
      </c>
      <c r="X32" s="69">
        <v>173.64699999999999</v>
      </c>
      <c r="Y32" s="70">
        <v>202.23699999999999</v>
      </c>
      <c r="Z32" s="71">
        <v>332.06400000000002</v>
      </c>
      <c r="AA32" s="78">
        <f t="shared" si="33"/>
        <v>0.10144770355362082</v>
      </c>
      <c r="AB32" s="79">
        <f t="shared" si="53"/>
        <v>4.43075634994511E-2</v>
      </c>
      <c r="AC32" s="80">
        <f t="shared" si="54"/>
        <v>1.0269538306975357E-2</v>
      </c>
      <c r="AD32" s="69">
        <v>61.499000000000002</v>
      </c>
      <c r="AE32" s="70">
        <v>48.941000000000003</v>
      </c>
      <c r="AF32" s="70">
        <v>161.10300000000001</v>
      </c>
      <c r="AG32" s="70">
        <f t="shared" si="55"/>
        <v>99.604000000000013</v>
      </c>
      <c r="AH32" s="71">
        <f t="shared" si="56"/>
        <v>112.16200000000001</v>
      </c>
      <c r="AI32" s="69">
        <v>0</v>
      </c>
      <c r="AJ32" s="70">
        <v>0</v>
      </c>
      <c r="AK32" s="70">
        <v>0</v>
      </c>
      <c r="AL32" s="70">
        <f t="shared" si="57"/>
        <v>0</v>
      </c>
      <c r="AM32" s="71">
        <f t="shared" si="58"/>
        <v>0</v>
      </c>
      <c r="AN32" s="78">
        <f t="shared" si="35"/>
        <v>4.9063083108147824E-2</v>
      </c>
      <c r="AO32" s="79">
        <f t="shared" si="59"/>
        <v>2.9058333936000092E-2</v>
      </c>
      <c r="AP32" s="80">
        <f t="shared" si="60"/>
        <v>2.7307350451922275E-2</v>
      </c>
      <c r="AQ32" s="78">
        <f t="shared" si="38"/>
        <v>0</v>
      </c>
      <c r="AR32" s="79">
        <f t="shared" si="61"/>
        <v>0</v>
      </c>
      <c r="AS32" s="80">
        <f t="shared" si="62"/>
        <v>0</v>
      </c>
      <c r="AT32" s="78">
        <f t="shared" si="40"/>
        <v>0</v>
      </c>
      <c r="AU32" s="79">
        <f t="shared" si="63"/>
        <v>0</v>
      </c>
      <c r="AV32" s="80">
        <f t="shared" si="64"/>
        <v>0</v>
      </c>
      <c r="AW32" s="69">
        <v>3583</v>
      </c>
      <c r="AX32" s="70">
        <v>2267</v>
      </c>
      <c r="AY32" s="71">
        <v>2905</v>
      </c>
      <c r="AZ32" s="69">
        <v>29.08</v>
      </c>
      <c r="BA32" s="70">
        <v>29.25</v>
      </c>
      <c r="BB32" s="71">
        <v>29.25</v>
      </c>
      <c r="BC32" s="69">
        <v>43.74</v>
      </c>
      <c r="BD32" s="70">
        <v>45.25</v>
      </c>
      <c r="BE32" s="71">
        <v>45.25</v>
      </c>
      <c r="BF32" s="91">
        <f t="shared" si="65"/>
        <v>8.2763532763532766</v>
      </c>
      <c r="BG32" s="92">
        <f t="shared" si="66"/>
        <v>-1.9912991766499335</v>
      </c>
      <c r="BH32" s="93">
        <f t="shared" si="67"/>
        <v>-0.33523266856600031</v>
      </c>
      <c r="BI32" s="91">
        <f t="shared" si="68"/>
        <v>5.3499079189686922</v>
      </c>
      <c r="BJ32" s="92">
        <f t="shared" si="69"/>
        <v>-1.4764142880119504</v>
      </c>
      <c r="BK32" s="93">
        <f t="shared" si="70"/>
        <v>-0.21669736034376896</v>
      </c>
      <c r="BL32" s="69">
        <v>80</v>
      </c>
      <c r="BM32" s="70">
        <v>80</v>
      </c>
      <c r="BN32" s="71">
        <v>80</v>
      </c>
      <c r="BO32" s="69">
        <v>18648</v>
      </c>
      <c r="BP32" s="70">
        <v>11622</v>
      </c>
      <c r="BQ32" s="71">
        <v>15566</v>
      </c>
      <c r="BR32" s="69">
        <f t="shared" si="42"/>
        <v>210.28221765386098</v>
      </c>
      <c r="BS32" s="70">
        <f t="shared" si="71"/>
        <v>47.317449314092642</v>
      </c>
      <c r="BT32" s="71">
        <f t="shared" si="72"/>
        <v>19.433654583821408</v>
      </c>
      <c r="BU32" s="69">
        <f t="shared" si="43"/>
        <v>1126.7652323580035</v>
      </c>
      <c r="BV32" s="70">
        <f t="shared" si="73"/>
        <v>278.60251954750947</v>
      </c>
      <c r="BW32" s="71">
        <f t="shared" si="74"/>
        <v>148.36117413127215</v>
      </c>
      <c r="BX32" s="168">
        <f t="shared" si="44"/>
        <v>5.3583476764199656</v>
      </c>
      <c r="BY32" s="234">
        <f t="shared" si="75"/>
        <v>0.15377050645066603</v>
      </c>
      <c r="BZ32" s="163">
        <f t="shared" si="76"/>
        <v>0.23174864686548791</v>
      </c>
      <c r="CA32" s="100">
        <f t="shared" si="77"/>
        <v>0.53308219178082183</v>
      </c>
      <c r="CB32" s="101">
        <f t="shared" si="78"/>
        <v>-0.1055479452054795</v>
      </c>
      <c r="CC32" s="247">
        <f t="shared" si="79"/>
        <v>-1.0170729250605914E-3</v>
      </c>
      <c r="CD32" s="285"/>
      <c r="CE32" s="280"/>
      <c r="CF32" s="273"/>
    </row>
    <row r="33" spans="1:84" s="142" customFormat="1" ht="15" customHeight="1" x14ac:dyDescent="0.2">
      <c r="A33" s="141" t="s">
        <v>125</v>
      </c>
      <c r="B33" s="194" t="s">
        <v>128</v>
      </c>
      <c r="C33" s="92">
        <v>2729.8960000000002</v>
      </c>
      <c r="D33" s="92">
        <v>2177.8049999999998</v>
      </c>
      <c r="E33" s="92">
        <v>2997.9609999999998</v>
      </c>
      <c r="F33" s="91">
        <v>2932.2049999999999</v>
      </c>
      <c r="G33" s="92">
        <v>2256.33</v>
      </c>
      <c r="H33" s="93">
        <v>3010.1469999999999</v>
      </c>
      <c r="I33" s="157">
        <f t="shared" si="30"/>
        <v>0.99595169272464101</v>
      </c>
      <c r="J33" s="248">
        <f t="shared" si="47"/>
        <v>6.4947209750224055E-2</v>
      </c>
      <c r="K33" s="249">
        <f t="shared" si="48"/>
        <v>3.0753782844437416E-2</v>
      </c>
      <c r="L33" s="91">
        <v>2012.222</v>
      </c>
      <c r="M33" s="92">
        <v>1318.854</v>
      </c>
      <c r="N33" s="92">
        <v>2093.7559999999999</v>
      </c>
      <c r="O33" s="97">
        <f t="shared" si="16"/>
        <v>0.69556603049618504</v>
      </c>
      <c r="P33" s="98">
        <f t="shared" si="49"/>
        <v>9.3172859506979178E-3</v>
      </c>
      <c r="Q33" s="99">
        <f t="shared" si="50"/>
        <v>0.11105312679858759</v>
      </c>
      <c r="R33" s="91">
        <v>758.23399999999992</v>
      </c>
      <c r="S33" s="92">
        <v>813.99599999999998</v>
      </c>
      <c r="T33" s="93">
        <v>713.55000000000007</v>
      </c>
      <c r="U33" s="100">
        <f t="shared" si="31"/>
        <v>0.23704822389072697</v>
      </c>
      <c r="V33" s="101">
        <f t="shared" si="51"/>
        <v>-2.1540108098339256E-2</v>
      </c>
      <c r="W33" s="102">
        <f t="shared" si="52"/>
        <v>-0.12371283499693572</v>
      </c>
      <c r="X33" s="91">
        <v>161.749</v>
      </c>
      <c r="Y33" s="92">
        <v>123.48</v>
      </c>
      <c r="Z33" s="93">
        <v>202.84100000000001</v>
      </c>
      <c r="AA33" s="100">
        <f t="shared" si="33"/>
        <v>6.7385745613088008E-2</v>
      </c>
      <c r="AB33" s="101">
        <f t="shared" si="53"/>
        <v>1.2222822147641359E-2</v>
      </c>
      <c r="AC33" s="102">
        <f t="shared" si="54"/>
        <v>1.2659708198348142E-2</v>
      </c>
      <c r="AD33" s="91">
        <v>249.22</v>
      </c>
      <c r="AE33" s="92">
        <v>226.58600000000001</v>
      </c>
      <c r="AF33" s="92">
        <v>140.40199999999999</v>
      </c>
      <c r="AG33" s="92">
        <f t="shared" si="55"/>
        <v>-108.81800000000001</v>
      </c>
      <c r="AH33" s="93">
        <f t="shared" si="56"/>
        <v>-86.184000000000026</v>
      </c>
      <c r="AI33" s="91">
        <v>0</v>
      </c>
      <c r="AJ33" s="92">
        <v>0</v>
      </c>
      <c r="AK33" s="92">
        <v>0</v>
      </c>
      <c r="AL33" s="92">
        <f t="shared" si="57"/>
        <v>0</v>
      </c>
      <c r="AM33" s="93">
        <f t="shared" si="58"/>
        <v>0</v>
      </c>
      <c r="AN33" s="100">
        <f t="shared" si="35"/>
        <v>4.6832497153898929E-2</v>
      </c>
      <c r="AO33" s="101">
        <f t="shared" si="59"/>
        <v>-4.4460357958530254E-2</v>
      </c>
      <c r="AP33" s="102">
        <f t="shared" si="60"/>
        <v>-5.7210794141694589E-2</v>
      </c>
      <c r="AQ33" s="100">
        <f t="shared" si="38"/>
        <v>0</v>
      </c>
      <c r="AR33" s="101">
        <f t="shared" si="61"/>
        <v>0</v>
      </c>
      <c r="AS33" s="102">
        <f t="shared" si="62"/>
        <v>0</v>
      </c>
      <c r="AT33" s="100">
        <f t="shared" si="40"/>
        <v>0</v>
      </c>
      <c r="AU33" s="101">
        <f t="shared" si="63"/>
        <v>0</v>
      </c>
      <c r="AV33" s="102">
        <f t="shared" si="64"/>
        <v>0</v>
      </c>
      <c r="AW33" s="91">
        <v>3949</v>
      </c>
      <c r="AX33" s="92">
        <v>2297</v>
      </c>
      <c r="AY33" s="93">
        <v>2781</v>
      </c>
      <c r="AZ33" s="91">
        <v>29</v>
      </c>
      <c r="BA33" s="92">
        <v>31</v>
      </c>
      <c r="BB33" s="93">
        <v>27</v>
      </c>
      <c r="BC33" s="91">
        <v>49</v>
      </c>
      <c r="BD33" s="92">
        <v>50</v>
      </c>
      <c r="BE33" s="93">
        <v>35</v>
      </c>
      <c r="BF33" s="91">
        <f t="shared" si="65"/>
        <v>8.5833333333333339</v>
      </c>
      <c r="BG33" s="92">
        <f t="shared" si="66"/>
        <v>-2.7643678160919549</v>
      </c>
      <c r="BH33" s="93">
        <f t="shared" si="67"/>
        <v>0.3503584229390686</v>
      </c>
      <c r="BI33" s="91">
        <f t="shared" si="68"/>
        <v>6.621428571428571</v>
      </c>
      <c r="BJ33" s="92">
        <f t="shared" si="69"/>
        <v>-9.4557823129251872E-2</v>
      </c>
      <c r="BK33" s="93">
        <f t="shared" si="70"/>
        <v>1.5169841269841271</v>
      </c>
      <c r="BL33" s="91">
        <v>108</v>
      </c>
      <c r="BM33" s="92">
        <v>100</v>
      </c>
      <c r="BN33" s="93">
        <v>108</v>
      </c>
      <c r="BO33" s="91">
        <v>19532</v>
      </c>
      <c r="BP33" s="92">
        <v>10949</v>
      </c>
      <c r="BQ33" s="93">
        <v>13987</v>
      </c>
      <c r="BR33" s="91">
        <f t="shared" si="42"/>
        <v>215.21033817115892</v>
      </c>
      <c r="BS33" s="92">
        <f t="shared" si="71"/>
        <v>65.087206899399746</v>
      </c>
      <c r="BT33" s="93">
        <f t="shared" si="72"/>
        <v>9.1339841662269805</v>
      </c>
      <c r="BU33" s="91">
        <f t="shared" si="43"/>
        <v>1082.3973390866595</v>
      </c>
      <c r="BV33" s="92">
        <f t="shared" si="73"/>
        <v>339.87898000841187</v>
      </c>
      <c r="BW33" s="93">
        <f t="shared" si="74"/>
        <v>100.10304217764769</v>
      </c>
      <c r="BX33" s="169">
        <f t="shared" si="44"/>
        <v>5.029485796476088</v>
      </c>
      <c r="BY33" s="250">
        <f t="shared" si="75"/>
        <v>8.3423502224378332E-2</v>
      </c>
      <c r="BZ33" s="251">
        <f t="shared" si="76"/>
        <v>0.26283364149132549</v>
      </c>
      <c r="CA33" s="100">
        <f t="shared" si="77"/>
        <v>0.35481988838153222</v>
      </c>
      <c r="CB33" s="101">
        <f t="shared" si="78"/>
        <v>-0.14066463723997968</v>
      </c>
      <c r="CC33" s="247">
        <f t="shared" si="79"/>
        <v>-4.7716876324350121E-2</v>
      </c>
      <c r="CD33" s="285"/>
      <c r="CE33" s="280"/>
      <c r="CF33" s="273"/>
    </row>
    <row r="34" spans="1:84" s="142" customFormat="1" ht="15" customHeight="1" x14ac:dyDescent="0.2">
      <c r="A34" s="141" t="s">
        <v>129</v>
      </c>
      <c r="B34" s="194" t="s">
        <v>130</v>
      </c>
      <c r="C34" s="92">
        <v>1627.7929999999999</v>
      </c>
      <c r="D34" s="92">
        <v>1314.7539999999999</v>
      </c>
      <c r="E34" s="92">
        <v>2095.8649999999998</v>
      </c>
      <c r="F34" s="91">
        <v>1607.921</v>
      </c>
      <c r="G34" s="92">
        <v>1334.7529999999999</v>
      </c>
      <c r="H34" s="93">
        <v>1904.7470000000001</v>
      </c>
      <c r="I34" s="157">
        <f t="shared" si="30"/>
        <v>1.1003377351427774</v>
      </c>
      <c r="J34" s="248">
        <f t="shared" si="47"/>
        <v>8.7978919006910239E-2</v>
      </c>
      <c r="K34" s="249">
        <f t="shared" si="48"/>
        <v>0.11532103167779184</v>
      </c>
      <c r="L34" s="91">
        <v>1266.905</v>
      </c>
      <c r="M34" s="92">
        <v>1091.5450000000001</v>
      </c>
      <c r="N34" s="92">
        <v>1537.865</v>
      </c>
      <c r="O34" s="97">
        <f t="shared" si="16"/>
        <v>0.80738544279108981</v>
      </c>
      <c r="P34" s="98">
        <f t="shared" si="49"/>
        <v>1.9470489257924939E-2</v>
      </c>
      <c r="Q34" s="99">
        <f t="shared" si="50"/>
        <v>-1.0402567425032649E-2</v>
      </c>
      <c r="R34" s="91">
        <v>254.72100000000006</v>
      </c>
      <c r="S34" s="92">
        <v>185.452</v>
      </c>
      <c r="T34" s="93">
        <v>260.64100000000008</v>
      </c>
      <c r="U34" s="100">
        <f t="shared" si="31"/>
        <v>0.1368375957541868</v>
      </c>
      <c r="V34" s="101">
        <f t="shared" si="51"/>
        <v>-2.1578769228918743E-2</v>
      </c>
      <c r="W34" s="102">
        <f t="shared" si="52"/>
        <v>-2.1034667495123949E-3</v>
      </c>
      <c r="X34" s="91">
        <v>86.295000000000002</v>
      </c>
      <c r="Y34" s="92">
        <v>57.756</v>
      </c>
      <c r="Z34" s="93">
        <v>106.241</v>
      </c>
      <c r="AA34" s="100">
        <f t="shared" si="33"/>
        <v>5.5776961454723384E-2</v>
      </c>
      <c r="AB34" s="101">
        <f t="shared" si="53"/>
        <v>2.1082799709937761E-3</v>
      </c>
      <c r="AC34" s="102">
        <f t="shared" si="54"/>
        <v>1.2506034174544954E-2</v>
      </c>
      <c r="AD34" s="91">
        <v>212.739</v>
      </c>
      <c r="AE34" s="92">
        <v>173.45599999999999</v>
      </c>
      <c r="AF34" s="92">
        <v>206.14699999999999</v>
      </c>
      <c r="AG34" s="92">
        <f t="shared" si="55"/>
        <v>-6.592000000000013</v>
      </c>
      <c r="AH34" s="93">
        <f t="shared" si="56"/>
        <v>32.691000000000003</v>
      </c>
      <c r="AI34" s="91">
        <v>0</v>
      </c>
      <c r="AJ34" s="92">
        <v>0</v>
      </c>
      <c r="AK34" s="92">
        <v>0</v>
      </c>
      <c r="AL34" s="92">
        <f t="shared" si="57"/>
        <v>0</v>
      </c>
      <c r="AM34" s="93">
        <f t="shared" si="58"/>
        <v>0</v>
      </c>
      <c r="AN34" s="100">
        <f t="shared" si="35"/>
        <v>9.8358911475691424E-2</v>
      </c>
      <c r="AO34" s="101">
        <f t="shared" si="59"/>
        <v>-3.2332767380281069E-2</v>
      </c>
      <c r="AP34" s="102">
        <f t="shared" si="60"/>
        <v>-3.3571472459250018E-2</v>
      </c>
      <c r="AQ34" s="100">
        <f t="shared" si="38"/>
        <v>0</v>
      </c>
      <c r="AR34" s="101">
        <f t="shared" si="61"/>
        <v>0</v>
      </c>
      <c r="AS34" s="102">
        <f t="shared" si="62"/>
        <v>0</v>
      </c>
      <c r="AT34" s="100">
        <f t="shared" si="40"/>
        <v>0</v>
      </c>
      <c r="AU34" s="101">
        <f t="shared" si="63"/>
        <v>0</v>
      </c>
      <c r="AV34" s="102">
        <f t="shared" si="64"/>
        <v>0</v>
      </c>
      <c r="AW34" s="91">
        <v>2317</v>
      </c>
      <c r="AX34" s="92">
        <v>1657</v>
      </c>
      <c r="AY34" s="93">
        <v>2160</v>
      </c>
      <c r="AZ34" s="91">
        <v>17</v>
      </c>
      <c r="BA34" s="92">
        <v>17</v>
      </c>
      <c r="BB34" s="93">
        <v>17</v>
      </c>
      <c r="BC34" s="91">
        <v>28</v>
      </c>
      <c r="BD34" s="92">
        <v>35</v>
      </c>
      <c r="BE34" s="93">
        <v>29</v>
      </c>
      <c r="BF34" s="91">
        <f t="shared" si="65"/>
        <v>10.588235294117647</v>
      </c>
      <c r="BG34" s="92">
        <f t="shared" si="66"/>
        <v>-0.76960784313725483</v>
      </c>
      <c r="BH34" s="93">
        <f t="shared" si="67"/>
        <v>-0.24183006535947804</v>
      </c>
      <c r="BI34" s="91">
        <f t="shared" si="68"/>
        <v>6.2068965517241379</v>
      </c>
      <c r="BJ34" s="92">
        <f t="shared" si="69"/>
        <v>-0.68893678160919514</v>
      </c>
      <c r="BK34" s="93">
        <f t="shared" si="70"/>
        <v>0.94657909140667762</v>
      </c>
      <c r="BL34" s="91">
        <v>60</v>
      </c>
      <c r="BM34" s="92">
        <v>60</v>
      </c>
      <c r="BN34" s="93">
        <v>60</v>
      </c>
      <c r="BO34" s="91">
        <v>11369</v>
      </c>
      <c r="BP34" s="92">
        <v>8382</v>
      </c>
      <c r="BQ34" s="93">
        <v>11201</v>
      </c>
      <c r="BR34" s="91">
        <f t="shared" si="42"/>
        <v>170.05151325774486</v>
      </c>
      <c r="BS34" s="92">
        <f t="shared" si="71"/>
        <v>28.621220355994495</v>
      </c>
      <c r="BT34" s="93">
        <f t="shared" si="72"/>
        <v>10.811117170892089</v>
      </c>
      <c r="BU34" s="91">
        <f t="shared" si="43"/>
        <v>881.82731481481483</v>
      </c>
      <c r="BV34" s="92">
        <f t="shared" si="73"/>
        <v>187.86054744321359</v>
      </c>
      <c r="BW34" s="93">
        <f t="shared" si="74"/>
        <v>76.303476552895745</v>
      </c>
      <c r="BX34" s="169">
        <f t="shared" si="44"/>
        <v>5.1856481481481485</v>
      </c>
      <c r="BY34" s="250">
        <f t="shared" si="75"/>
        <v>0.27887214469540744</v>
      </c>
      <c r="BZ34" s="251">
        <f t="shared" si="76"/>
        <v>0.12710861887838387</v>
      </c>
      <c r="CA34" s="100">
        <f t="shared" si="77"/>
        <v>0.51146118721461187</v>
      </c>
      <c r="CB34" s="101">
        <f t="shared" si="78"/>
        <v>-7.6712328767123417E-3</v>
      </c>
      <c r="CC34" s="247">
        <f t="shared" si="79"/>
        <v>-2.1417539618586723E-3</v>
      </c>
      <c r="CD34" s="285"/>
      <c r="CE34" s="280"/>
      <c r="CF34" s="273"/>
    </row>
    <row r="35" spans="1:84" s="142" customFormat="1" ht="15" customHeight="1" x14ac:dyDescent="0.2">
      <c r="A35" s="141" t="s">
        <v>129</v>
      </c>
      <c r="B35" s="194" t="s">
        <v>131</v>
      </c>
      <c r="C35" s="92">
        <v>8162.8919999999998</v>
      </c>
      <c r="D35" s="92">
        <v>7066.1980000000003</v>
      </c>
      <c r="E35" s="92">
        <v>10235.364</v>
      </c>
      <c r="F35" s="91">
        <v>8145.0619999999999</v>
      </c>
      <c r="G35" s="92">
        <v>7159.8230000000003</v>
      </c>
      <c r="H35" s="93">
        <v>10268.852000000001</v>
      </c>
      <c r="I35" s="157">
        <f t="shared" si="30"/>
        <v>0.99673887597172484</v>
      </c>
      <c r="J35" s="248">
        <f t="shared" si="47"/>
        <v>-5.4501804160596024E-3</v>
      </c>
      <c r="K35" s="249">
        <f t="shared" si="48"/>
        <v>9.8153165485379557E-3</v>
      </c>
      <c r="L35" s="91">
        <v>4915.0060000000003</v>
      </c>
      <c r="M35" s="92">
        <v>4496.5569999999998</v>
      </c>
      <c r="N35" s="92">
        <v>6585.7039999999997</v>
      </c>
      <c r="O35" s="97">
        <f t="shared" si="16"/>
        <v>0.64132816404404303</v>
      </c>
      <c r="P35" s="98">
        <f t="shared" si="49"/>
        <v>3.7894328917926101E-2</v>
      </c>
      <c r="Q35" s="99">
        <f t="shared" si="50"/>
        <v>1.3301884623448501E-2</v>
      </c>
      <c r="R35" s="91">
        <v>2075.5719999999997</v>
      </c>
      <c r="S35" s="92">
        <v>1630.8210000000006</v>
      </c>
      <c r="T35" s="93">
        <v>2143.9890000000009</v>
      </c>
      <c r="U35" s="100">
        <f t="shared" si="31"/>
        <v>0.20878565588441636</v>
      </c>
      <c r="V35" s="101">
        <f t="shared" si="51"/>
        <v>-4.6040151457504369E-2</v>
      </c>
      <c r="W35" s="102">
        <f t="shared" si="52"/>
        <v>-1.8988270929137629E-2</v>
      </c>
      <c r="X35" s="91">
        <v>1154.4839999999999</v>
      </c>
      <c r="Y35" s="92">
        <v>1032.4449999999999</v>
      </c>
      <c r="Z35" s="93">
        <v>1539.1590000000001</v>
      </c>
      <c r="AA35" s="100">
        <f t="shared" si="33"/>
        <v>0.14988618007154061</v>
      </c>
      <c r="AB35" s="101">
        <f t="shared" si="53"/>
        <v>8.1458225395783235E-3</v>
      </c>
      <c r="AC35" s="102">
        <f t="shared" si="54"/>
        <v>5.6863863056891562E-3</v>
      </c>
      <c r="AD35" s="91">
        <v>1344.154</v>
      </c>
      <c r="AE35" s="92">
        <v>1467.645</v>
      </c>
      <c r="AF35" s="92">
        <v>1736.8610000000001</v>
      </c>
      <c r="AG35" s="92">
        <f t="shared" si="55"/>
        <v>392.70700000000011</v>
      </c>
      <c r="AH35" s="93">
        <f t="shared" si="56"/>
        <v>269.21600000000012</v>
      </c>
      <c r="AI35" s="91">
        <v>0</v>
      </c>
      <c r="AJ35" s="92">
        <v>0</v>
      </c>
      <c r="AK35" s="92">
        <v>0</v>
      </c>
      <c r="AL35" s="92">
        <f t="shared" si="57"/>
        <v>0</v>
      </c>
      <c r="AM35" s="93">
        <f t="shared" si="58"/>
        <v>0</v>
      </c>
      <c r="AN35" s="100">
        <f t="shared" si="35"/>
        <v>0.16969215750412003</v>
      </c>
      <c r="AO35" s="101">
        <f t="shared" si="59"/>
        <v>5.0257623098677873E-3</v>
      </c>
      <c r="AP35" s="102">
        <f t="shared" si="60"/>
        <v>-3.8007230483592724E-2</v>
      </c>
      <c r="AQ35" s="100">
        <f t="shared" si="38"/>
        <v>0</v>
      </c>
      <c r="AR35" s="101">
        <f t="shared" si="61"/>
        <v>0</v>
      </c>
      <c r="AS35" s="102">
        <f t="shared" si="62"/>
        <v>0</v>
      </c>
      <c r="AT35" s="100">
        <f t="shared" si="40"/>
        <v>0</v>
      </c>
      <c r="AU35" s="101">
        <f t="shared" si="63"/>
        <v>0</v>
      </c>
      <c r="AV35" s="102">
        <f t="shared" si="64"/>
        <v>0</v>
      </c>
      <c r="AW35" s="91">
        <v>9674</v>
      </c>
      <c r="AX35" s="92">
        <v>6328</v>
      </c>
      <c r="AY35" s="93">
        <v>8160</v>
      </c>
      <c r="AZ35" s="91">
        <v>53</v>
      </c>
      <c r="BA35" s="92">
        <v>51</v>
      </c>
      <c r="BB35" s="93">
        <v>53</v>
      </c>
      <c r="BC35" s="91">
        <v>136</v>
      </c>
      <c r="BD35" s="92">
        <v>132</v>
      </c>
      <c r="BE35" s="93">
        <v>132</v>
      </c>
      <c r="BF35" s="91">
        <f t="shared" si="65"/>
        <v>12.830188679245282</v>
      </c>
      <c r="BG35" s="92">
        <f t="shared" si="66"/>
        <v>-2.3805031446540905</v>
      </c>
      <c r="BH35" s="93">
        <f t="shared" si="67"/>
        <v>-0.95630369548238647</v>
      </c>
      <c r="BI35" s="91">
        <f t="shared" si="68"/>
        <v>5.1515151515151514</v>
      </c>
      <c r="BJ35" s="92">
        <f t="shared" si="69"/>
        <v>-0.77618092691622032</v>
      </c>
      <c r="BK35" s="93">
        <f t="shared" si="70"/>
        <v>-0.17508417508417473</v>
      </c>
      <c r="BL35" s="91">
        <v>268</v>
      </c>
      <c r="BM35" s="92">
        <v>275</v>
      </c>
      <c r="BN35" s="93">
        <v>272</v>
      </c>
      <c r="BO35" s="91">
        <v>58869</v>
      </c>
      <c r="BP35" s="92">
        <v>39327</v>
      </c>
      <c r="BQ35" s="93">
        <v>52794</v>
      </c>
      <c r="BR35" s="91">
        <f t="shared" si="42"/>
        <v>194.50793650793651</v>
      </c>
      <c r="BS35" s="92">
        <f t="shared" si="71"/>
        <v>56.148834094102398</v>
      </c>
      <c r="BT35" s="93">
        <f t="shared" si="72"/>
        <v>12.449223664343037</v>
      </c>
      <c r="BU35" s="91">
        <f t="shared" si="43"/>
        <v>1258.4377450980392</v>
      </c>
      <c r="BV35" s="92">
        <f t="shared" si="73"/>
        <v>416.48384805441708</v>
      </c>
      <c r="BW35" s="93">
        <f t="shared" si="74"/>
        <v>126.98657569222382</v>
      </c>
      <c r="BX35" s="169">
        <f t="shared" si="44"/>
        <v>6.4698529411764705</v>
      </c>
      <c r="BY35" s="250">
        <f t="shared" si="75"/>
        <v>0.38457280886305334</v>
      </c>
      <c r="BZ35" s="251">
        <f t="shared" si="76"/>
        <v>0.25509314345207112</v>
      </c>
      <c r="CA35" s="100">
        <f t="shared" si="77"/>
        <v>0.53176873489121679</v>
      </c>
      <c r="CB35" s="101">
        <f t="shared" si="78"/>
        <v>-7.0040711029862757E-2</v>
      </c>
      <c r="CC35" s="247">
        <f t="shared" si="79"/>
        <v>6.0067028056552951E-3</v>
      </c>
      <c r="CD35" s="285"/>
      <c r="CE35" s="280"/>
      <c r="CF35" s="273"/>
    </row>
    <row r="36" spans="1:84" s="256" customFormat="1" ht="15" customHeight="1" x14ac:dyDescent="0.2">
      <c r="A36" s="254" t="s">
        <v>132</v>
      </c>
      <c r="B36" s="196" t="s">
        <v>133</v>
      </c>
      <c r="C36" s="92">
        <v>5449.1134599999996</v>
      </c>
      <c r="D36" s="92">
        <v>4556.241</v>
      </c>
      <c r="E36" s="92">
        <v>7310.1289999999999</v>
      </c>
      <c r="F36" s="91">
        <v>5257.5592999999999</v>
      </c>
      <c r="G36" s="92">
        <v>4456.7179999999998</v>
      </c>
      <c r="H36" s="255">
        <v>7205.0339999999997</v>
      </c>
      <c r="I36" s="157">
        <f t="shared" si="30"/>
        <v>1.0145863295024007</v>
      </c>
      <c r="J36" s="248">
        <f t="shared" si="47"/>
        <v>-2.1847716995182287E-2</v>
      </c>
      <c r="K36" s="249">
        <f t="shared" si="48"/>
        <v>-7.7446773057483487E-3</v>
      </c>
      <c r="L36" s="91">
        <v>3289.2162999999996</v>
      </c>
      <c r="M36" s="92">
        <v>2570.3679999999999</v>
      </c>
      <c r="N36" s="92">
        <v>4933.8630000000003</v>
      </c>
      <c r="O36" s="97">
        <f t="shared" si="16"/>
        <v>0.68477997466771157</v>
      </c>
      <c r="P36" s="98">
        <f t="shared" si="49"/>
        <v>5.9163388659827731E-2</v>
      </c>
      <c r="Q36" s="99">
        <f t="shared" si="50"/>
        <v>0.10803987130016623</v>
      </c>
      <c r="R36" s="91">
        <v>1042.9660000000003</v>
      </c>
      <c r="S36" s="92">
        <v>1350.7429999999999</v>
      </c>
      <c r="T36" s="93">
        <v>1400.5949999999993</v>
      </c>
      <c r="U36" s="100">
        <f t="shared" si="31"/>
        <v>0.19439117150592203</v>
      </c>
      <c r="V36" s="101">
        <f t="shared" si="51"/>
        <v>-3.983386057318461E-3</v>
      </c>
      <c r="W36" s="102">
        <f t="shared" si="52"/>
        <v>-0.10868903235710006</v>
      </c>
      <c r="X36" s="91">
        <v>925.37699999999995</v>
      </c>
      <c r="Y36" s="92">
        <v>535.60299999999995</v>
      </c>
      <c r="Z36" s="93">
        <v>870.57600000000002</v>
      </c>
      <c r="AA36" s="100">
        <f t="shared" si="33"/>
        <v>0.12082885382636641</v>
      </c>
      <c r="AB36" s="101">
        <f t="shared" si="53"/>
        <v>-5.5180002602509243E-2</v>
      </c>
      <c r="AC36" s="102">
        <f t="shared" si="54"/>
        <v>6.5005857838347503E-4</v>
      </c>
      <c r="AD36" s="91">
        <v>1588.12826</v>
      </c>
      <c r="AE36" s="92">
        <v>1321.212</v>
      </c>
      <c r="AF36" s="92">
        <v>1733.192</v>
      </c>
      <c r="AG36" s="92">
        <f t="shared" si="55"/>
        <v>145.06374000000005</v>
      </c>
      <c r="AH36" s="93">
        <f t="shared" si="56"/>
        <v>411.98</v>
      </c>
      <c r="AI36" s="91">
        <v>537.404</v>
      </c>
      <c r="AJ36" s="92">
        <v>700.16200000000003</v>
      </c>
      <c r="AK36" s="92">
        <v>676.22500000000002</v>
      </c>
      <c r="AL36" s="92">
        <f t="shared" si="57"/>
        <v>138.82100000000003</v>
      </c>
      <c r="AM36" s="93">
        <f t="shared" si="58"/>
        <v>-23.937000000000012</v>
      </c>
      <c r="AN36" s="100">
        <f t="shared" si="35"/>
        <v>0.23709458478776504</v>
      </c>
      <c r="AO36" s="101">
        <f t="shared" si="59"/>
        <v>-5.4352505029300363E-2</v>
      </c>
      <c r="AP36" s="102">
        <f t="shared" si="60"/>
        <v>-5.2883930396133233E-2</v>
      </c>
      <c r="AQ36" s="100">
        <f t="shared" si="38"/>
        <v>9.2505207500442194E-2</v>
      </c>
      <c r="AR36" s="101">
        <f t="shared" si="61"/>
        <v>-6.1170737100503525E-3</v>
      </c>
      <c r="AS36" s="102">
        <f t="shared" si="62"/>
        <v>-6.1165768200799248E-2</v>
      </c>
      <c r="AT36" s="100">
        <f t="shared" si="40"/>
        <v>9.3854518937731599E-2</v>
      </c>
      <c r="AU36" s="101">
        <f t="shared" si="63"/>
        <v>-8.3609710520817365E-3</v>
      </c>
      <c r="AV36" s="102">
        <f t="shared" si="64"/>
        <v>-6.3248084368109178E-2</v>
      </c>
      <c r="AW36" s="91">
        <v>6761</v>
      </c>
      <c r="AX36" s="92">
        <v>4145</v>
      </c>
      <c r="AY36" s="93">
        <v>5067</v>
      </c>
      <c r="AZ36" s="91">
        <v>48.26</v>
      </c>
      <c r="BA36" s="92">
        <v>49</v>
      </c>
      <c r="BB36" s="93">
        <v>44</v>
      </c>
      <c r="BC36" s="91">
        <v>70</v>
      </c>
      <c r="BD36" s="92">
        <v>69</v>
      </c>
      <c r="BE36" s="93">
        <v>67</v>
      </c>
      <c r="BF36" s="91">
        <f t="shared" si="65"/>
        <v>9.5965909090909083</v>
      </c>
      <c r="BG36" s="92">
        <f t="shared" si="66"/>
        <v>-2.0780188436373699</v>
      </c>
      <c r="BH36" s="93">
        <f t="shared" si="67"/>
        <v>0.19749793856936648</v>
      </c>
      <c r="BI36" s="91">
        <f t="shared" si="68"/>
        <v>6.3022388059701493</v>
      </c>
      <c r="BJ36" s="92">
        <f t="shared" si="69"/>
        <v>-1.7465707178393748</v>
      </c>
      <c r="BK36" s="93">
        <f t="shared" si="70"/>
        <v>-0.37247939048717793</v>
      </c>
      <c r="BL36" s="91">
        <v>82</v>
      </c>
      <c r="BM36" s="92">
        <v>151</v>
      </c>
      <c r="BN36" s="93">
        <v>137</v>
      </c>
      <c r="BO36" s="91">
        <v>29046</v>
      </c>
      <c r="BP36" s="92">
        <v>18453</v>
      </c>
      <c r="BQ36" s="93">
        <v>23576</v>
      </c>
      <c r="BR36" s="91">
        <f t="shared" si="42"/>
        <v>305.60883949779435</v>
      </c>
      <c r="BS36" s="92">
        <f t="shared" si="71"/>
        <v>124.60080741075998</v>
      </c>
      <c r="BT36" s="93">
        <f t="shared" si="72"/>
        <v>64.091579431680429</v>
      </c>
      <c r="BU36" s="91">
        <f t="shared" si="43"/>
        <v>1421.9526346950859</v>
      </c>
      <c r="BV36" s="92">
        <f t="shared" si="73"/>
        <v>644.32221020166776</v>
      </c>
      <c r="BW36" s="93">
        <f t="shared" si="74"/>
        <v>346.74925713175662</v>
      </c>
      <c r="BX36" s="169">
        <f t="shared" si="44"/>
        <v>4.652851786066706</v>
      </c>
      <c r="BY36" s="250">
        <f t="shared" si="75"/>
        <v>0.35674174317364304</v>
      </c>
      <c r="BZ36" s="251">
        <f t="shared" si="76"/>
        <v>0.20098206350940817</v>
      </c>
      <c r="CA36" s="100">
        <f t="shared" si="77"/>
        <v>0.47147285271472855</v>
      </c>
      <c r="CB36" s="101">
        <f t="shared" si="78"/>
        <v>-0.4989915642582084</v>
      </c>
      <c r="CC36" s="247">
        <f t="shared" si="79"/>
        <v>2.21886688425042E-2</v>
      </c>
      <c r="CD36" s="285"/>
      <c r="CE36" s="280"/>
      <c r="CF36" s="273"/>
    </row>
    <row r="37" spans="1:84" s="142" customFormat="1" ht="15" customHeight="1" x14ac:dyDescent="0.2">
      <c r="A37" s="141" t="s">
        <v>134</v>
      </c>
      <c r="B37" s="194" t="s">
        <v>135</v>
      </c>
      <c r="C37" s="92">
        <v>2382.6419999999998</v>
      </c>
      <c r="D37" s="92">
        <v>1952.6210000000001</v>
      </c>
      <c r="E37" s="92">
        <v>2644.3470000000002</v>
      </c>
      <c r="F37" s="91">
        <v>2158.0140000000001</v>
      </c>
      <c r="G37" s="92">
        <v>1729.693</v>
      </c>
      <c r="H37" s="93">
        <v>2119.6060000000002</v>
      </c>
      <c r="I37" s="157">
        <f t="shared" si="30"/>
        <v>1.2475653494092769</v>
      </c>
      <c r="J37" s="248">
        <f t="shared" si="47"/>
        <v>0.1434751998551036</v>
      </c>
      <c r="K37" s="249">
        <f t="shared" si="48"/>
        <v>0.11868236265960497</v>
      </c>
      <c r="L37" s="91">
        <v>1639.788</v>
      </c>
      <c r="M37" s="92">
        <v>1338.057</v>
      </c>
      <c r="N37" s="92">
        <v>1599.4829999999999</v>
      </c>
      <c r="O37" s="97">
        <f t="shared" si="16"/>
        <v>0.7546133573881183</v>
      </c>
      <c r="P37" s="98">
        <f t="shared" si="49"/>
        <v>-5.2464025578319307E-3</v>
      </c>
      <c r="Q37" s="99">
        <f t="shared" si="50"/>
        <v>-1.8967272238063937E-2</v>
      </c>
      <c r="R37" s="91">
        <v>455.0080000000001</v>
      </c>
      <c r="S37" s="92">
        <v>339.375</v>
      </c>
      <c r="T37" s="93">
        <v>450.44200000000029</v>
      </c>
      <c r="U37" s="100">
        <f t="shared" si="31"/>
        <v>0.21251213668955468</v>
      </c>
      <c r="V37" s="101">
        <f t="shared" si="51"/>
        <v>1.6664239184604746E-3</v>
      </c>
      <c r="W37" s="102">
        <f t="shared" si="52"/>
        <v>1.6306798516826926E-2</v>
      </c>
      <c r="X37" s="91">
        <v>63.218000000000004</v>
      </c>
      <c r="Y37" s="92">
        <v>52.261000000000003</v>
      </c>
      <c r="Z37" s="93">
        <v>69.680999999999997</v>
      </c>
      <c r="AA37" s="100">
        <f t="shared" si="33"/>
        <v>3.2874505922327067E-2</v>
      </c>
      <c r="AB37" s="101">
        <f t="shared" si="53"/>
        <v>3.5799786393715359E-3</v>
      </c>
      <c r="AC37" s="102">
        <f t="shared" si="54"/>
        <v>2.6604737212370458E-3</v>
      </c>
      <c r="AD37" s="91">
        <v>1462.0219999999999</v>
      </c>
      <c r="AE37" s="92">
        <v>1380.8030000000001</v>
      </c>
      <c r="AF37" s="92">
        <v>1790.0989999999999</v>
      </c>
      <c r="AG37" s="92">
        <f t="shared" si="55"/>
        <v>328.077</v>
      </c>
      <c r="AH37" s="93">
        <f t="shared" si="56"/>
        <v>409.29599999999982</v>
      </c>
      <c r="AI37" s="91">
        <v>208.97800000000001</v>
      </c>
      <c r="AJ37" s="92">
        <v>204.44300000000001</v>
      </c>
      <c r="AK37" s="92">
        <v>196.512</v>
      </c>
      <c r="AL37" s="92">
        <f t="shared" si="57"/>
        <v>-12.466000000000008</v>
      </c>
      <c r="AM37" s="93">
        <f t="shared" si="58"/>
        <v>-7.9310000000000116</v>
      </c>
      <c r="AN37" s="100">
        <f t="shared" si="35"/>
        <v>0.6769531381471493</v>
      </c>
      <c r="AO37" s="101">
        <f t="shared" si="59"/>
        <v>6.3339343040708651E-2</v>
      </c>
      <c r="AP37" s="102">
        <f t="shared" si="60"/>
        <v>-3.0200477429042971E-2</v>
      </c>
      <c r="AQ37" s="100">
        <f t="shared" si="38"/>
        <v>7.4313998881387344E-2</v>
      </c>
      <c r="AR37" s="101">
        <f t="shared" si="61"/>
        <v>-1.3394519645525224E-2</v>
      </c>
      <c r="AS37" s="102">
        <f t="shared" si="62"/>
        <v>-3.0387835217498202E-2</v>
      </c>
      <c r="AT37" s="100">
        <f t="shared" si="40"/>
        <v>9.2711569980458625E-2</v>
      </c>
      <c r="AU37" s="101">
        <f t="shared" si="63"/>
        <v>-4.1265413570952536E-3</v>
      </c>
      <c r="AV37" s="102">
        <f t="shared" si="64"/>
        <v>-2.548454921525993E-2</v>
      </c>
      <c r="AW37" s="91">
        <v>3134</v>
      </c>
      <c r="AX37" s="92">
        <v>2394</v>
      </c>
      <c r="AY37" s="93">
        <v>3025</v>
      </c>
      <c r="AZ37" s="91">
        <v>27</v>
      </c>
      <c r="BA37" s="92">
        <v>27</v>
      </c>
      <c r="BB37" s="93">
        <v>27</v>
      </c>
      <c r="BC37" s="91">
        <v>47</v>
      </c>
      <c r="BD37" s="92">
        <v>47</v>
      </c>
      <c r="BE37" s="93">
        <v>47</v>
      </c>
      <c r="BF37" s="91">
        <f t="shared" si="65"/>
        <v>9.3364197530864192</v>
      </c>
      <c r="BG37" s="92">
        <f t="shared" si="66"/>
        <v>-0.33641975308642103</v>
      </c>
      <c r="BH37" s="93">
        <f t="shared" si="67"/>
        <v>-0.51543209876543372</v>
      </c>
      <c r="BI37" s="91">
        <f t="shared" si="68"/>
        <v>5.3634751773049638</v>
      </c>
      <c r="BJ37" s="92">
        <f t="shared" si="69"/>
        <v>-0.19326241134751854</v>
      </c>
      <c r="BK37" s="93">
        <f t="shared" si="70"/>
        <v>-0.29609929078014297</v>
      </c>
      <c r="BL37" s="91">
        <v>103</v>
      </c>
      <c r="BM37" s="92">
        <v>103</v>
      </c>
      <c r="BN37" s="93">
        <v>103</v>
      </c>
      <c r="BO37" s="91">
        <v>23616</v>
      </c>
      <c r="BP37" s="92">
        <v>17110</v>
      </c>
      <c r="BQ37" s="93">
        <v>22444</v>
      </c>
      <c r="BR37" s="91">
        <f t="shared" si="42"/>
        <v>94.439761183389777</v>
      </c>
      <c r="BS37" s="92">
        <f t="shared" si="71"/>
        <v>3.060442077698724</v>
      </c>
      <c r="BT37" s="93">
        <f t="shared" si="72"/>
        <v>-6.652757811350142</v>
      </c>
      <c r="BU37" s="91">
        <f t="shared" si="43"/>
        <v>700.69619834710738</v>
      </c>
      <c r="BV37" s="92">
        <f t="shared" si="73"/>
        <v>12.114832680228005</v>
      </c>
      <c r="BW37" s="93">
        <f t="shared" si="74"/>
        <v>-21.815497559325308</v>
      </c>
      <c r="BX37" s="169">
        <f t="shared" si="44"/>
        <v>7.4195041322314053</v>
      </c>
      <c r="BY37" s="250">
        <f t="shared" si="75"/>
        <v>-0.115913863939622</v>
      </c>
      <c r="BZ37" s="251">
        <f t="shared" si="76"/>
        <v>0.27246987993399507</v>
      </c>
      <c r="CA37" s="100">
        <f t="shared" si="77"/>
        <v>0.59699428115440889</v>
      </c>
      <c r="CB37" s="101">
        <f t="shared" si="78"/>
        <v>-3.1174358292326065E-2</v>
      </c>
      <c r="CC37" s="247">
        <f t="shared" si="79"/>
        <v>-1.3728163163123974E-2</v>
      </c>
      <c r="CD37" s="285"/>
      <c r="CE37" s="280"/>
      <c r="CF37" s="273"/>
    </row>
    <row r="38" spans="1:84" s="142" customFormat="1" ht="15" customHeight="1" x14ac:dyDescent="0.2">
      <c r="A38" s="141" t="s">
        <v>134</v>
      </c>
      <c r="B38" s="194" t="s">
        <v>136</v>
      </c>
      <c r="C38" s="92">
        <v>739.52099999999996</v>
      </c>
      <c r="D38" s="92">
        <v>505.81700000000001</v>
      </c>
      <c r="E38" s="92">
        <v>853.20100000000002</v>
      </c>
      <c r="F38" s="91">
        <v>620.90599999999995</v>
      </c>
      <c r="G38" s="92">
        <v>485.923</v>
      </c>
      <c r="H38" s="93">
        <v>793.62300000000005</v>
      </c>
      <c r="I38" s="157">
        <f t="shared" si="30"/>
        <v>1.0750709089832327</v>
      </c>
      <c r="J38" s="248">
        <f t="shared" si="47"/>
        <v>-0.11596444902587022</v>
      </c>
      <c r="K38" s="249">
        <f t="shared" si="48"/>
        <v>3.413026612417891E-2</v>
      </c>
      <c r="L38" s="91">
        <v>407.68299999999999</v>
      </c>
      <c r="M38" s="92">
        <v>308.04899999999998</v>
      </c>
      <c r="N38" s="92">
        <v>595.99199999999996</v>
      </c>
      <c r="O38" s="97">
        <f t="shared" si="16"/>
        <v>0.75097621918719581</v>
      </c>
      <c r="P38" s="98">
        <f t="shared" si="49"/>
        <v>9.4382467475986664E-2</v>
      </c>
      <c r="Q38" s="99">
        <f t="shared" si="50"/>
        <v>0.11703010015187543</v>
      </c>
      <c r="R38" s="91">
        <v>183.62599999999995</v>
      </c>
      <c r="S38" s="92">
        <v>164.696</v>
      </c>
      <c r="T38" s="93">
        <v>178.20300000000009</v>
      </c>
      <c r="U38" s="100">
        <f t="shared" si="31"/>
        <v>0.22454364351839612</v>
      </c>
      <c r="V38" s="101">
        <f t="shared" si="51"/>
        <v>-7.119516396615061E-2</v>
      </c>
      <c r="W38" s="102">
        <f t="shared" si="52"/>
        <v>-0.11439071439427728</v>
      </c>
      <c r="X38" s="91">
        <v>29.597000000000001</v>
      </c>
      <c r="Y38" s="92">
        <v>13.178000000000001</v>
      </c>
      <c r="Z38" s="93">
        <v>19.428000000000001</v>
      </c>
      <c r="AA38" s="100">
        <f t="shared" si="33"/>
        <v>2.4480137294408049E-2</v>
      </c>
      <c r="AB38" s="101">
        <f t="shared" si="53"/>
        <v>-2.3187303509836079E-2</v>
      </c>
      <c r="AC38" s="102">
        <f t="shared" si="54"/>
        <v>-2.6393857575981346E-3</v>
      </c>
      <c r="AD38" s="91">
        <v>720.24699999999996</v>
      </c>
      <c r="AE38" s="92">
        <v>677.05799999999999</v>
      </c>
      <c r="AF38" s="92">
        <v>666.23400000000004</v>
      </c>
      <c r="AG38" s="92">
        <f t="shared" si="55"/>
        <v>-54.01299999999992</v>
      </c>
      <c r="AH38" s="93">
        <f t="shared" si="56"/>
        <v>-10.823999999999955</v>
      </c>
      <c r="AI38" s="91">
        <v>45.271000000000001</v>
      </c>
      <c r="AJ38" s="92">
        <v>48.087000000000003</v>
      </c>
      <c r="AK38" s="92">
        <v>12.593999999999999</v>
      </c>
      <c r="AL38" s="92">
        <f t="shared" si="57"/>
        <v>-32.677</v>
      </c>
      <c r="AM38" s="93">
        <f t="shared" si="58"/>
        <v>-35.493000000000002</v>
      </c>
      <c r="AN38" s="100">
        <f t="shared" si="35"/>
        <v>0.78086406368487615</v>
      </c>
      <c r="AO38" s="101">
        <f t="shared" si="59"/>
        <v>-0.19307311997860332</v>
      </c>
      <c r="AP38" s="102">
        <f t="shared" si="60"/>
        <v>-0.5576793225595561</v>
      </c>
      <c r="AQ38" s="100">
        <f t="shared" si="38"/>
        <v>1.4760882840034175E-2</v>
      </c>
      <c r="AR38" s="101">
        <f t="shared" si="61"/>
        <v>-4.6455769560641402E-2</v>
      </c>
      <c r="AS38" s="102">
        <f t="shared" si="62"/>
        <v>-8.030709629075819E-2</v>
      </c>
      <c r="AT38" s="100">
        <f t="shared" si="40"/>
        <v>1.586899573223054E-2</v>
      </c>
      <c r="AU38" s="101">
        <f t="shared" si="63"/>
        <v>-5.7042201775926907E-2</v>
      </c>
      <c r="AV38" s="102">
        <f t="shared" si="64"/>
        <v>-8.3091127579487584E-2</v>
      </c>
      <c r="AW38" s="91">
        <v>737.5</v>
      </c>
      <c r="AX38" s="92">
        <v>451</v>
      </c>
      <c r="AY38" s="93">
        <v>575</v>
      </c>
      <c r="AZ38" s="91">
        <v>10.08</v>
      </c>
      <c r="BA38" s="92">
        <v>9.75</v>
      </c>
      <c r="BB38" s="93">
        <v>12</v>
      </c>
      <c r="BC38" s="91">
        <v>11</v>
      </c>
      <c r="BD38" s="92">
        <v>12</v>
      </c>
      <c r="BE38" s="93">
        <v>13</v>
      </c>
      <c r="BF38" s="91">
        <f t="shared" si="65"/>
        <v>3.9930555555555554</v>
      </c>
      <c r="BG38" s="92">
        <f t="shared" si="66"/>
        <v>-2.1040013227513237</v>
      </c>
      <c r="BH38" s="93">
        <f t="shared" si="67"/>
        <v>-1.146545584045584</v>
      </c>
      <c r="BI38" s="91">
        <f t="shared" si="68"/>
        <v>3.6858974358974361</v>
      </c>
      <c r="BJ38" s="92">
        <f t="shared" si="69"/>
        <v>-1.9012237762237758</v>
      </c>
      <c r="BK38" s="93">
        <f t="shared" si="70"/>
        <v>-0.49002849002849036</v>
      </c>
      <c r="BL38" s="91">
        <v>41</v>
      </c>
      <c r="BM38" s="92">
        <v>40</v>
      </c>
      <c r="BN38" s="93">
        <v>40</v>
      </c>
      <c r="BO38" s="91">
        <v>4026</v>
      </c>
      <c r="BP38" s="92">
        <v>2374</v>
      </c>
      <c r="BQ38" s="93">
        <v>3274</v>
      </c>
      <c r="BR38" s="91">
        <f t="shared" si="42"/>
        <v>242.40164935858277</v>
      </c>
      <c r="BS38" s="92">
        <f t="shared" si="71"/>
        <v>88.177605642735784</v>
      </c>
      <c r="BT38" s="93">
        <f t="shared" si="72"/>
        <v>37.716308162289607</v>
      </c>
      <c r="BU38" s="91">
        <f t="shared" si="43"/>
        <v>1380.2139130434782</v>
      </c>
      <c r="BV38" s="92">
        <f t="shared" si="73"/>
        <v>538.30747236551213</v>
      </c>
      <c r="BW38" s="93">
        <f t="shared" si="74"/>
        <v>302.7793232430347</v>
      </c>
      <c r="BX38" s="169">
        <f t="shared" si="44"/>
        <v>5.6939130434782612</v>
      </c>
      <c r="BY38" s="250">
        <f t="shared" si="75"/>
        <v>0.2349299926308035</v>
      </c>
      <c r="BZ38" s="251">
        <f t="shared" si="76"/>
        <v>0.43005495035187558</v>
      </c>
      <c r="CA38" s="100">
        <f t="shared" si="77"/>
        <v>0.22424657534246573</v>
      </c>
      <c r="CB38" s="101">
        <f t="shared" si="78"/>
        <v>-4.47811560307384E-2</v>
      </c>
      <c r="CC38" s="247">
        <f t="shared" si="79"/>
        <v>6.0480459307010181E-3</v>
      </c>
      <c r="CD38" s="285"/>
      <c r="CE38" s="280"/>
      <c r="CF38" s="273"/>
    </row>
    <row r="39" spans="1:84" s="142" customFormat="1" ht="15" customHeight="1" x14ac:dyDescent="0.2">
      <c r="A39" s="141" t="s">
        <v>134</v>
      </c>
      <c r="B39" s="194" t="s">
        <v>137</v>
      </c>
      <c r="C39" s="92">
        <v>3678.8448199999998</v>
      </c>
      <c r="D39" s="92">
        <v>2775.2170000000001</v>
      </c>
      <c r="E39" s="92">
        <v>3895.06088</v>
      </c>
      <c r="F39" s="91">
        <v>3469.9801399999997</v>
      </c>
      <c r="G39" s="92">
        <v>2774.34</v>
      </c>
      <c r="H39" s="93">
        <v>4142.1480000000001</v>
      </c>
      <c r="I39" s="157">
        <f t="shared" si="30"/>
        <v>0.94034807061457004</v>
      </c>
      <c r="J39" s="248">
        <f t="shared" si="47"/>
        <v>-0.11984382431656349</v>
      </c>
      <c r="K39" s="249">
        <f t="shared" si="48"/>
        <v>-5.9968040604674866E-2</v>
      </c>
      <c r="L39" s="91">
        <v>1876.65578</v>
      </c>
      <c r="M39" s="92">
        <v>1978.6469999999999</v>
      </c>
      <c r="N39" s="92">
        <v>2885.2593299999999</v>
      </c>
      <c r="O39" s="97">
        <f t="shared" si="16"/>
        <v>0.6965611392929465</v>
      </c>
      <c r="P39" s="98">
        <f t="shared" si="49"/>
        <v>0.15573505260531484</v>
      </c>
      <c r="Q39" s="99">
        <f t="shared" si="50"/>
        <v>-1.6634431545523132E-2</v>
      </c>
      <c r="R39" s="91">
        <v>1360.9073099999996</v>
      </c>
      <c r="S39" s="92">
        <v>480.89299999999997</v>
      </c>
      <c r="T39" s="93">
        <v>790.53651000000036</v>
      </c>
      <c r="U39" s="100">
        <f t="shared" si="31"/>
        <v>0.19085182615396656</v>
      </c>
      <c r="V39" s="101">
        <f t="shared" si="51"/>
        <v>-0.20134272686730798</v>
      </c>
      <c r="W39" s="102">
        <f t="shared" si="52"/>
        <v>1.7515825519581474E-2</v>
      </c>
      <c r="X39" s="91">
        <v>232.41704999999999</v>
      </c>
      <c r="Y39" s="92">
        <v>314.8</v>
      </c>
      <c r="Z39" s="93">
        <v>466.35215999999997</v>
      </c>
      <c r="AA39" s="100">
        <f t="shared" si="33"/>
        <v>0.11258703455308694</v>
      </c>
      <c r="AB39" s="101">
        <f t="shared" si="53"/>
        <v>4.5607674261993164E-2</v>
      </c>
      <c r="AC39" s="102">
        <f t="shared" si="54"/>
        <v>-8.8139397405825881E-4</v>
      </c>
      <c r="AD39" s="91">
        <v>725.0764099999999</v>
      </c>
      <c r="AE39" s="92">
        <v>844.77099999999996</v>
      </c>
      <c r="AF39" s="92">
        <v>979.10287000000017</v>
      </c>
      <c r="AG39" s="92">
        <f t="shared" si="55"/>
        <v>254.02646000000027</v>
      </c>
      <c r="AH39" s="93">
        <f t="shared" si="56"/>
        <v>134.33187000000021</v>
      </c>
      <c r="AI39" s="91">
        <v>56.767659999999999</v>
      </c>
      <c r="AJ39" s="92">
        <v>178.09800000000001</v>
      </c>
      <c r="AK39" s="92">
        <v>201.01938000000001</v>
      </c>
      <c r="AL39" s="92">
        <f t="shared" si="57"/>
        <v>144.25172000000001</v>
      </c>
      <c r="AM39" s="93">
        <f t="shared" si="58"/>
        <v>22.921379999999999</v>
      </c>
      <c r="AN39" s="100">
        <f t="shared" si="35"/>
        <v>0.25137036368992521</v>
      </c>
      <c r="AO39" s="101">
        <f t="shared" si="59"/>
        <v>5.4276861387754199E-2</v>
      </c>
      <c r="AP39" s="102">
        <f t="shared" si="60"/>
        <v>-5.3027814902955939E-2</v>
      </c>
      <c r="AQ39" s="100">
        <f t="shared" si="38"/>
        <v>5.1608790258497836E-2</v>
      </c>
      <c r="AR39" s="101">
        <f t="shared" si="61"/>
        <v>3.6177951835690975E-2</v>
      </c>
      <c r="AS39" s="102">
        <f t="shared" si="62"/>
        <v>-1.2565650875294584E-2</v>
      </c>
      <c r="AT39" s="100">
        <f t="shared" si="40"/>
        <v>4.8530226346330453E-2</v>
      </c>
      <c r="AU39" s="101">
        <f t="shared" si="63"/>
        <v>3.2170576518478697E-2</v>
      </c>
      <c r="AV39" s="102">
        <f t="shared" si="64"/>
        <v>-1.5664501048293138E-2</v>
      </c>
      <c r="AW39" s="91">
        <v>3457</v>
      </c>
      <c r="AX39" s="92">
        <v>2059</v>
      </c>
      <c r="AY39" s="93">
        <v>2582</v>
      </c>
      <c r="AZ39" s="91">
        <v>31.51</v>
      </c>
      <c r="BA39" s="92">
        <v>30.57</v>
      </c>
      <c r="BB39" s="93">
        <v>31</v>
      </c>
      <c r="BC39" s="91">
        <v>50.74</v>
      </c>
      <c r="BD39" s="92">
        <v>49.54</v>
      </c>
      <c r="BE39" s="93">
        <v>51</v>
      </c>
      <c r="BF39" s="91">
        <f t="shared" si="65"/>
        <v>6.9408602150537639</v>
      </c>
      <c r="BG39" s="92">
        <f t="shared" si="66"/>
        <v>-2.2017400176765864</v>
      </c>
      <c r="BH39" s="93">
        <f t="shared" si="67"/>
        <v>-0.54287474660072732</v>
      </c>
      <c r="BI39" s="91">
        <f t="shared" si="68"/>
        <v>4.2189542483660132</v>
      </c>
      <c r="BJ39" s="92">
        <f t="shared" si="69"/>
        <v>-1.458683381380407</v>
      </c>
      <c r="BK39" s="93">
        <f t="shared" si="70"/>
        <v>-0.39908728933640436</v>
      </c>
      <c r="BL39" s="91">
        <v>80</v>
      </c>
      <c r="BM39" s="92">
        <v>80</v>
      </c>
      <c r="BN39" s="93">
        <v>80</v>
      </c>
      <c r="BO39" s="91">
        <v>16709</v>
      </c>
      <c r="BP39" s="92">
        <v>9314</v>
      </c>
      <c r="BQ39" s="93">
        <v>11896</v>
      </c>
      <c r="BR39" s="91">
        <f t="shared" si="42"/>
        <v>348.19670477471419</v>
      </c>
      <c r="BS39" s="92">
        <f t="shared" si="71"/>
        <v>140.52538153574119</v>
      </c>
      <c r="BT39" s="93">
        <f t="shared" si="72"/>
        <v>50.328978770849062</v>
      </c>
      <c r="BU39" s="91">
        <f t="shared" si="43"/>
        <v>1604.2401239349342</v>
      </c>
      <c r="BV39" s="92">
        <f t="shared" si="73"/>
        <v>600.48538282993002</v>
      </c>
      <c r="BW39" s="93">
        <f t="shared" si="74"/>
        <v>256.8190457416365</v>
      </c>
      <c r="BX39" s="169">
        <f t="shared" si="44"/>
        <v>4.6072811773818749</v>
      </c>
      <c r="BY39" s="250">
        <f t="shared" si="75"/>
        <v>-0.22610036731005412</v>
      </c>
      <c r="BZ39" s="251">
        <f t="shared" si="76"/>
        <v>8.3726053535347233E-2</v>
      </c>
      <c r="CA39" s="100">
        <f t="shared" si="77"/>
        <v>0.40739726027397255</v>
      </c>
      <c r="CB39" s="101">
        <f t="shared" si="78"/>
        <v>-0.1648287671232877</v>
      </c>
      <c r="CC39" s="247">
        <f t="shared" si="79"/>
        <v>-2.0635827961321573E-2</v>
      </c>
      <c r="CD39" s="285"/>
      <c r="CE39" s="280"/>
      <c r="CF39" s="273"/>
    </row>
    <row r="40" spans="1:84" s="142" customFormat="1" ht="15" customHeight="1" x14ac:dyDescent="0.2">
      <c r="A40" s="141" t="s">
        <v>134</v>
      </c>
      <c r="B40" s="194" t="s">
        <v>138</v>
      </c>
      <c r="C40" s="92">
        <v>1908.567</v>
      </c>
      <c r="D40" s="92">
        <v>1475.0930000000001</v>
      </c>
      <c r="E40" s="92">
        <v>2318.683</v>
      </c>
      <c r="F40" s="91">
        <v>1917.1410000000001</v>
      </c>
      <c r="G40" s="92">
        <v>1297.2760000000001</v>
      </c>
      <c r="H40" s="93">
        <v>2162.8130000000001</v>
      </c>
      <c r="I40" s="157">
        <f t="shared" si="30"/>
        <v>1.0720681815764932</v>
      </c>
      <c r="J40" s="248">
        <f t="shared" si="47"/>
        <v>7.6540466087648085E-2</v>
      </c>
      <c r="K40" s="249">
        <f t="shared" si="48"/>
        <v>-6.500133948147746E-2</v>
      </c>
      <c r="L40" s="91">
        <v>1428.4459999999999</v>
      </c>
      <c r="M40" s="92">
        <v>963.62400000000002</v>
      </c>
      <c r="N40" s="92">
        <v>1647.6379999999999</v>
      </c>
      <c r="O40" s="97">
        <f t="shared" si="16"/>
        <v>0.76180326269538778</v>
      </c>
      <c r="P40" s="98">
        <f t="shared" si="49"/>
        <v>1.6711482800221056E-2</v>
      </c>
      <c r="Q40" s="99">
        <f t="shared" si="50"/>
        <v>1.8997568301904799E-2</v>
      </c>
      <c r="R40" s="91">
        <v>379.89100000000019</v>
      </c>
      <c r="S40" s="92">
        <v>271.05799999999999</v>
      </c>
      <c r="T40" s="93">
        <v>413.2270000000002</v>
      </c>
      <c r="U40" s="100">
        <f t="shared" si="31"/>
        <v>0.19105997605895664</v>
      </c>
      <c r="V40" s="101">
        <f t="shared" si="51"/>
        <v>-7.0949848959236672E-3</v>
      </c>
      <c r="W40" s="102">
        <f t="shared" si="52"/>
        <v>-1.7883995771247552E-2</v>
      </c>
      <c r="X40" s="91">
        <v>108.804</v>
      </c>
      <c r="Y40" s="92">
        <v>62.594000000000001</v>
      </c>
      <c r="Z40" s="93">
        <v>101.94799999999999</v>
      </c>
      <c r="AA40" s="100">
        <f t="shared" si="33"/>
        <v>4.7136761245655537E-2</v>
      </c>
      <c r="AB40" s="101">
        <f t="shared" si="53"/>
        <v>-9.6164979042974372E-3</v>
      </c>
      <c r="AC40" s="102">
        <f t="shared" si="54"/>
        <v>-1.1135725306572891E-3</v>
      </c>
      <c r="AD40" s="91">
        <v>168.36199999999999</v>
      </c>
      <c r="AE40" s="92">
        <v>27.234999999999999</v>
      </c>
      <c r="AF40" s="92">
        <v>283.238</v>
      </c>
      <c r="AG40" s="92">
        <f t="shared" si="55"/>
        <v>114.876</v>
      </c>
      <c r="AH40" s="93">
        <f t="shared" si="56"/>
        <v>256.00299999999999</v>
      </c>
      <c r="AI40" s="91">
        <v>0</v>
      </c>
      <c r="AJ40" s="92">
        <v>0</v>
      </c>
      <c r="AK40" s="92">
        <v>0</v>
      </c>
      <c r="AL40" s="92">
        <f t="shared" si="57"/>
        <v>0</v>
      </c>
      <c r="AM40" s="93">
        <f t="shared" si="58"/>
        <v>0</v>
      </c>
      <c r="AN40" s="100">
        <f t="shared" si="35"/>
        <v>0.12215468867456224</v>
      </c>
      <c r="AO40" s="101">
        <f t="shared" si="59"/>
        <v>3.3940861232297961E-2</v>
      </c>
      <c r="AP40" s="102">
        <f t="shared" si="60"/>
        <v>0.10369144601799754</v>
      </c>
      <c r="AQ40" s="100">
        <f t="shared" si="38"/>
        <v>0</v>
      </c>
      <c r="AR40" s="101">
        <f t="shared" si="61"/>
        <v>0</v>
      </c>
      <c r="AS40" s="102">
        <f t="shared" si="62"/>
        <v>0</v>
      </c>
      <c r="AT40" s="100">
        <f t="shared" si="40"/>
        <v>0</v>
      </c>
      <c r="AU40" s="101">
        <f t="shared" si="63"/>
        <v>0</v>
      </c>
      <c r="AV40" s="102">
        <f t="shared" si="64"/>
        <v>0</v>
      </c>
      <c r="AW40" s="91">
        <v>2678</v>
      </c>
      <c r="AX40" s="92">
        <v>1678</v>
      </c>
      <c r="AY40" s="93">
        <v>2102</v>
      </c>
      <c r="AZ40" s="91">
        <v>20</v>
      </c>
      <c r="BA40" s="92">
        <v>20</v>
      </c>
      <c r="BB40" s="93">
        <v>21</v>
      </c>
      <c r="BC40" s="91">
        <v>27</v>
      </c>
      <c r="BD40" s="92">
        <v>26</v>
      </c>
      <c r="BE40" s="93">
        <v>25</v>
      </c>
      <c r="BF40" s="91">
        <f t="shared" si="65"/>
        <v>8.3412698412698418</v>
      </c>
      <c r="BG40" s="92">
        <f t="shared" si="66"/>
        <v>-2.8170634920634914</v>
      </c>
      <c r="BH40" s="93">
        <f t="shared" si="67"/>
        <v>-0.98095238095238102</v>
      </c>
      <c r="BI40" s="91">
        <f t="shared" si="68"/>
        <v>7.0066666666666668</v>
      </c>
      <c r="BJ40" s="92">
        <f t="shared" si="69"/>
        <v>-1.2587654320987651</v>
      </c>
      <c r="BK40" s="93">
        <f t="shared" si="70"/>
        <v>-0.16427350427350351</v>
      </c>
      <c r="BL40" s="91">
        <v>66</v>
      </c>
      <c r="BM40" s="92">
        <v>66</v>
      </c>
      <c r="BN40" s="93">
        <v>66</v>
      </c>
      <c r="BO40" s="91">
        <v>15394</v>
      </c>
      <c r="BP40" s="92">
        <v>9994</v>
      </c>
      <c r="BQ40" s="93">
        <v>12653</v>
      </c>
      <c r="BR40" s="91">
        <f t="shared" si="42"/>
        <v>170.93282225559156</v>
      </c>
      <c r="BS40" s="92">
        <f t="shared" si="71"/>
        <v>46.394625555578571</v>
      </c>
      <c r="BT40" s="93">
        <f t="shared" si="72"/>
        <v>41.127338965617582</v>
      </c>
      <c r="BU40" s="91">
        <f t="shared" si="43"/>
        <v>1028.931018078021</v>
      </c>
      <c r="BV40" s="92">
        <f t="shared" si="73"/>
        <v>313.04565586741603</v>
      </c>
      <c r="BW40" s="93">
        <f t="shared" si="74"/>
        <v>255.82255562271712</v>
      </c>
      <c r="BX40" s="169">
        <f t="shared" si="44"/>
        <v>6.0195052331113228</v>
      </c>
      <c r="BY40" s="250">
        <f t="shared" si="75"/>
        <v>0.27118559158779743</v>
      </c>
      <c r="BZ40" s="251">
        <f t="shared" si="76"/>
        <v>6.3605352300833751E-2</v>
      </c>
      <c r="CA40" s="100">
        <f t="shared" si="77"/>
        <v>0.52523868825238695</v>
      </c>
      <c r="CB40" s="101">
        <f t="shared" si="78"/>
        <v>-0.11378165213781644</v>
      </c>
      <c r="CC40" s="247">
        <f t="shared" si="79"/>
        <v>-3.1468085366151421E-2</v>
      </c>
      <c r="CD40" s="285"/>
      <c r="CE40" s="280"/>
      <c r="CF40" s="273"/>
    </row>
    <row r="41" spans="1:84" s="142" customFormat="1" ht="15" customHeight="1" x14ac:dyDescent="0.2">
      <c r="A41" s="141" t="s">
        <v>134</v>
      </c>
      <c r="B41" s="194" t="s">
        <v>139</v>
      </c>
      <c r="C41" s="92">
        <v>2558.364</v>
      </c>
      <c r="D41" s="92">
        <v>2212.3539999999998</v>
      </c>
      <c r="E41" s="92">
        <v>3145.3270000000002</v>
      </c>
      <c r="F41" s="91">
        <v>2407.2539999999999</v>
      </c>
      <c r="G41" s="92">
        <v>1926.7529999999999</v>
      </c>
      <c r="H41" s="93">
        <v>2904.4850000000001</v>
      </c>
      <c r="I41" s="157">
        <f t="shared" si="30"/>
        <v>1.082920724328065</v>
      </c>
      <c r="J41" s="248">
        <f t="shared" si="47"/>
        <v>2.0147955023288588E-2</v>
      </c>
      <c r="K41" s="249">
        <f t="shared" si="48"/>
        <v>-6.5308446717730728E-2</v>
      </c>
      <c r="L41" s="91">
        <v>1790.4939999999999</v>
      </c>
      <c r="M41" s="92">
        <v>1416.425</v>
      </c>
      <c r="N41" s="92">
        <v>2118.2249999999999</v>
      </c>
      <c r="O41" s="97">
        <f t="shared" si="16"/>
        <v>0.72929452209255674</v>
      </c>
      <c r="P41" s="98">
        <f t="shared" si="49"/>
        <v>-1.4496536100720769E-2</v>
      </c>
      <c r="Q41" s="99">
        <f t="shared" si="50"/>
        <v>-5.8412218248006242E-3</v>
      </c>
      <c r="R41" s="91">
        <v>488.255</v>
      </c>
      <c r="S41" s="92">
        <v>403.40600000000001</v>
      </c>
      <c r="T41" s="93">
        <v>631.13400000000024</v>
      </c>
      <c r="U41" s="100">
        <f t="shared" si="31"/>
        <v>0.21729635374257406</v>
      </c>
      <c r="V41" s="101">
        <f t="shared" si="51"/>
        <v>1.4469813626740824E-2</v>
      </c>
      <c r="W41" s="102">
        <f t="shared" si="52"/>
        <v>7.9254587705667456E-3</v>
      </c>
      <c r="X41" s="91">
        <v>128.505</v>
      </c>
      <c r="Y41" s="92">
        <v>106.922</v>
      </c>
      <c r="Z41" s="93">
        <v>155.126</v>
      </c>
      <c r="AA41" s="100">
        <f t="shared" si="33"/>
        <v>5.3409124164869155E-2</v>
      </c>
      <c r="AB41" s="101">
        <f t="shared" si="53"/>
        <v>2.6722473979869099E-5</v>
      </c>
      <c r="AC41" s="102">
        <f t="shared" si="54"/>
        <v>-2.0842369457661977E-3</v>
      </c>
      <c r="AD41" s="91">
        <v>571.56700000000001</v>
      </c>
      <c r="AE41" s="92">
        <v>569.09199999999998</v>
      </c>
      <c r="AF41" s="92">
        <v>809.95799999999997</v>
      </c>
      <c r="AG41" s="92">
        <f t="shared" si="55"/>
        <v>238.39099999999996</v>
      </c>
      <c r="AH41" s="93">
        <f t="shared" si="56"/>
        <v>240.86599999999999</v>
      </c>
      <c r="AI41" s="91">
        <v>2.3719999999999999</v>
      </c>
      <c r="AJ41" s="92">
        <v>11.688000000000001</v>
      </c>
      <c r="AK41" s="92">
        <v>3.5</v>
      </c>
      <c r="AL41" s="92">
        <f t="shared" si="57"/>
        <v>1.1280000000000001</v>
      </c>
      <c r="AM41" s="93">
        <f t="shared" si="58"/>
        <v>-8.1880000000000006</v>
      </c>
      <c r="AN41" s="100">
        <f t="shared" si="35"/>
        <v>0.25751154013557254</v>
      </c>
      <c r="AO41" s="101">
        <f t="shared" si="59"/>
        <v>3.4100407083356349E-2</v>
      </c>
      <c r="AP41" s="102">
        <f t="shared" si="60"/>
        <v>2.7784245427919796E-4</v>
      </c>
      <c r="AQ41" s="100">
        <f t="shared" si="38"/>
        <v>1.1127618845353758E-3</v>
      </c>
      <c r="AR41" s="101">
        <f t="shared" si="61"/>
        <v>1.8560687453679861E-4</v>
      </c>
      <c r="AS41" s="102">
        <f t="shared" si="62"/>
        <v>-4.1702986021679286E-3</v>
      </c>
      <c r="AT41" s="100">
        <f t="shared" si="40"/>
        <v>1.2050329060057118E-3</v>
      </c>
      <c r="AU41" s="101">
        <f t="shared" si="63"/>
        <v>2.1967780845472628E-4</v>
      </c>
      <c r="AV41" s="102">
        <f t="shared" si="64"/>
        <v>-4.8611312572264202E-3</v>
      </c>
      <c r="AW41" s="91">
        <v>3771</v>
      </c>
      <c r="AX41" s="92">
        <v>2807</v>
      </c>
      <c r="AY41" s="93">
        <v>3717</v>
      </c>
      <c r="AZ41" s="91">
        <v>22</v>
      </c>
      <c r="BA41" s="92">
        <v>23</v>
      </c>
      <c r="BB41" s="93">
        <v>23</v>
      </c>
      <c r="BC41" s="91">
        <v>43</v>
      </c>
      <c r="BD41" s="92">
        <v>43</v>
      </c>
      <c r="BE41" s="93">
        <v>43</v>
      </c>
      <c r="BF41" s="91">
        <f t="shared" si="65"/>
        <v>13.467391304347826</v>
      </c>
      <c r="BG41" s="92">
        <f t="shared" si="66"/>
        <v>-0.81669960474308212</v>
      </c>
      <c r="BH41" s="93">
        <f t="shared" si="67"/>
        <v>-9.2995169082124463E-2</v>
      </c>
      <c r="BI41" s="91">
        <f t="shared" si="68"/>
        <v>7.2034883720930232</v>
      </c>
      <c r="BJ41" s="92">
        <f t="shared" si="69"/>
        <v>-0.10465116279069786</v>
      </c>
      <c r="BK41" s="93">
        <f t="shared" si="70"/>
        <v>-4.9741602067182811E-2</v>
      </c>
      <c r="BL41" s="91">
        <v>67</v>
      </c>
      <c r="BM41" s="92">
        <v>67</v>
      </c>
      <c r="BN41" s="93">
        <v>67</v>
      </c>
      <c r="BO41" s="91">
        <v>17642</v>
      </c>
      <c r="BP41" s="92">
        <v>13256</v>
      </c>
      <c r="BQ41" s="93">
        <v>17488</v>
      </c>
      <c r="BR41" s="91">
        <f t="shared" si="42"/>
        <v>166.08445791399816</v>
      </c>
      <c r="BS41" s="92">
        <f t="shared" si="71"/>
        <v>29.634282196959276</v>
      </c>
      <c r="BT41" s="93">
        <f t="shared" si="72"/>
        <v>20.734955801747105</v>
      </c>
      <c r="BU41" s="91">
        <f t="shared" si="43"/>
        <v>781.40570352434759</v>
      </c>
      <c r="BV41" s="92">
        <f t="shared" si="73"/>
        <v>143.04611720772073</v>
      </c>
      <c r="BW41" s="93">
        <f t="shared" si="74"/>
        <v>94.995657211558182</v>
      </c>
      <c r="BX41" s="169">
        <f t="shared" si="44"/>
        <v>4.7048695184288407</v>
      </c>
      <c r="BY41" s="250">
        <f t="shared" si="75"/>
        <v>2.653485918725984E-2</v>
      </c>
      <c r="BZ41" s="251">
        <f t="shared" si="76"/>
        <v>-1.7609997068131378E-2</v>
      </c>
      <c r="CA41" s="100">
        <f t="shared" si="77"/>
        <v>0.71510938458392959</v>
      </c>
      <c r="CB41" s="101">
        <f t="shared" si="78"/>
        <v>-6.2972807196892688E-3</v>
      </c>
      <c r="CC41" s="247">
        <f t="shared" si="79"/>
        <v>-1.2283064933190646E-2</v>
      </c>
      <c r="CD41" s="285"/>
      <c r="CE41" s="280"/>
      <c r="CF41" s="273"/>
    </row>
    <row r="42" spans="1:84" s="142" customFormat="1" ht="15" customHeight="1" x14ac:dyDescent="0.2">
      <c r="A42" s="141" t="s">
        <v>134</v>
      </c>
      <c r="B42" s="194" t="s">
        <v>140</v>
      </c>
      <c r="C42" s="92">
        <v>1808.873</v>
      </c>
      <c r="D42" s="92">
        <v>1393.6990000000001</v>
      </c>
      <c r="E42" s="92">
        <v>2093.0880000000002</v>
      </c>
      <c r="F42" s="91">
        <v>1721.127</v>
      </c>
      <c r="G42" s="92">
        <v>1324.1469999999999</v>
      </c>
      <c r="H42" s="93">
        <v>1856.356</v>
      </c>
      <c r="I42" s="157">
        <f t="shared" si="30"/>
        <v>1.1275251083305142</v>
      </c>
      <c r="J42" s="248">
        <f t="shared" si="47"/>
        <v>7.6543396928624663E-2</v>
      </c>
      <c r="K42" s="249">
        <f t="shared" si="48"/>
        <v>7.49992180781478E-2</v>
      </c>
      <c r="L42" s="91">
        <v>1044.569</v>
      </c>
      <c r="M42" s="92">
        <v>945.77599999999995</v>
      </c>
      <c r="N42" s="92">
        <v>1336.2919999999999</v>
      </c>
      <c r="O42" s="97">
        <f t="shared" si="16"/>
        <v>0.71984683972255314</v>
      </c>
      <c r="P42" s="98">
        <f t="shared" si="49"/>
        <v>0.11293694870347093</v>
      </c>
      <c r="Q42" s="99">
        <f t="shared" si="50"/>
        <v>5.59381494509259E-3</v>
      </c>
      <c r="R42" s="91">
        <v>610.78399999999999</v>
      </c>
      <c r="S42" s="92">
        <v>320.45699999999999</v>
      </c>
      <c r="T42" s="93">
        <v>443.01200000000006</v>
      </c>
      <c r="U42" s="100">
        <f t="shared" si="31"/>
        <v>0.23864603556645389</v>
      </c>
      <c r="V42" s="101">
        <f t="shared" si="51"/>
        <v>-0.11622841588309049</v>
      </c>
      <c r="W42" s="102">
        <f t="shared" si="52"/>
        <v>-3.3641037911854021E-3</v>
      </c>
      <c r="X42" s="91">
        <v>65.774000000000001</v>
      </c>
      <c r="Y42" s="92">
        <v>57.914999999999999</v>
      </c>
      <c r="Z42" s="93">
        <v>77.052000000000007</v>
      </c>
      <c r="AA42" s="100">
        <f t="shared" si="33"/>
        <v>4.1507124710992938E-2</v>
      </c>
      <c r="AB42" s="101">
        <f t="shared" si="53"/>
        <v>3.2914671796195963E-3</v>
      </c>
      <c r="AC42" s="102">
        <f t="shared" si="54"/>
        <v>-2.2304663570682365E-3</v>
      </c>
      <c r="AD42" s="91">
        <v>415.52852000000001</v>
      </c>
      <c r="AE42" s="92">
        <v>336.452</v>
      </c>
      <c r="AF42" s="92">
        <v>427.33800000000002</v>
      </c>
      <c r="AG42" s="92">
        <f t="shared" si="55"/>
        <v>11.809480000000008</v>
      </c>
      <c r="AH42" s="93">
        <f t="shared" si="56"/>
        <v>90.886000000000024</v>
      </c>
      <c r="AI42" s="91">
        <v>0</v>
      </c>
      <c r="AJ42" s="92">
        <v>0</v>
      </c>
      <c r="AK42" s="92">
        <v>0</v>
      </c>
      <c r="AL42" s="92">
        <f t="shared" si="57"/>
        <v>0</v>
      </c>
      <c r="AM42" s="93">
        <f t="shared" si="58"/>
        <v>0</v>
      </c>
      <c r="AN42" s="100">
        <f t="shared" si="35"/>
        <v>0.20416628445626747</v>
      </c>
      <c r="AO42" s="101">
        <f t="shared" si="59"/>
        <v>-2.555051711023279E-2</v>
      </c>
      <c r="AP42" s="102">
        <f t="shared" si="60"/>
        <v>-3.7243087294734717E-2</v>
      </c>
      <c r="AQ42" s="100">
        <f t="shared" si="38"/>
        <v>0</v>
      </c>
      <c r="AR42" s="101">
        <f t="shared" si="61"/>
        <v>0</v>
      </c>
      <c r="AS42" s="102">
        <f t="shared" si="62"/>
        <v>0</v>
      </c>
      <c r="AT42" s="100">
        <f t="shared" si="40"/>
        <v>0</v>
      </c>
      <c r="AU42" s="101">
        <f t="shared" si="63"/>
        <v>0</v>
      </c>
      <c r="AV42" s="102">
        <f t="shared" si="64"/>
        <v>0</v>
      </c>
      <c r="AW42" s="91">
        <v>2467</v>
      </c>
      <c r="AX42" s="92">
        <v>1593</v>
      </c>
      <c r="AY42" s="93">
        <v>2000</v>
      </c>
      <c r="AZ42" s="91">
        <v>19</v>
      </c>
      <c r="BA42" s="92">
        <v>19</v>
      </c>
      <c r="BB42" s="93">
        <v>19</v>
      </c>
      <c r="BC42" s="91">
        <v>24</v>
      </c>
      <c r="BD42" s="92">
        <v>26</v>
      </c>
      <c r="BE42" s="93">
        <v>26</v>
      </c>
      <c r="BF42" s="91">
        <f t="shared" si="65"/>
        <v>8.7719298245614024</v>
      </c>
      <c r="BG42" s="92">
        <f t="shared" si="66"/>
        <v>-2.0482456140350891</v>
      </c>
      <c r="BH42" s="93">
        <f t="shared" si="67"/>
        <v>-0.54385964912280826</v>
      </c>
      <c r="BI42" s="91">
        <f t="shared" si="68"/>
        <v>6.4102564102564097</v>
      </c>
      <c r="BJ42" s="92">
        <f t="shared" si="69"/>
        <v>-2.1557158119658135</v>
      </c>
      <c r="BK42" s="93">
        <f t="shared" si="70"/>
        <v>-0.3974358974358978</v>
      </c>
      <c r="BL42" s="91">
        <v>78</v>
      </c>
      <c r="BM42" s="92">
        <v>78</v>
      </c>
      <c r="BN42" s="93">
        <v>78</v>
      </c>
      <c r="BO42" s="91">
        <v>16714</v>
      </c>
      <c r="BP42" s="92">
        <v>12802</v>
      </c>
      <c r="BQ42" s="93">
        <v>18011</v>
      </c>
      <c r="BR42" s="91">
        <f t="shared" si="42"/>
        <v>103.06790294819832</v>
      </c>
      <c r="BS42" s="92">
        <f t="shared" si="71"/>
        <v>9.2732432463009218E-2</v>
      </c>
      <c r="BT42" s="93">
        <f t="shared" si="72"/>
        <v>-0.36492004820848933</v>
      </c>
      <c r="BU42" s="91">
        <f t="shared" si="43"/>
        <v>928.178</v>
      </c>
      <c r="BV42" s="92">
        <f t="shared" si="73"/>
        <v>230.51808917713822</v>
      </c>
      <c r="BW42" s="93">
        <f t="shared" si="74"/>
        <v>96.949500313873159</v>
      </c>
      <c r="BX42" s="169">
        <f t="shared" si="44"/>
        <v>9.0054999999999996</v>
      </c>
      <c r="BY42" s="250">
        <f t="shared" si="75"/>
        <v>2.2304695987028778</v>
      </c>
      <c r="BZ42" s="251">
        <f t="shared" si="76"/>
        <v>0.96909070935342001</v>
      </c>
      <c r="CA42" s="100">
        <f t="shared" si="77"/>
        <v>0.63263083948015453</v>
      </c>
      <c r="CB42" s="101">
        <f t="shared" si="78"/>
        <v>4.5556726378644163E-2</v>
      </c>
      <c r="CC42" s="247">
        <f t="shared" si="79"/>
        <v>2.9218320626459127E-2</v>
      </c>
      <c r="CD42" s="285"/>
      <c r="CE42" s="280"/>
      <c r="CF42" s="273"/>
    </row>
    <row r="43" spans="1:84" s="142" customFormat="1" ht="15" customHeight="1" x14ac:dyDescent="0.2">
      <c r="A43" s="141" t="s">
        <v>141</v>
      </c>
      <c r="B43" s="194" t="s">
        <v>142</v>
      </c>
      <c r="C43" s="92">
        <v>4864.9459999999999</v>
      </c>
      <c r="D43" s="92">
        <v>3954.2449999999999</v>
      </c>
      <c r="E43" s="92">
        <v>5923.3270000000002</v>
      </c>
      <c r="F43" s="91">
        <v>4737.8090000000002</v>
      </c>
      <c r="G43" s="92">
        <v>3536.1570000000002</v>
      </c>
      <c r="H43" s="93">
        <v>5566.7479999999996</v>
      </c>
      <c r="I43" s="157">
        <f t="shared" si="30"/>
        <v>1.0640551718885067</v>
      </c>
      <c r="J43" s="248">
        <f t="shared" si="47"/>
        <v>3.7220616084336466E-2</v>
      </c>
      <c r="K43" s="249">
        <f t="shared" si="48"/>
        <v>-5.4177135104649832E-2</v>
      </c>
      <c r="L43" s="91">
        <v>3408.2020000000002</v>
      </c>
      <c r="M43" s="92">
        <v>2555.4580000000001</v>
      </c>
      <c r="N43" s="92">
        <v>4074.962</v>
      </c>
      <c r="O43" s="97">
        <f t="shared" si="16"/>
        <v>0.73201840643765448</v>
      </c>
      <c r="P43" s="98">
        <f t="shared" si="49"/>
        <v>1.265593319316527E-2</v>
      </c>
      <c r="Q43" s="99">
        <f t="shared" si="50"/>
        <v>9.3530949144386977E-3</v>
      </c>
      <c r="R43" s="91">
        <v>1040.127</v>
      </c>
      <c r="S43" s="92">
        <v>623.06200000000001</v>
      </c>
      <c r="T43" s="93">
        <v>891.05399999999963</v>
      </c>
      <c r="U43" s="100">
        <f t="shared" si="31"/>
        <v>0.16006724213131251</v>
      </c>
      <c r="V43" s="101">
        <f t="shared" si="51"/>
        <v>-5.9470312041935064E-2</v>
      </c>
      <c r="W43" s="102">
        <f t="shared" si="52"/>
        <v>-1.6130251362330428E-2</v>
      </c>
      <c r="X43" s="91">
        <v>289.48</v>
      </c>
      <c r="Y43" s="92">
        <v>357.63900000000001</v>
      </c>
      <c r="Z43" s="93">
        <v>600.73199999999997</v>
      </c>
      <c r="AA43" s="100">
        <f t="shared" si="33"/>
        <v>0.10791435143103299</v>
      </c>
      <c r="AB43" s="101">
        <f t="shared" si="53"/>
        <v>4.6814378848769753E-2</v>
      </c>
      <c r="AC43" s="102">
        <f t="shared" si="54"/>
        <v>6.77659086214423E-3</v>
      </c>
      <c r="AD43" s="91">
        <v>604.06100000000004</v>
      </c>
      <c r="AE43" s="92">
        <v>522.91300000000001</v>
      </c>
      <c r="AF43" s="92">
        <v>925.21299999999997</v>
      </c>
      <c r="AG43" s="92">
        <f t="shared" si="55"/>
        <v>321.15199999999993</v>
      </c>
      <c r="AH43" s="93">
        <f t="shared" si="56"/>
        <v>402.29999999999995</v>
      </c>
      <c r="AI43" s="91">
        <v>0</v>
      </c>
      <c r="AJ43" s="92">
        <v>0</v>
      </c>
      <c r="AK43" s="92">
        <v>0</v>
      </c>
      <c r="AL43" s="92">
        <f t="shared" si="57"/>
        <v>0</v>
      </c>
      <c r="AM43" s="93">
        <f t="shared" si="58"/>
        <v>0</v>
      </c>
      <c r="AN43" s="100">
        <f t="shared" si="35"/>
        <v>0.15619819739818516</v>
      </c>
      <c r="AO43" s="101">
        <f t="shared" si="59"/>
        <v>3.2032173767090374E-2</v>
      </c>
      <c r="AP43" s="102">
        <f t="shared" si="60"/>
        <v>2.3957276565004598E-2</v>
      </c>
      <c r="AQ43" s="100">
        <f t="shared" si="38"/>
        <v>0</v>
      </c>
      <c r="AR43" s="101">
        <f t="shared" si="61"/>
        <v>0</v>
      </c>
      <c r="AS43" s="102">
        <f t="shared" si="62"/>
        <v>0</v>
      </c>
      <c r="AT43" s="100">
        <f t="shared" si="40"/>
        <v>0</v>
      </c>
      <c r="AU43" s="101">
        <f t="shared" si="63"/>
        <v>0</v>
      </c>
      <c r="AV43" s="102">
        <f t="shared" si="64"/>
        <v>0</v>
      </c>
      <c r="AW43" s="91">
        <v>7009</v>
      </c>
      <c r="AX43" s="92">
        <v>4999</v>
      </c>
      <c r="AY43" s="93">
        <v>6622</v>
      </c>
      <c r="AZ43" s="91">
        <v>41</v>
      </c>
      <c r="BA43" s="92">
        <v>40.81</v>
      </c>
      <c r="BB43" s="93">
        <v>40.83</v>
      </c>
      <c r="BC43" s="91">
        <v>60</v>
      </c>
      <c r="BD43" s="92">
        <v>56.62</v>
      </c>
      <c r="BE43" s="93">
        <v>56.24</v>
      </c>
      <c r="BF43" s="91">
        <f t="shared" si="65"/>
        <v>13.515389011347866</v>
      </c>
      <c r="BG43" s="92">
        <f t="shared" si="66"/>
        <v>-0.73054594800172623</v>
      </c>
      <c r="BH43" s="93">
        <f t="shared" si="67"/>
        <v>-9.5109504811025758E-2</v>
      </c>
      <c r="BI43" s="91">
        <f t="shared" si="68"/>
        <v>9.8121147463252729</v>
      </c>
      <c r="BJ43" s="92">
        <f t="shared" si="69"/>
        <v>7.739252410305042E-2</v>
      </c>
      <c r="BK43" s="93">
        <f t="shared" si="70"/>
        <v>2.0751058370276354E-3</v>
      </c>
      <c r="BL43" s="91">
        <v>115</v>
      </c>
      <c r="BM43" s="92">
        <v>115</v>
      </c>
      <c r="BN43" s="93">
        <v>115</v>
      </c>
      <c r="BO43" s="91">
        <v>29185</v>
      </c>
      <c r="BP43" s="92">
        <v>19977</v>
      </c>
      <c r="BQ43" s="93">
        <v>27616</v>
      </c>
      <c r="BR43" s="91">
        <f t="shared" si="42"/>
        <v>201.57691193511008</v>
      </c>
      <c r="BS43" s="92">
        <f t="shared" si="71"/>
        <v>39.239786699543856</v>
      </c>
      <c r="BT43" s="93">
        <f t="shared" si="72"/>
        <v>24.565498810016209</v>
      </c>
      <c r="BU43" s="91">
        <f t="shared" si="43"/>
        <v>840.64451827242522</v>
      </c>
      <c r="BV43" s="92">
        <f t="shared" si="73"/>
        <v>164.68375354136515</v>
      </c>
      <c r="BW43" s="93">
        <f t="shared" si="74"/>
        <v>133.27164369751029</v>
      </c>
      <c r="BX43" s="169">
        <f t="shared" si="44"/>
        <v>4.1703412866203564</v>
      </c>
      <c r="BY43" s="250">
        <f t="shared" si="75"/>
        <v>6.4091993040484851E-3</v>
      </c>
      <c r="BZ43" s="251">
        <f t="shared" si="76"/>
        <v>0.17414204677238665</v>
      </c>
      <c r="CA43" s="100">
        <f t="shared" si="77"/>
        <v>0.65791542584871943</v>
      </c>
      <c r="CB43" s="101">
        <f t="shared" si="78"/>
        <v>-3.7379392495533126E-2</v>
      </c>
      <c r="CC43" s="247">
        <f t="shared" si="79"/>
        <v>1.9264530708054561E-2</v>
      </c>
      <c r="CD43" s="285"/>
      <c r="CE43" s="280"/>
      <c r="CF43" s="273"/>
    </row>
    <row r="44" spans="1:84" s="142" customFormat="1" ht="15" customHeight="1" x14ac:dyDescent="0.2">
      <c r="A44" s="141" t="s">
        <v>141</v>
      </c>
      <c r="B44" s="194" t="s">
        <v>143</v>
      </c>
      <c r="C44" s="92">
        <v>8338.2209999999995</v>
      </c>
      <c r="D44" s="92">
        <v>6039.6719999999996</v>
      </c>
      <c r="E44" s="92">
        <v>9382.0969999999998</v>
      </c>
      <c r="F44" s="91">
        <v>8250.4009999999998</v>
      </c>
      <c r="G44" s="92">
        <v>5839.2969999999996</v>
      </c>
      <c r="H44" s="93">
        <v>9110.8529999999992</v>
      </c>
      <c r="I44" s="157">
        <f t="shared" si="30"/>
        <v>1.0297715263323863</v>
      </c>
      <c r="J44" s="248">
        <f t="shared" si="47"/>
        <v>1.9127195226540827E-2</v>
      </c>
      <c r="K44" s="249">
        <f t="shared" si="48"/>
        <v>-4.543392055905926E-3</v>
      </c>
      <c r="L44" s="91">
        <v>5468.433</v>
      </c>
      <c r="M44" s="92">
        <v>3938.95</v>
      </c>
      <c r="N44" s="92">
        <v>6221.1840000000002</v>
      </c>
      <c r="O44" s="97">
        <f t="shared" si="16"/>
        <v>0.68283222218600181</v>
      </c>
      <c r="P44" s="98">
        <f t="shared" si="49"/>
        <v>2.0024075042608391E-2</v>
      </c>
      <c r="Q44" s="99">
        <f t="shared" si="50"/>
        <v>8.2732812723952387E-3</v>
      </c>
      <c r="R44" s="91">
        <v>2197.96</v>
      </c>
      <c r="S44" s="92">
        <v>1316.4079999999999</v>
      </c>
      <c r="T44" s="93">
        <v>1958.303999999999</v>
      </c>
      <c r="U44" s="100">
        <f t="shared" si="31"/>
        <v>0.21494189402463185</v>
      </c>
      <c r="V44" s="101">
        <f t="shared" si="51"/>
        <v>-5.1464550946951987E-2</v>
      </c>
      <c r="W44" s="102">
        <f t="shared" si="52"/>
        <v>-1.0497572404289307E-2</v>
      </c>
      <c r="X44" s="91">
        <v>584.00800000000004</v>
      </c>
      <c r="Y44" s="92">
        <v>583.93899999999996</v>
      </c>
      <c r="Z44" s="93">
        <v>931.36500000000001</v>
      </c>
      <c r="AA44" s="100">
        <f t="shared" si="33"/>
        <v>0.10222588378936638</v>
      </c>
      <c r="AB44" s="101">
        <f t="shared" si="53"/>
        <v>3.1440475904343568E-2</v>
      </c>
      <c r="AC44" s="102">
        <f t="shared" si="54"/>
        <v>2.2242911318940822E-3</v>
      </c>
      <c r="AD44" s="91">
        <v>899.46600000000001</v>
      </c>
      <c r="AE44" s="92">
        <v>963.91899999999998</v>
      </c>
      <c r="AF44" s="92">
        <v>1475.2739999999999</v>
      </c>
      <c r="AG44" s="92">
        <f t="shared" si="55"/>
        <v>575.80799999999988</v>
      </c>
      <c r="AH44" s="93">
        <f t="shared" si="56"/>
        <v>511.3549999999999</v>
      </c>
      <c r="AI44" s="91">
        <v>0</v>
      </c>
      <c r="AJ44" s="92">
        <v>0</v>
      </c>
      <c r="AK44" s="92">
        <v>0</v>
      </c>
      <c r="AL44" s="92">
        <f t="shared" si="57"/>
        <v>0</v>
      </c>
      <c r="AM44" s="93">
        <f t="shared" si="58"/>
        <v>0</v>
      </c>
      <c r="AN44" s="100">
        <f t="shared" si="35"/>
        <v>0.15724352455533128</v>
      </c>
      <c r="AO44" s="101">
        <f t="shared" si="59"/>
        <v>4.9370874022321889E-2</v>
      </c>
      <c r="AP44" s="102">
        <f t="shared" si="60"/>
        <v>-2.3543807613813084E-3</v>
      </c>
      <c r="AQ44" s="100">
        <f t="shared" si="38"/>
        <v>0</v>
      </c>
      <c r="AR44" s="101">
        <f t="shared" si="61"/>
        <v>0</v>
      </c>
      <c r="AS44" s="102">
        <f t="shared" si="62"/>
        <v>0</v>
      </c>
      <c r="AT44" s="100">
        <f t="shared" si="40"/>
        <v>0</v>
      </c>
      <c r="AU44" s="101">
        <f t="shared" si="63"/>
        <v>0</v>
      </c>
      <c r="AV44" s="102">
        <f t="shared" si="64"/>
        <v>0</v>
      </c>
      <c r="AW44" s="91">
        <v>12891</v>
      </c>
      <c r="AX44" s="92">
        <v>7071</v>
      </c>
      <c r="AY44" s="93">
        <v>8751</v>
      </c>
      <c r="AZ44" s="91">
        <v>95</v>
      </c>
      <c r="BA44" s="92">
        <v>81.11</v>
      </c>
      <c r="BB44" s="93">
        <v>85</v>
      </c>
      <c r="BC44" s="91">
        <v>126</v>
      </c>
      <c r="BD44" s="92">
        <v>113.33</v>
      </c>
      <c r="BE44" s="93">
        <v>117</v>
      </c>
      <c r="BF44" s="91">
        <f t="shared" si="65"/>
        <v>8.579411764705883</v>
      </c>
      <c r="BG44" s="92">
        <f t="shared" si="66"/>
        <v>-2.7284829721362236</v>
      </c>
      <c r="BH44" s="93">
        <f t="shared" si="67"/>
        <v>-1.1070222960346765</v>
      </c>
      <c r="BI44" s="91">
        <f t="shared" si="68"/>
        <v>6.232905982905983</v>
      </c>
      <c r="BJ44" s="92">
        <f t="shared" si="69"/>
        <v>-2.2928876678876673</v>
      </c>
      <c r="BK44" s="93">
        <f t="shared" si="70"/>
        <v>-0.69965085700107288</v>
      </c>
      <c r="BL44" s="91">
        <v>253</v>
      </c>
      <c r="BM44" s="92">
        <v>253</v>
      </c>
      <c r="BN44" s="93">
        <v>253</v>
      </c>
      <c r="BO44" s="91">
        <v>61819</v>
      </c>
      <c r="BP44" s="92">
        <v>32673</v>
      </c>
      <c r="BQ44" s="93">
        <v>42305</v>
      </c>
      <c r="BR44" s="91">
        <f t="shared" si="42"/>
        <v>215.36113934523107</v>
      </c>
      <c r="BS44" s="92">
        <f t="shared" si="71"/>
        <v>81.900536617914213</v>
      </c>
      <c r="BT44" s="93">
        <f t="shared" si="72"/>
        <v>36.641799217296693</v>
      </c>
      <c r="BU44" s="91">
        <f t="shared" si="43"/>
        <v>1041.1213575591362</v>
      </c>
      <c r="BV44" s="92">
        <f t="shared" si="73"/>
        <v>401.10886822549253</v>
      </c>
      <c r="BW44" s="93">
        <f t="shared" si="74"/>
        <v>215.31213679828204</v>
      </c>
      <c r="BX44" s="169">
        <f t="shared" si="44"/>
        <v>4.8343046508970406</v>
      </c>
      <c r="BY44" s="250">
        <f t="shared" si="75"/>
        <v>3.8788399248603334E-2</v>
      </c>
      <c r="BZ44" s="251">
        <f t="shared" si="76"/>
        <v>0.21360036578885211</v>
      </c>
      <c r="CA44" s="100">
        <f t="shared" si="77"/>
        <v>0.45811901023336404</v>
      </c>
      <c r="CB44" s="101">
        <f t="shared" si="78"/>
        <v>-0.21131625967837991</v>
      </c>
      <c r="CC44" s="247">
        <f t="shared" si="79"/>
        <v>-1.6668829803836549E-2</v>
      </c>
      <c r="CD44" s="285"/>
      <c r="CE44" s="280"/>
      <c r="CF44" s="273"/>
    </row>
    <row r="45" spans="1:84" s="142" customFormat="1" ht="15" customHeight="1" x14ac:dyDescent="0.2">
      <c r="A45" s="141" t="s">
        <v>141</v>
      </c>
      <c r="B45" s="194" t="s">
        <v>144</v>
      </c>
      <c r="C45" s="92">
        <v>4623.7969999999996</v>
      </c>
      <c r="D45" s="92">
        <v>3696.511</v>
      </c>
      <c r="E45" s="92">
        <v>5710.1941299999999</v>
      </c>
      <c r="F45" s="91">
        <v>4848.1009999999997</v>
      </c>
      <c r="G45" s="92">
        <v>3741.7829999999999</v>
      </c>
      <c r="H45" s="93">
        <v>5830.9168300000001</v>
      </c>
      <c r="I45" s="157">
        <f t="shared" si="30"/>
        <v>0.97929610325105598</v>
      </c>
      <c r="J45" s="248">
        <f t="shared" si="47"/>
        <v>2.5562466101169856E-2</v>
      </c>
      <c r="K45" s="249">
        <f t="shared" si="48"/>
        <v>-8.6048519887321762E-3</v>
      </c>
      <c r="L45" s="91">
        <v>3013.4050000000002</v>
      </c>
      <c r="M45" s="92">
        <v>2614.0949999999998</v>
      </c>
      <c r="N45" s="92">
        <v>4186.8594800000001</v>
      </c>
      <c r="O45" s="97">
        <f t="shared" si="16"/>
        <v>0.71804479502411289</v>
      </c>
      <c r="P45" s="98">
        <f t="shared" si="49"/>
        <v>9.6480805330003694E-2</v>
      </c>
      <c r="Q45" s="99">
        <f t="shared" si="50"/>
        <v>1.9421972695827239E-2</v>
      </c>
      <c r="R45" s="91">
        <v>1583.6899999999994</v>
      </c>
      <c r="S45" s="92">
        <v>719.17399999999998</v>
      </c>
      <c r="T45" s="93">
        <v>1012.1249000000001</v>
      </c>
      <c r="U45" s="100">
        <f t="shared" si="31"/>
        <v>0.17357903216739934</v>
      </c>
      <c r="V45" s="101">
        <f t="shared" si="51"/>
        <v>-0.15308289174878958</v>
      </c>
      <c r="W45" s="102">
        <f t="shared" si="52"/>
        <v>-1.8621851742757933E-2</v>
      </c>
      <c r="X45" s="91">
        <v>251.006</v>
      </c>
      <c r="Y45" s="92">
        <v>408.51400000000001</v>
      </c>
      <c r="Z45" s="93">
        <v>631.9324499999999</v>
      </c>
      <c r="AA45" s="100">
        <f t="shared" si="33"/>
        <v>0.1083761728084878</v>
      </c>
      <c r="AB45" s="101">
        <f t="shared" si="53"/>
        <v>5.6602086418785932E-2</v>
      </c>
      <c r="AC45" s="102">
        <f t="shared" si="54"/>
        <v>-8.001209530691944E-4</v>
      </c>
      <c r="AD45" s="91">
        <v>990.79300000000001</v>
      </c>
      <c r="AE45" s="92">
        <v>987.84799999999996</v>
      </c>
      <c r="AF45" s="92">
        <v>1527.1540699999998</v>
      </c>
      <c r="AG45" s="92">
        <f t="shared" si="55"/>
        <v>536.36106999999981</v>
      </c>
      <c r="AH45" s="93">
        <f t="shared" si="56"/>
        <v>539.30606999999986</v>
      </c>
      <c r="AI45" s="91">
        <v>0</v>
      </c>
      <c r="AJ45" s="92">
        <v>0</v>
      </c>
      <c r="AK45" s="92">
        <v>0</v>
      </c>
      <c r="AL45" s="92">
        <f t="shared" si="57"/>
        <v>0</v>
      </c>
      <c r="AM45" s="93">
        <f t="shared" si="58"/>
        <v>0</v>
      </c>
      <c r="AN45" s="100">
        <f t="shared" si="35"/>
        <v>0.26744345905451727</v>
      </c>
      <c r="AO45" s="101">
        <f t="shared" si="59"/>
        <v>5.3162209250514181E-2</v>
      </c>
      <c r="AP45" s="102">
        <f t="shared" si="60"/>
        <v>2.0551494992782082E-4</v>
      </c>
      <c r="AQ45" s="100">
        <f t="shared" si="38"/>
        <v>0</v>
      </c>
      <c r="AR45" s="101">
        <f t="shared" si="61"/>
        <v>0</v>
      </c>
      <c r="AS45" s="102">
        <f t="shared" si="62"/>
        <v>0</v>
      </c>
      <c r="AT45" s="100">
        <f t="shared" si="40"/>
        <v>0</v>
      </c>
      <c r="AU45" s="101">
        <f t="shared" si="63"/>
        <v>0</v>
      </c>
      <c r="AV45" s="102">
        <f t="shared" si="64"/>
        <v>0</v>
      </c>
      <c r="AW45" s="91">
        <v>5754</v>
      </c>
      <c r="AX45" s="92">
        <v>3331</v>
      </c>
      <c r="AY45" s="93">
        <v>4252</v>
      </c>
      <c r="AZ45" s="91">
        <v>35</v>
      </c>
      <c r="BA45" s="92">
        <v>31.41</v>
      </c>
      <c r="BB45" s="93">
        <v>31</v>
      </c>
      <c r="BC45" s="91">
        <v>64</v>
      </c>
      <c r="BD45" s="92">
        <v>63.87</v>
      </c>
      <c r="BE45" s="93">
        <v>65</v>
      </c>
      <c r="BF45" s="91">
        <f t="shared" si="65"/>
        <v>11.43010752688172</v>
      </c>
      <c r="BG45" s="92">
        <f t="shared" si="66"/>
        <v>-2.269892473118281</v>
      </c>
      <c r="BH45" s="93">
        <f t="shared" si="67"/>
        <v>-0.35311791441439944</v>
      </c>
      <c r="BI45" s="91">
        <f t="shared" si="68"/>
        <v>5.4512820512820506</v>
      </c>
      <c r="BJ45" s="92">
        <f t="shared" si="69"/>
        <v>-2.0409054487179494</v>
      </c>
      <c r="BK45" s="93">
        <f t="shared" si="70"/>
        <v>-0.34347465939762944</v>
      </c>
      <c r="BL45" s="91">
        <v>130</v>
      </c>
      <c r="BM45" s="92">
        <v>139</v>
      </c>
      <c r="BN45" s="93">
        <v>136</v>
      </c>
      <c r="BO45" s="91">
        <v>26553</v>
      </c>
      <c r="BP45" s="92">
        <v>15614</v>
      </c>
      <c r="BQ45" s="93">
        <v>21178</v>
      </c>
      <c r="BR45" s="91">
        <f t="shared" si="42"/>
        <v>275.32896543582962</v>
      </c>
      <c r="BS45" s="92">
        <f t="shared" si="71"/>
        <v>92.746921975580307</v>
      </c>
      <c r="BT45" s="93">
        <f t="shared" si="72"/>
        <v>35.68614489016548</v>
      </c>
      <c r="BU45" s="91">
        <f t="shared" si="43"/>
        <v>1371.3350964252118</v>
      </c>
      <c r="BV45" s="92">
        <f t="shared" si="73"/>
        <v>528.7732264217359</v>
      </c>
      <c r="BW45" s="93">
        <f t="shared" si="74"/>
        <v>248.01387156781152</v>
      </c>
      <c r="BX45" s="169">
        <f t="shared" si="44"/>
        <v>4.9807149576669802</v>
      </c>
      <c r="BY45" s="250">
        <f t="shared" si="75"/>
        <v>0.36601214223423817</v>
      </c>
      <c r="BZ45" s="251">
        <f t="shared" si="76"/>
        <v>0.29323372080117416</v>
      </c>
      <c r="CA45" s="100">
        <f t="shared" si="77"/>
        <v>0.42663174858984687</v>
      </c>
      <c r="CB45" s="101">
        <f t="shared" si="78"/>
        <v>-0.13296782991384126</v>
      </c>
      <c r="CC45" s="247">
        <f t="shared" si="79"/>
        <v>1.3650368987646266E-2</v>
      </c>
      <c r="CD45" s="285"/>
      <c r="CE45" s="280"/>
      <c r="CF45" s="273"/>
    </row>
    <row r="46" spans="1:84" s="142" customFormat="1" ht="15" customHeight="1" x14ac:dyDescent="0.2">
      <c r="A46" s="141" t="s">
        <v>141</v>
      </c>
      <c r="B46" s="194" t="s">
        <v>145</v>
      </c>
      <c r="C46" s="92">
        <v>3820.3319999999999</v>
      </c>
      <c r="D46" s="92">
        <v>3431.9050000000002</v>
      </c>
      <c r="E46" s="92">
        <v>5590.94</v>
      </c>
      <c r="F46" s="91">
        <v>4187.5459500000006</v>
      </c>
      <c r="G46" s="92">
        <v>3467.2939999999999</v>
      </c>
      <c r="H46" s="93">
        <v>5590.94</v>
      </c>
      <c r="I46" s="157">
        <f t="shared" si="30"/>
        <v>1</v>
      </c>
      <c r="J46" s="248">
        <f t="shared" si="47"/>
        <v>8.7691921326857436E-2</v>
      </c>
      <c r="K46" s="249">
        <f t="shared" si="48"/>
        <v>1.0206518397343767E-2</v>
      </c>
      <c r="L46" s="91">
        <v>2981.1379999999999</v>
      </c>
      <c r="M46" s="92">
        <v>2178.1120000000001</v>
      </c>
      <c r="N46" s="92">
        <v>3894.826</v>
      </c>
      <c r="O46" s="97">
        <f t="shared" si="16"/>
        <v>0.69663169341828035</v>
      </c>
      <c r="P46" s="98">
        <f t="shared" si="49"/>
        <v>-1.527404698320689E-2</v>
      </c>
      <c r="Q46" s="99">
        <f t="shared" si="50"/>
        <v>6.8443832798442461E-2</v>
      </c>
      <c r="R46" s="91">
        <v>1069.7959500000006</v>
      </c>
      <c r="S46" s="92">
        <v>1082.9069999999999</v>
      </c>
      <c r="T46" s="93">
        <v>1381.8279999999995</v>
      </c>
      <c r="U46" s="100">
        <f t="shared" si="31"/>
        <v>0.24715486125767752</v>
      </c>
      <c r="V46" s="101">
        <f t="shared" si="51"/>
        <v>-8.3159951277910482E-3</v>
      </c>
      <c r="W46" s="102">
        <f t="shared" si="52"/>
        <v>-6.5165639974695627E-2</v>
      </c>
      <c r="X46" s="91">
        <v>136.61199999999999</v>
      </c>
      <c r="Y46" s="92">
        <v>206.27600000000001</v>
      </c>
      <c r="Z46" s="93">
        <v>314.286</v>
      </c>
      <c r="AA46" s="100">
        <f t="shared" si="33"/>
        <v>5.6213445324042113E-2</v>
      </c>
      <c r="AB46" s="101">
        <f t="shared" si="53"/>
        <v>2.3590042110997973E-2</v>
      </c>
      <c r="AC46" s="102">
        <f t="shared" si="54"/>
        <v>-3.2784812330943769E-3</v>
      </c>
      <c r="AD46" s="91">
        <v>3017.2580600000001</v>
      </c>
      <c r="AE46" s="92">
        <v>893.04399999999998</v>
      </c>
      <c r="AF46" s="92">
        <v>1231.0409999999999</v>
      </c>
      <c r="AG46" s="92">
        <f t="shared" si="55"/>
        <v>-1786.2170600000002</v>
      </c>
      <c r="AH46" s="93">
        <f t="shared" si="56"/>
        <v>337.99699999999996</v>
      </c>
      <c r="AI46" s="91">
        <v>86.710999999999999</v>
      </c>
      <c r="AJ46" s="92">
        <v>159.28899999999999</v>
      </c>
      <c r="AK46" s="92">
        <v>46.396000000000001</v>
      </c>
      <c r="AL46" s="92">
        <f t="shared" si="57"/>
        <v>-40.314999999999998</v>
      </c>
      <c r="AM46" s="93">
        <f t="shared" si="58"/>
        <v>-112.89299999999999</v>
      </c>
      <c r="AN46" s="100">
        <f t="shared" si="35"/>
        <v>0.22018497783914692</v>
      </c>
      <c r="AO46" s="101">
        <f t="shared" si="59"/>
        <v>-0.56960451166071857</v>
      </c>
      <c r="AP46" s="102">
        <f t="shared" si="60"/>
        <v>-4.003318088028146E-2</v>
      </c>
      <c r="AQ46" s="100">
        <f t="shared" si="38"/>
        <v>8.2984256672402144E-3</v>
      </c>
      <c r="AR46" s="101">
        <f t="shared" si="61"/>
        <v>-1.4398816352563302E-2</v>
      </c>
      <c r="AS46" s="102">
        <f t="shared" si="62"/>
        <v>-3.8115737894979601E-2</v>
      </c>
      <c r="AT46" s="100">
        <f t="shared" si="40"/>
        <v>8.2984256672402144E-3</v>
      </c>
      <c r="AU46" s="101">
        <f t="shared" si="63"/>
        <v>-1.2408451591026047E-2</v>
      </c>
      <c r="AV46" s="102">
        <f t="shared" si="64"/>
        <v>-3.764201088068448E-2</v>
      </c>
      <c r="AW46" s="91">
        <v>6374</v>
      </c>
      <c r="AX46" s="92">
        <v>4591</v>
      </c>
      <c r="AY46" s="93">
        <v>6030</v>
      </c>
      <c r="AZ46" s="91">
        <v>56.67</v>
      </c>
      <c r="BA46" s="92">
        <v>61</v>
      </c>
      <c r="BB46" s="93">
        <v>61.54</v>
      </c>
      <c r="BC46" s="91">
        <v>65</v>
      </c>
      <c r="BD46" s="92">
        <v>68</v>
      </c>
      <c r="BE46" s="93">
        <v>69</v>
      </c>
      <c r="BF46" s="91">
        <f t="shared" si="65"/>
        <v>8.1654208644783886</v>
      </c>
      <c r="BG46" s="92">
        <f t="shared" si="66"/>
        <v>-1.2075571956357223</v>
      </c>
      <c r="BH46" s="93">
        <f t="shared" si="67"/>
        <v>-0.19705636685130123</v>
      </c>
      <c r="BI46" s="91">
        <f t="shared" si="68"/>
        <v>7.2826086956521747</v>
      </c>
      <c r="BJ46" s="92">
        <f t="shared" si="69"/>
        <v>-0.88918617614269646</v>
      </c>
      <c r="BK46" s="93">
        <f t="shared" si="70"/>
        <v>-0.21902529127592985</v>
      </c>
      <c r="BL46" s="91">
        <v>192</v>
      </c>
      <c r="BM46" s="92">
        <v>192</v>
      </c>
      <c r="BN46" s="93">
        <v>192</v>
      </c>
      <c r="BO46" s="91">
        <v>25327</v>
      </c>
      <c r="BP46" s="92">
        <v>18593</v>
      </c>
      <c r="BQ46" s="93">
        <v>25222</v>
      </c>
      <c r="BR46" s="91">
        <f t="shared" si="42"/>
        <v>221.66917770200618</v>
      </c>
      <c r="BS46" s="92">
        <f t="shared" si="71"/>
        <v>56.329976454325816</v>
      </c>
      <c r="BT46" s="93">
        <f t="shared" si="72"/>
        <v>35.18533969845646</v>
      </c>
      <c r="BU46" s="91">
        <f t="shared" si="43"/>
        <v>927.18739635157544</v>
      </c>
      <c r="BV46" s="92">
        <f t="shared" si="73"/>
        <v>270.21438882098232</v>
      </c>
      <c r="BW46" s="93">
        <f t="shared" si="74"/>
        <v>171.9501931278769</v>
      </c>
      <c r="BX46" s="169">
        <f t="shared" si="44"/>
        <v>4.1827529021558876</v>
      </c>
      <c r="BY46" s="250">
        <f t="shared" si="75"/>
        <v>0.20926686513047166</v>
      </c>
      <c r="BZ46" s="251">
        <f t="shared" si="76"/>
        <v>0.13287270176381583</v>
      </c>
      <c r="CA46" s="100">
        <f t="shared" si="77"/>
        <v>0.35990296803652971</v>
      </c>
      <c r="CB46" s="101">
        <f t="shared" si="78"/>
        <v>-1.4982876712328896E-3</v>
      </c>
      <c r="CC46" s="247">
        <f t="shared" si="79"/>
        <v>3.8789177914316797E-3</v>
      </c>
      <c r="CD46" s="285"/>
      <c r="CE46" s="280"/>
      <c r="CF46" s="273"/>
    </row>
    <row r="47" spans="1:84" s="139" customFormat="1" ht="15" customHeight="1" x14ac:dyDescent="0.2">
      <c r="A47" s="140" t="s">
        <v>141</v>
      </c>
      <c r="B47" s="195" t="s">
        <v>146</v>
      </c>
      <c r="C47" s="70">
        <v>8303</v>
      </c>
      <c r="D47" s="70">
        <v>6844.24</v>
      </c>
      <c r="E47" s="70">
        <v>9589</v>
      </c>
      <c r="F47" s="69">
        <v>8174</v>
      </c>
      <c r="G47" s="70">
        <v>6302.348</v>
      </c>
      <c r="H47" s="71">
        <v>9550.1790000000001</v>
      </c>
      <c r="I47" s="155">
        <f t="shared" si="30"/>
        <v>1.0040649499868013</v>
      </c>
      <c r="J47" s="222">
        <f t="shared" si="47"/>
        <v>-1.1716797015890235E-2</v>
      </c>
      <c r="K47" s="156">
        <f t="shared" si="48"/>
        <v>-8.1917607625060063E-2</v>
      </c>
      <c r="L47" s="69">
        <v>7194</v>
      </c>
      <c r="M47" s="70">
        <v>4877.067</v>
      </c>
      <c r="N47" s="70">
        <v>7335</v>
      </c>
      <c r="O47" s="75">
        <f t="shared" si="16"/>
        <v>0.76804843134353817</v>
      </c>
      <c r="P47" s="76">
        <f t="shared" si="49"/>
        <v>-0.11205922708562743</v>
      </c>
      <c r="Q47" s="77">
        <f t="shared" si="50"/>
        <v>-5.8007753330845402E-3</v>
      </c>
      <c r="R47" s="69">
        <v>511.69</v>
      </c>
      <c r="S47" s="70">
        <v>908.053</v>
      </c>
      <c r="T47" s="93">
        <v>1292.7560000000001</v>
      </c>
      <c r="U47" s="78">
        <f t="shared" si="31"/>
        <v>0.13536458321880671</v>
      </c>
      <c r="V47" s="79">
        <f t="shared" si="51"/>
        <v>7.2764876832704425E-2</v>
      </c>
      <c r="W47" s="80">
        <f t="shared" si="52"/>
        <v>-8.7171145865191924E-3</v>
      </c>
      <c r="X47" s="69">
        <v>468.31</v>
      </c>
      <c r="Y47" s="70">
        <v>517.22799999999995</v>
      </c>
      <c r="Z47" s="71">
        <v>922.423</v>
      </c>
      <c r="AA47" s="78">
        <f t="shared" si="33"/>
        <v>9.6586985437655148E-2</v>
      </c>
      <c r="AB47" s="79">
        <f t="shared" si="53"/>
        <v>3.929435025292307E-2</v>
      </c>
      <c r="AC47" s="80">
        <f t="shared" si="54"/>
        <v>1.4517889919603788E-2</v>
      </c>
      <c r="AD47" s="69">
        <v>1854.3679999999999</v>
      </c>
      <c r="AE47" s="70">
        <v>2171.2719999999999</v>
      </c>
      <c r="AF47" s="70">
        <v>2583</v>
      </c>
      <c r="AG47" s="70">
        <f t="shared" si="55"/>
        <v>728.63200000000006</v>
      </c>
      <c r="AH47" s="71">
        <f t="shared" si="56"/>
        <v>411.72800000000007</v>
      </c>
      <c r="AI47" s="69">
        <v>0</v>
      </c>
      <c r="AJ47" s="70">
        <v>0</v>
      </c>
      <c r="AK47" s="70">
        <v>0</v>
      </c>
      <c r="AL47" s="70">
        <f t="shared" si="57"/>
        <v>0</v>
      </c>
      <c r="AM47" s="71">
        <f t="shared" si="58"/>
        <v>0</v>
      </c>
      <c r="AN47" s="78">
        <f t="shared" si="35"/>
        <v>0.26937115444780479</v>
      </c>
      <c r="AO47" s="79">
        <f t="shared" si="59"/>
        <v>4.6034047378070958E-2</v>
      </c>
      <c r="AP47" s="80">
        <f t="shared" si="60"/>
        <v>-4.786962027663505E-2</v>
      </c>
      <c r="AQ47" s="78">
        <f t="shared" si="38"/>
        <v>0</v>
      </c>
      <c r="AR47" s="79">
        <f t="shared" si="61"/>
        <v>0</v>
      </c>
      <c r="AS47" s="80">
        <f t="shared" si="62"/>
        <v>0</v>
      </c>
      <c r="AT47" s="78">
        <f t="shared" si="40"/>
        <v>0</v>
      </c>
      <c r="AU47" s="79">
        <f t="shared" si="63"/>
        <v>0</v>
      </c>
      <c r="AV47" s="80">
        <f t="shared" si="64"/>
        <v>0</v>
      </c>
      <c r="AW47" s="69">
        <v>10270</v>
      </c>
      <c r="AX47" s="70">
        <v>6148</v>
      </c>
      <c r="AY47" s="71">
        <v>7897</v>
      </c>
      <c r="AZ47" s="69">
        <v>77</v>
      </c>
      <c r="BA47" s="70">
        <v>68</v>
      </c>
      <c r="BB47" s="71">
        <v>66</v>
      </c>
      <c r="BC47" s="69">
        <v>119</v>
      </c>
      <c r="BD47" s="70">
        <v>110</v>
      </c>
      <c r="BE47" s="71">
        <v>108</v>
      </c>
      <c r="BF47" s="91">
        <f t="shared" si="65"/>
        <v>9.9709595959595969</v>
      </c>
      <c r="BG47" s="92">
        <f t="shared" si="66"/>
        <v>-1.1437590187590168</v>
      </c>
      <c r="BH47" s="93">
        <f t="shared" si="67"/>
        <v>-7.4792038027331031E-2</v>
      </c>
      <c r="BI47" s="91">
        <f t="shared" si="68"/>
        <v>6.0933641975308639</v>
      </c>
      <c r="BJ47" s="92">
        <f t="shared" si="69"/>
        <v>-1.0985125531694164</v>
      </c>
      <c r="BK47" s="93">
        <f t="shared" si="70"/>
        <v>-0.11673681257014579</v>
      </c>
      <c r="BL47" s="69">
        <v>214</v>
      </c>
      <c r="BM47" s="70">
        <v>221</v>
      </c>
      <c r="BN47" s="71">
        <v>214</v>
      </c>
      <c r="BO47" s="69">
        <v>38084</v>
      </c>
      <c r="BP47" s="70">
        <v>22355</v>
      </c>
      <c r="BQ47" s="71">
        <v>30818</v>
      </c>
      <c r="BR47" s="69">
        <f t="shared" si="42"/>
        <v>309.88964241676945</v>
      </c>
      <c r="BS47" s="70">
        <f t="shared" si="71"/>
        <v>95.258826326022671</v>
      </c>
      <c r="BT47" s="71">
        <f t="shared" si="72"/>
        <v>27.968461472909041</v>
      </c>
      <c r="BU47" s="69">
        <f t="shared" si="43"/>
        <v>1209.3426617702926</v>
      </c>
      <c r="BV47" s="70">
        <f t="shared" si="73"/>
        <v>413.43224307506375</v>
      </c>
      <c r="BW47" s="71">
        <f t="shared" si="74"/>
        <v>184.23726164016898</v>
      </c>
      <c r="BX47" s="168">
        <f t="shared" si="44"/>
        <v>3.9024946182094467</v>
      </c>
      <c r="BY47" s="234">
        <f t="shared" si="75"/>
        <v>0.19421808461645718</v>
      </c>
      <c r="BZ47" s="163">
        <f t="shared" si="76"/>
        <v>0.26635278346644098</v>
      </c>
      <c r="CA47" s="100">
        <f t="shared" si="77"/>
        <v>0.39454615286134936</v>
      </c>
      <c r="CB47" s="101">
        <f t="shared" si="78"/>
        <v>-9.3022660350787378E-2</v>
      </c>
      <c r="CC47" s="247">
        <f t="shared" si="79"/>
        <v>2.265701258985614E-2</v>
      </c>
      <c r="CD47" s="285"/>
      <c r="CE47" s="280"/>
      <c r="CF47" s="273"/>
    </row>
    <row r="48" spans="1:84" s="142" customFormat="1" ht="15" customHeight="1" x14ac:dyDescent="0.2">
      <c r="A48" s="141" t="s">
        <v>141</v>
      </c>
      <c r="B48" s="194" t="s">
        <v>147</v>
      </c>
      <c r="C48" s="92">
        <v>2294.672</v>
      </c>
      <c r="D48" s="92">
        <v>1888.663</v>
      </c>
      <c r="E48" s="92">
        <v>3096.5529999999999</v>
      </c>
      <c r="F48" s="91">
        <v>2124.8009999999999</v>
      </c>
      <c r="G48" s="92">
        <v>1725.001</v>
      </c>
      <c r="H48" s="93">
        <v>2256.386</v>
      </c>
      <c r="I48" s="157">
        <f t="shared" si="30"/>
        <v>1.3723507414068337</v>
      </c>
      <c r="J48" s="248">
        <f t="shared" si="47"/>
        <v>0.29240396050829309</v>
      </c>
      <c r="K48" s="249">
        <f t="shared" si="48"/>
        <v>0.27747427466855346</v>
      </c>
      <c r="L48" s="91">
        <v>1576.2829999999999</v>
      </c>
      <c r="M48" s="92">
        <v>1371.884</v>
      </c>
      <c r="N48" s="92">
        <v>2033.9259999999999</v>
      </c>
      <c r="O48" s="97">
        <f t="shared" si="16"/>
        <v>0.90140871287093605</v>
      </c>
      <c r="P48" s="98">
        <f t="shared" si="49"/>
        <v>0.15955900553363722</v>
      </c>
      <c r="Q48" s="99">
        <f t="shared" si="50"/>
        <v>0.10611410144752231</v>
      </c>
      <c r="R48" s="91">
        <v>376.15000000000003</v>
      </c>
      <c r="S48" s="92">
        <v>237.42</v>
      </c>
      <c r="T48" s="93">
        <v>41.297000000000025</v>
      </c>
      <c r="U48" s="100">
        <f t="shared" si="31"/>
        <v>1.8302276294924726E-2</v>
      </c>
      <c r="V48" s="101">
        <f t="shared" si="51"/>
        <v>-0.15872606659459765</v>
      </c>
      <c r="W48" s="102">
        <f t="shared" si="52"/>
        <v>-0.11933242652553741</v>
      </c>
      <c r="X48" s="91">
        <v>172.36799999999999</v>
      </c>
      <c r="Y48" s="92">
        <v>115.697</v>
      </c>
      <c r="Z48" s="93">
        <v>181.16300000000001</v>
      </c>
      <c r="AA48" s="100">
        <f t="shared" si="33"/>
        <v>8.0289010834139196E-2</v>
      </c>
      <c r="AB48" s="101">
        <f t="shared" si="53"/>
        <v>-8.3293893903955973E-4</v>
      </c>
      <c r="AC48" s="102">
        <f t="shared" si="54"/>
        <v>1.3218325078015E-2</v>
      </c>
      <c r="AD48" s="91">
        <v>229.72800000000001</v>
      </c>
      <c r="AE48" s="92">
        <v>194.797</v>
      </c>
      <c r="AF48" s="92">
        <v>313.334</v>
      </c>
      <c r="AG48" s="92">
        <f t="shared" si="55"/>
        <v>83.605999999999995</v>
      </c>
      <c r="AH48" s="93">
        <f t="shared" si="56"/>
        <v>118.53700000000001</v>
      </c>
      <c r="AI48" s="91">
        <v>0</v>
      </c>
      <c r="AJ48" s="92">
        <v>0</v>
      </c>
      <c r="AK48" s="92">
        <v>0</v>
      </c>
      <c r="AL48" s="92">
        <f t="shared" si="57"/>
        <v>0</v>
      </c>
      <c r="AM48" s="93">
        <f t="shared" si="58"/>
        <v>0</v>
      </c>
      <c r="AN48" s="100">
        <f t="shared" si="35"/>
        <v>0.10118799839692717</v>
      </c>
      <c r="AO48" s="101">
        <f t="shared" si="59"/>
        <v>1.0743438092562507E-3</v>
      </c>
      <c r="AP48" s="102">
        <f t="shared" si="60"/>
        <v>-1.9521594819532778E-3</v>
      </c>
      <c r="AQ48" s="100">
        <f t="shared" si="38"/>
        <v>0</v>
      </c>
      <c r="AR48" s="101">
        <f t="shared" si="61"/>
        <v>0</v>
      </c>
      <c r="AS48" s="102">
        <f t="shared" si="62"/>
        <v>0</v>
      </c>
      <c r="AT48" s="100">
        <f t="shared" si="40"/>
        <v>0</v>
      </c>
      <c r="AU48" s="101">
        <f t="shared" si="63"/>
        <v>0</v>
      </c>
      <c r="AV48" s="102">
        <f t="shared" si="64"/>
        <v>0</v>
      </c>
      <c r="AW48" s="91">
        <v>3057</v>
      </c>
      <c r="AX48" s="92">
        <v>1938</v>
      </c>
      <c r="AY48" s="93">
        <v>2354</v>
      </c>
      <c r="AZ48" s="91">
        <v>13</v>
      </c>
      <c r="BA48" s="92">
        <v>10</v>
      </c>
      <c r="BB48" s="93">
        <v>11</v>
      </c>
      <c r="BC48" s="91">
        <v>28</v>
      </c>
      <c r="BD48" s="92">
        <v>28</v>
      </c>
      <c r="BE48" s="93">
        <v>28.5</v>
      </c>
      <c r="BF48" s="91">
        <f t="shared" si="65"/>
        <v>17.833333333333332</v>
      </c>
      <c r="BG48" s="92">
        <f t="shared" si="66"/>
        <v>-1.7628205128205146</v>
      </c>
      <c r="BH48" s="93">
        <f t="shared" si="67"/>
        <v>-3.7000000000000028</v>
      </c>
      <c r="BI48" s="91">
        <f t="shared" si="68"/>
        <v>6.8830409356725148</v>
      </c>
      <c r="BJ48" s="92">
        <f t="shared" si="69"/>
        <v>-2.2151733500417716</v>
      </c>
      <c r="BK48" s="93">
        <f t="shared" si="70"/>
        <v>-0.80743525480367495</v>
      </c>
      <c r="BL48" s="91">
        <v>70</v>
      </c>
      <c r="BM48" s="92">
        <v>73</v>
      </c>
      <c r="BN48" s="93">
        <v>70</v>
      </c>
      <c r="BO48" s="91">
        <v>16755</v>
      </c>
      <c r="BP48" s="92">
        <v>9250</v>
      </c>
      <c r="BQ48" s="93">
        <v>12100</v>
      </c>
      <c r="BR48" s="91">
        <f t="shared" si="42"/>
        <v>186.47818181818181</v>
      </c>
      <c r="BS48" s="92">
        <f t="shared" si="71"/>
        <v>59.662246276552452</v>
      </c>
      <c r="BT48" s="93">
        <f t="shared" si="72"/>
        <v>-8.4127764127970295E-3</v>
      </c>
      <c r="BU48" s="91">
        <f t="shared" si="43"/>
        <v>958.53271028037386</v>
      </c>
      <c r="BV48" s="92">
        <f t="shared" si="73"/>
        <v>263.47186631570264</v>
      </c>
      <c r="BW48" s="93">
        <f t="shared" si="74"/>
        <v>68.43931502753594</v>
      </c>
      <c r="BX48" s="169">
        <f t="shared" si="44"/>
        <v>5.1401869158878508</v>
      </c>
      <c r="BY48" s="250">
        <f t="shared" si="75"/>
        <v>-0.34067667586877359</v>
      </c>
      <c r="BZ48" s="251">
        <f t="shared" si="76"/>
        <v>0.36722509958238092</v>
      </c>
      <c r="CA48" s="100">
        <f t="shared" si="77"/>
        <v>0.47358121330724073</v>
      </c>
      <c r="CB48" s="101">
        <f t="shared" si="78"/>
        <v>-0.18219178082191784</v>
      </c>
      <c r="CC48" s="247">
        <f t="shared" si="79"/>
        <v>7.7270634281110251E-3</v>
      </c>
      <c r="CD48" s="285"/>
      <c r="CE48" s="280"/>
      <c r="CF48" s="273"/>
    </row>
    <row r="49" spans="1:84" s="142" customFormat="1" ht="15" customHeight="1" x14ac:dyDescent="0.2">
      <c r="A49" s="141" t="s">
        <v>148</v>
      </c>
      <c r="B49" s="194" t="s">
        <v>149</v>
      </c>
      <c r="C49" s="92">
        <v>3369.9445000000001</v>
      </c>
      <c r="D49" s="92">
        <v>2626.2190000000001</v>
      </c>
      <c r="E49" s="92">
        <v>3856.0057999999999</v>
      </c>
      <c r="F49" s="91">
        <v>3371.1202000000003</v>
      </c>
      <c r="G49" s="92">
        <v>2307.4560000000001</v>
      </c>
      <c r="H49" s="93">
        <v>3491.1610199999996</v>
      </c>
      <c r="I49" s="157">
        <f t="shared" si="30"/>
        <v>1.1045052857516151</v>
      </c>
      <c r="J49" s="248">
        <f t="shared" si="47"/>
        <v>0.10485404222728167</v>
      </c>
      <c r="K49" s="249">
        <f t="shared" si="48"/>
        <v>-3.3639493607124482E-2</v>
      </c>
      <c r="L49" s="91">
        <v>2135.2199999999998</v>
      </c>
      <c r="M49" s="92">
        <v>1423.43</v>
      </c>
      <c r="N49" s="92">
        <v>2535.65238</v>
      </c>
      <c r="O49" s="97">
        <f t="shared" si="16"/>
        <v>0.72630633920173648</v>
      </c>
      <c r="P49" s="98">
        <f t="shared" si="49"/>
        <v>9.2920439760951323E-2</v>
      </c>
      <c r="Q49" s="99">
        <f t="shared" si="50"/>
        <v>0.10942350373271781</v>
      </c>
      <c r="R49" s="91">
        <v>1057.6052000000004</v>
      </c>
      <c r="S49" s="92">
        <v>708.71400000000006</v>
      </c>
      <c r="T49" s="93">
        <v>741.98483999999962</v>
      </c>
      <c r="U49" s="100">
        <f t="shared" si="31"/>
        <v>0.21253240275924018</v>
      </c>
      <c r="V49" s="101">
        <f t="shared" si="51"/>
        <v>-0.10119275008461281</v>
      </c>
      <c r="W49" s="102">
        <f t="shared" si="52"/>
        <v>-9.4608448463925077E-2</v>
      </c>
      <c r="X49" s="91">
        <v>178.29499999999999</v>
      </c>
      <c r="Y49" s="92">
        <v>175.31200000000001</v>
      </c>
      <c r="Z49" s="93">
        <v>213.52379999999999</v>
      </c>
      <c r="AA49" s="100">
        <f t="shared" si="33"/>
        <v>6.1161258039023371E-2</v>
      </c>
      <c r="AB49" s="101">
        <f t="shared" si="53"/>
        <v>8.2723103236615816E-3</v>
      </c>
      <c r="AC49" s="102">
        <f t="shared" si="54"/>
        <v>-1.4815055268792683E-2</v>
      </c>
      <c r="AD49" s="91">
        <v>388.88193999999999</v>
      </c>
      <c r="AE49" s="92">
        <v>328.178</v>
      </c>
      <c r="AF49" s="92">
        <v>465.21812</v>
      </c>
      <c r="AG49" s="92">
        <f t="shared" si="55"/>
        <v>76.336180000000013</v>
      </c>
      <c r="AH49" s="93">
        <f t="shared" si="56"/>
        <v>137.04012</v>
      </c>
      <c r="AI49" s="91">
        <v>0</v>
      </c>
      <c r="AJ49" s="92">
        <v>0</v>
      </c>
      <c r="AK49" s="92">
        <v>0</v>
      </c>
      <c r="AL49" s="92">
        <f t="shared" si="57"/>
        <v>0</v>
      </c>
      <c r="AM49" s="93">
        <f t="shared" si="58"/>
        <v>0</v>
      </c>
      <c r="AN49" s="100">
        <f t="shared" si="35"/>
        <v>0.12064767122497586</v>
      </c>
      <c r="AO49" s="101">
        <f t="shared" si="59"/>
        <v>5.2505363463450777E-3</v>
      </c>
      <c r="AP49" s="102">
        <f t="shared" si="60"/>
        <v>-4.3144892041429572E-3</v>
      </c>
      <c r="AQ49" s="100">
        <f t="shared" si="38"/>
        <v>0</v>
      </c>
      <c r="AR49" s="101">
        <f t="shared" si="61"/>
        <v>0</v>
      </c>
      <c r="AS49" s="102">
        <f t="shared" si="62"/>
        <v>0</v>
      </c>
      <c r="AT49" s="100">
        <f t="shared" si="40"/>
        <v>0</v>
      </c>
      <c r="AU49" s="101">
        <f t="shared" si="63"/>
        <v>0</v>
      </c>
      <c r="AV49" s="102">
        <f t="shared" si="64"/>
        <v>0</v>
      </c>
      <c r="AW49" s="91">
        <v>4590</v>
      </c>
      <c r="AX49" s="92">
        <v>3040</v>
      </c>
      <c r="AY49" s="93">
        <v>3623</v>
      </c>
      <c r="AZ49" s="91">
        <v>28</v>
      </c>
      <c r="BA49" s="92">
        <v>25</v>
      </c>
      <c r="BB49" s="93">
        <v>29</v>
      </c>
      <c r="BC49" s="91">
        <v>26.48</v>
      </c>
      <c r="BD49" s="92">
        <v>29</v>
      </c>
      <c r="BE49" s="93">
        <v>27</v>
      </c>
      <c r="BF49" s="91">
        <f t="shared" si="65"/>
        <v>10.410919540229886</v>
      </c>
      <c r="BG49" s="92">
        <f t="shared" si="66"/>
        <v>-3.2497947454843992</v>
      </c>
      <c r="BH49" s="93">
        <f t="shared" si="67"/>
        <v>-3.1001915708812255</v>
      </c>
      <c r="BI49" s="91">
        <f t="shared" si="68"/>
        <v>11.1820987654321</v>
      </c>
      <c r="BJ49" s="92">
        <f t="shared" si="69"/>
        <v>-3.262765282906269</v>
      </c>
      <c r="BK49" s="93">
        <f t="shared" si="70"/>
        <v>-0.46541081311196209</v>
      </c>
      <c r="BL49" s="91">
        <v>100</v>
      </c>
      <c r="BM49" s="92">
        <v>100</v>
      </c>
      <c r="BN49" s="93">
        <v>91</v>
      </c>
      <c r="BO49" s="91">
        <v>21104</v>
      </c>
      <c r="BP49" s="92">
        <v>13467</v>
      </c>
      <c r="BQ49" s="93">
        <v>16174</v>
      </c>
      <c r="BR49" s="91">
        <f t="shared" si="42"/>
        <v>215.85019290218867</v>
      </c>
      <c r="BS49" s="92">
        <f t="shared" si="71"/>
        <v>56.111745214546517</v>
      </c>
      <c r="BT49" s="93">
        <f t="shared" si="72"/>
        <v>44.508691454204694</v>
      </c>
      <c r="BU49" s="91">
        <f t="shared" si="43"/>
        <v>963.61054926856184</v>
      </c>
      <c r="BV49" s="92">
        <f t="shared" si="73"/>
        <v>229.1617039526576</v>
      </c>
      <c r="BW49" s="93">
        <f t="shared" si="74"/>
        <v>204.57897032119342</v>
      </c>
      <c r="BX49" s="169">
        <f t="shared" si="44"/>
        <v>4.4642561413193489</v>
      </c>
      <c r="BY49" s="250">
        <f t="shared" si="75"/>
        <v>-0.13356520944317829</v>
      </c>
      <c r="BZ49" s="251">
        <f t="shared" si="76"/>
        <v>3.432193079303314E-2</v>
      </c>
      <c r="CA49" s="100">
        <f t="shared" si="77"/>
        <v>0.4869486677705856</v>
      </c>
      <c r="CB49" s="101">
        <f t="shared" si="78"/>
        <v>-9.1243113051332203E-2</v>
      </c>
      <c r="CC49" s="247">
        <f t="shared" si="79"/>
        <v>-8.1616263470614125E-3</v>
      </c>
      <c r="CD49" s="285"/>
      <c r="CE49" s="280"/>
      <c r="CF49" s="273"/>
    </row>
    <row r="50" spans="1:84" s="142" customFormat="1" ht="15" customHeight="1" x14ac:dyDescent="0.2">
      <c r="A50" s="141" t="s">
        <v>148</v>
      </c>
      <c r="B50" s="194" t="s">
        <v>150</v>
      </c>
      <c r="C50" s="92">
        <v>3995.7139999999999</v>
      </c>
      <c r="D50" s="92">
        <v>3009.6770000000001</v>
      </c>
      <c r="E50" s="92">
        <v>5079.0169999999998</v>
      </c>
      <c r="F50" s="91">
        <v>3785.366</v>
      </c>
      <c r="G50" s="92">
        <v>2968.6410000000001</v>
      </c>
      <c r="H50" s="93">
        <v>4862.598</v>
      </c>
      <c r="I50" s="157">
        <f t="shared" si="30"/>
        <v>1.0445068664940018</v>
      </c>
      <c r="J50" s="248">
        <f t="shared" si="47"/>
        <v>-1.1061868471124336E-2</v>
      </c>
      <c r="K50" s="249">
        <f t="shared" si="48"/>
        <v>3.0683706334184491E-2</v>
      </c>
      <c r="L50" s="91">
        <v>2649.4720000000002</v>
      </c>
      <c r="M50" s="92">
        <v>2207.2240000000002</v>
      </c>
      <c r="N50" s="92">
        <v>3282.2249999999999</v>
      </c>
      <c r="O50" s="97">
        <f t="shared" si="16"/>
        <v>0.67499410808789873</v>
      </c>
      <c r="P50" s="98">
        <f t="shared" si="49"/>
        <v>-2.4930813306756394E-2</v>
      </c>
      <c r="Q50" s="99">
        <f t="shared" si="50"/>
        <v>-6.8519169536441882E-2</v>
      </c>
      <c r="R50" s="91">
        <v>858.05799999999977</v>
      </c>
      <c r="S50" s="92">
        <v>485.69099999999997</v>
      </c>
      <c r="T50" s="93">
        <v>1030.0900000000001</v>
      </c>
      <c r="U50" s="100">
        <f t="shared" si="31"/>
        <v>0.21183943233637659</v>
      </c>
      <c r="V50" s="101">
        <f t="shared" si="51"/>
        <v>-1.4838252199279867E-2</v>
      </c>
      <c r="W50" s="102">
        <f t="shared" si="52"/>
        <v>4.8232246422013764E-2</v>
      </c>
      <c r="X50" s="91">
        <v>277.83600000000001</v>
      </c>
      <c r="Y50" s="92">
        <v>275.726</v>
      </c>
      <c r="Z50" s="93">
        <v>550.28300000000002</v>
      </c>
      <c r="AA50" s="100">
        <f t="shared" si="33"/>
        <v>0.11316645957572476</v>
      </c>
      <c r="AB50" s="101">
        <f t="shared" si="53"/>
        <v>3.9769065506036386E-2</v>
      </c>
      <c r="AC50" s="102">
        <f t="shared" si="54"/>
        <v>2.028692311442816E-2</v>
      </c>
      <c r="AD50" s="91">
        <v>1496.1510000000001</v>
      </c>
      <c r="AE50" s="92">
        <v>1569.123</v>
      </c>
      <c r="AF50" s="92">
        <v>2021.7190000000001</v>
      </c>
      <c r="AG50" s="92">
        <f t="shared" si="55"/>
        <v>525.56799999999998</v>
      </c>
      <c r="AH50" s="93">
        <f t="shared" si="56"/>
        <v>452.596</v>
      </c>
      <c r="AI50" s="91">
        <v>0</v>
      </c>
      <c r="AJ50" s="92">
        <v>0</v>
      </c>
      <c r="AK50" s="92">
        <v>0</v>
      </c>
      <c r="AL50" s="92">
        <f t="shared" si="57"/>
        <v>0</v>
      </c>
      <c r="AM50" s="93">
        <f t="shared" si="58"/>
        <v>0</v>
      </c>
      <c r="AN50" s="100">
        <f t="shared" si="35"/>
        <v>0.39805320596485505</v>
      </c>
      <c r="AO50" s="101">
        <f t="shared" si="59"/>
        <v>2.3614244617771618E-2</v>
      </c>
      <c r="AP50" s="102">
        <f t="shared" si="60"/>
        <v>-0.12330606282046641</v>
      </c>
      <c r="AQ50" s="100">
        <f t="shared" si="38"/>
        <v>0</v>
      </c>
      <c r="AR50" s="101">
        <f t="shared" si="61"/>
        <v>0</v>
      </c>
      <c r="AS50" s="102">
        <f t="shared" si="62"/>
        <v>0</v>
      </c>
      <c r="AT50" s="100">
        <f t="shared" si="40"/>
        <v>0</v>
      </c>
      <c r="AU50" s="101">
        <f t="shared" si="63"/>
        <v>0</v>
      </c>
      <c r="AV50" s="102">
        <f t="shared" si="64"/>
        <v>0</v>
      </c>
      <c r="AW50" s="91">
        <v>4582</v>
      </c>
      <c r="AX50" s="92">
        <v>2721</v>
      </c>
      <c r="AY50" s="93">
        <v>3293</v>
      </c>
      <c r="AZ50" s="91">
        <v>32</v>
      </c>
      <c r="BA50" s="92">
        <v>35</v>
      </c>
      <c r="BB50" s="93">
        <v>35</v>
      </c>
      <c r="BC50" s="91">
        <v>57</v>
      </c>
      <c r="BD50" s="92">
        <v>53</v>
      </c>
      <c r="BE50" s="93">
        <v>53</v>
      </c>
      <c r="BF50" s="91">
        <f t="shared" si="65"/>
        <v>7.840476190476191</v>
      </c>
      <c r="BG50" s="92">
        <f t="shared" si="66"/>
        <v>-4.091815476190475</v>
      </c>
      <c r="BH50" s="93">
        <f t="shared" si="67"/>
        <v>-0.79761904761904834</v>
      </c>
      <c r="BI50" s="91">
        <f t="shared" si="68"/>
        <v>5.1776729559748427</v>
      </c>
      <c r="BJ50" s="92">
        <f t="shared" si="69"/>
        <v>-1.5211574533818819</v>
      </c>
      <c r="BK50" s="93">
        <f t="shared" si="70"/>
        <v>-0.52672955974842761</v>
      </c>
      <c r="BL50" s="91">
        <v>110</v>
      </c>
      <c r="BM50" s="92">
        <v>110</v>
      </c>
      <c r="BN50" s="93">
        <v>274</v>
      </c>
      <c r="BO50" s="91">
        <v>21381</v>
      </c>
      <c r="BP50" s="92">
        <v>12744</v>
      </c>
      <c r="BQ50" s="93">
        <v>17917</v>
      </c>
      <c r="BR50" s="91">
        <f t="shared" si="42"/>
        <v>271.39576938103477</v>
      </c>
      <c r="BS50" s="92">
        <f t="shared" si="71"/>
        <v>94.352319589163471</v>
      </c>
      <c r="BT50" s="93">
        <f t="shared" si="72"/>
        <v>38.451560341486754</v>
      </c>
      <c r="BU50" s="91">
        <f t="shared" si="43"/>
        <v>1476.6468266018828</v>
      </c>
      <c r="BV50" s="92">
        <f t="shared" si="73"/>
        <v>650.50845907678456</v>
      </c>
      <c r="BW50" s="93">
        <f t="shared" si="74"/>
        <v>385.63580124355872</v>
      </c>
      <c r="BX50" s="169">
        <f t="shared" si="44"/>
        <v>5.4409353173398118</v>
      </c>
      <c r="BY50" s="250">
        <f t="shared" si="75"/>
        <v>0.77463239285268859</v>
      </c>
      <c r="BZ50" s="251">
        <f t="shared" si="76"/>
        <v>0.75736310124278905</v>
      </c>
      <c r="CA50" s="100">
        <f t="shared" si="77"/>
        <v>0.17915208479152084</v>
      </c>
      <c r="CB50" s="101">
        <f t="shared" si="78"/>
        <v>-0.35337593513375937</v>
      </c>
      <c r="CC50" s="247">
        <f t="shared" si="79"/>
        <v>-0.24678374408548454</v>
      </c>
      <c r="CD50" s="285"/>
      <c r="CE50" s="280"/>
      <c r="CF50" s="273"/>
    </row>
    <row r="51" spans="1:84" s="142" customFormat="1" ht="15" customHeight="1" x14ac:dyDescent="0.2">
      <c r="A51" s="141" t="s">
        <v>151</v>
      </c>
      <c r="B51" s="194" t="s">
        <v>152</v>
      </c>
      <c r="C51" s="92">
        <v>6548.9924000000001</v>
      </c>
      <c r="D51" s="92">
        <v>5518.3440000000001</v>
      </c>
      <c r="E51" s="92">
        <v>8685.4927299999981</v>
      </c>
      <c r="F51" s="91">
        <v>6449.7903699999997</v>
      </c>
      <c r="G51" s="92">
        <v>5199.8220000000001</v>
      </c>
      <c r="H51" s="93">
        <v>7906.3261199999988</v>
      </c>
      <c r="I51" s="157">
        <f t="shared" si="30"/>
        <v>1.0985497686503223</v>
      </c>
      <c r="J51" s="248">
        <f t="shared" si="47"/>
        <v>8.3169109077040559E-2</v>
      </c>
      <c r="K51" s="249">
        <f t="shared" si="48"/>
        <v>3.7293441029876861E-2</v>
      </c>
      <c r="L51" s="91">
        <v>3962.7748900000001</v>
      </c>
      <c r="M51" s="92">
        <v>3453.0259999999998</v>
      </c>
      <c r="N51" s="92">
        <v>5348.1862199999996</v>
      </c>
      <c r="O51" s="97">
        <f t="shared" si="16"/>
        <v>0.67644391830373929</v>
      </c>
      <c r="P51" s="98">
        <f t="shared" si="49"/>
        <v>6.2040245832132968E-2</v>
      </c>
      <c r="Q51" s="99">
        <f t="shared" si="50"/>
        <v>1.2377725268670092E-2</v>
      </c>
      <c r="R51" s="91">
        <v>1816.0228999999995</v>
      </c>
      <c r="S51" s="92">
        <v>1184.606</v>
      </c>
      <c r="T51" s="93">
        <v>1725.3901999999994</v>
      </c>
      <c r="U51" s="100">
        <f t="shared" si="31"/>
        <v>0.21822907046996431</v>
      </c>
      <c r="V51" s="101">
        <f t="shared" si="51"/>
        <v>-6.3334018533190317E-2</v>
      </c>
      <c r="W51" s="102">
        <f t="shared" si="52"/>
        <v>-9.5875740228663908E-3</v>
      </c>
      <c r="X51" s="91">
        <v>670.99257999999998</v>
      </c>
      <c r="Y51" s="92">
        <v>562.19000000000005</v>
      </c>
      <c r="Z51" s="93">
        <v>832.74969999999996</v>
      </c>
      <c r="AA51" s="100">
        <f t="shared" si="33"/>
        <v>0.10532701122629635</v>
      </c>
      <c r="AB51" s="101">
        <f t="shared" si="53"/>
        <v>1.2937727010572803E-3</v>
      </c>
      <c r="AC51" s="102">
        <f t="shared" si="54"/>
        <v>-2.7901512458036598E-3</v>
      </c>
      <c r="AD51" s="91">
        <v>604.81584999999995</v>
      </c>
      <c r="AE51" s="92">
        <v>596.72699999999998</v>
      </c>
      <c r="AF51" s="92">
        <v>951.59338000000002</v>
      </c>
      <c r="AG51" s="92">
        <f t="shared" si="55"/>
        <v>346.77753000000007</v>
      </c>
      <c r="AH51" s="93">
        <f t="shared" si="56"/>
        <v>354.86638000000005</v>
      </c>
      <c r="AI51" s="91">
        <v>0</v>
      </c>
      <c r="AJ51" s="92">
        <v>0</v>
      </c>
      <c r="AK51" s="92">
        <v>0</v>
      </c>
      <c r="AL51" s="92">
        <f t="shared" si="57"/>
        <v>0</v>
      </c>
      <c r="AM51" s="93">
        <f t="shared" si="58"/>
        <v>0</v>
      </c>
      <c r="AN51" s="100">
        <f t="shared" si="35"/>
        <v>0.10956124304993808</v>
      </c>
      <c r="AO51" s="101">
        <f t="shared" si="59"/>
        <v>1.720873856390448E-2</v>
      </c>
      <c r="AP51" s="102">
        <f t="shared" si="60"/>
        <v>1.42608511125214E-3</v>
      </c>
      <c r="AQ51" s="100">
        <f t="shared" si="38"/>
        <v>0</v>
      </c>
      <c r="AR51" s="101">
        <f t="shared" si="61"/>
        <v>0</v>
      </c>
      <c r="AS51" s="102">
        <f t="shared" si="62"/>
        <v>0</v>
      </c>
      <c r="AT51" s="100">
        <f t="shared" si="40"/>
        <v>0</v>
      </c>
      <c r="AU51" s="101">
        <f t="shared" si="63"/>
        <v>0</v>
      </c>
      <c r="AV51" s="102">
        <f t="shared" si="64"/>
        <v>0</v>
      </c>
      <c r="AW51" s="91">
        <v>8439</v>
      </c>
      <c r="AX51" s="92">
        <v>6235</v>
      </c>
      <c r="AY51" s="93">
        <v>7885</v>
      </c>
      <c r="AZ51" s="91">
        <v>41</v>
      </c>
      <c r="BA51" s="92">
        <v>42.64</v>
      </c>
      <c r="BB51" s="93">
        <v>42.2</v>
      </c>
      <c r="BC51" s="91">
        <v>81</v>
      </c>
      <c r="BD51" s="92">
        <v>82.442222222222227</v>
      </c>
      <c r="BE51" s="93">
        <v>80.3</v>
      </c>
      <c r="BF51" s="91">
        <f t="shared" si="65"/>
        <v>15.570695102685624</v>
      </c>
      <c r="BG51" s="92">
        <f t="shared" si="66"/>
        <v>-1.5817439217046196</v>
      </c>
      <c r="BH51" s="93">
        <f t="shared" si="67"/>
        <v>-0.67643852249677927</v>
      </c>
      <c r="BI51" s="91">
        <f t="shared" si="68"/>
        <v>8.1828559568285595</v>
      </c>
      <c r="BJ51" s="92">
        <f t="shared" si="69"/>
        <v>-0.49924280860354031</v>
      </c>
      <c r="BK51" s="93">
        <f t="shared" si="70"/>
        <v>-0.2203355038577115</v>
      </c>
      <c r="BL51" s="91">
        <v>155</v>
      </c>
      <c r="BM51" s="92">
        <v>155</v>
      </c>
      <c r="BN51" s="93">
        <v>155</v>
      </c>
      <c r="BO51" s="91">
        <v>37682</v>
      </c>
      <c r="BP51" s="92">
        <v>26998</v>
      </c>
      <c r="BQ51" s="93">
        <v>35244</v>
      </c>
      <c r="BR51" s="91">
        <f t="shared" si="42"/>
        <v>224.3311235955056</v>
      </c>
      <c r="BS51" s="92">
        <f t="shared" si="71"/>
        <v>53.167428197172171</v>
      </c>
      <c r="BT51" s="93">
        <f t="shared" si="72"/>
        <v>31.730856909084395</v>
      </c>
      <c r="BU51" s="91">
        <f t="shared" si="43"/>
        <v>1002.7046442612555</v>
      </c>
      <c r="BV51" s="92">
        <f t="shared" si="73"/>
        <v>238.42091751638043</v>
      </c>
      <c r="BW51" s="93">
        <f t="shared" si="74"/>
        <v>168.73158892845674</v>
      </c>
      <c r="BX51" s="169">
        <f t="shared" si="44"/>
        <v>4.469752694990488</v>
      </c>
      <c r="BY51" s="250">
        <f t="shared" si="75"/>
        <v>4.5316972419398027E-3</v>
      </c>
      <c r="BZ51" s="251">
        <f t="shared" si="76"/>
        <v>0.13968052177477031</v>
      </c>
      <c r="CA51" s="100">
        <f t="shared" si="77"/>
        <v>0.62296067167476799</v>
      </c>
      <c r="CB51" s="101">
        <f t="shared" si="78"/>
        <v>-4.3093239063190514E-2</v>
      </c>
      <c r="CC51" s="247">
        <f t="shared" si="79"/>
        <v>-1.7409347300564093E-2</v>
      </c>
      <c r="CD51" s="285"/>
      <c r="CE51" s="280"/>
      <c r="CF51" s="273"/>
    </row>
    <row r="52" spans="1:84" s="142" customFormat="1" ht="15" customHeight="1" x14ac:dyDescent="0.2">
      <c r="A52" s="141" t="s">
        <v>153</v>
      </c>
      <c r="B52" s="194" t="s">
        <v>154</v>
      </c>
      <c r="C52" s="92">
        <v>3780.9490000000001</v>
      </c>
      <c r="D52" s="92">
        <v>2764.8150000000001</v>
      </c>
      <c r="E52" s="92">
        <v>3846.8371400000005</v>
      </c>
      <c r="F52" s="91">
        <v>3114.2159999999999</v>
      </c>
      <c r="G52" s="92">
        <v>2551.5149999999999</v>
      </c>
      <c r="H52" s="93">
        <v>3162.9007800000004</v>
      </c>
      <c r="I52" s="157">
        <f t="shared" si="30"/>
        <v>1.2162370581855559</v>
      </c>
      <c r="J52" s="248">
        <f t="shared" si="47"/>
        <v>2.1436876550595674E-3</v>
      </c>
      <c r="K52" s="249">
        <f t="shared" si="48"/>
        <v>0.13263966604794342</v>
      </c>
      <c r="L52" s="91">
        <v>1842.5889999999999</v>
      </c>
      <c r="M52" s="92">
        <v>1657.0830000000001</v>
      </c>
      <c r="N52" s="92">
        <v>2073.3240000000001</v>
      </c>
      <c r="O52" s="97">
        <f t="shared" si="16"/>
        <v>0.65551344927108335</v>
      </c>
      <c r="P52" s="98">
        <f t="shared" si="49"/>
        <v>6.3843186193634605E-2</v>
      </c>
      <c r="Q52" s="99">
        <f t="shared" si="50"/>
        <v>6.0628287573885054E-3</v>
      </c>
      <c r="R52" s="91">
        <v>971.83699999999999</v>
      </c>
      <c r="S52" s="92">
        <v>679.476</v>
      </c>
      <c r="T52" s="93">
        <v>702.14678000000026</v>
      </c>
      <c r="U52" s="100">
        <f t="shared" si="31"/>
        <v>0.22199456411655133</v>
      </c>
      <c r="V52" s="101">
        <f t="shared" si="51"/>
        <v>-9.0070173846390211E-2</v>
      </c>
      <c r="W52" s="102">
        <f t="shared" si="52"/>
        <v>-4.4308397065334737E-2</v>
      </c>
      <c r="X52" s="91">
        <v>299.79000000000002</v>
      </c>
      <c r="Y52" s="92">
        <v>214.95599999999999</v>
      </c>
      <c r="Z52" s="93">
        <v>387.43</v>
      </c>
      <c r="AA52" s="100">
        <f t="shared" si="33"/>
        <v>0.12249198661236536</v>
      </c>
      <c r="AB52" s="101">
        <f t="shared" si="53"/>
        <v>2.6226987652755621E-2</v>
      </c>
      <c r="AC52" s="102">
        <f t="shared" si="54"/>
        <v>3.8245568307946232E-2</v>
      </c>
      <c r="AD52" s="91">
        <v>3381.0990000000002</v>
      </c>
      <c r="AE52" s="92">
        <v>3018.0030000000002</v>
      </c>
      <c r="AF52" s="92">
        <v>2629.703</v>
      </c>
      <c r="AG52" s="92">
        <f t="shared" si="55"/>
        <v>-751.39600000000019</v>
      </c>
      <c r="AH52" s="93">
        <f t="shared" si="56"/>
        <v>-388.30000000000018</v>
      </c>
      <c r="AI52" s="91">
        <v>3081.72</v>
      </c>
      <c r="AJ52" s="92">
        <v>2702.7919999999999</v>
      </c>
      <c r="AK52" s="92">
        <v>2043.913</v>
      </c>
      <c r="AL52" s="92">
        <f t="shared" si="57"/>
        <v>-1037.8069999999998</v>
      </c>
      <c r="AM52" s="93">
        <f t="shared" si="58"/>
        <v>-658.87899999999991</v>
      </c>
      <c r="AN52" s="100">
        <f t="shared" si="35"/>
        <v>0.68360133384799326</v>
      </c>
      <c r="AO52" s="101">
        <f t="shared" si="59"/>
        <v>-0.21064479324866958</v>
      </c>
      <c r="AP52" s="102">
        <f t="shared" si="60"/>
        <v>-0.40797369015903795</v>
      </c>
      <c r="AQ52" s="100">
        <f t="shared" si="38"/>
        <v>0.53132298707087966</v>
      </c>
      <c r="AR52" s="101">
        <f t="shared" si="61"/>
        <v>-0.28374222539297522</v>
      </c>
      <c r="AS52" s="102">
        <f t="shared" si="62"/>
        <v>-0.44624404725148903</v>
      </c>
      <c r="AT52" s="100">
        <f t="shared" si="40"/>
        <v>0.64621470674144887</v>
      </c>
      <c r="AU52" s="101">
        <f t="shared" si="63"/>
        <v>-0.3433505642609479</v>
      </c>
      <c r="AV52" s="102">
        <f t="shared" si="64"/>
        <v>-0.41307438228996973</v>
      </c>
      <c r="AW52" s="91">
        <v>4646</v>
      </c>
      <c r="AX52" s="92">
        <v>3150</v>
      </c>
      <c r="AY52" s="93">
        <v>3876</v>
      </c>
      <c r="AZ52" s="91">
        <v>26</v>
      </c>
      <c r="BA52" s="92">
        <v>26</v>
      </c>
      <c r="BB52" s="93">
        <v>26</v>
      </c>
      <c r="BC52" s="91">
        <v>54</v>
      </c>
      <c r="BD52" s="92">
        <v>54</v>
      </c>
      <c r="BE52" s="93">
        <v>54</v>
      </c>
      <c r="BF52" s="91">
        <f t="shared" si="65"/>
        <v>12.423076923076922</v>
      </c>
      <c r="BG52" s="92">
        <f t="shared" si="66"/>
        <v>-2.467948717948719</v>
      </c>
      <c r="BH52" s="93">
        <f t="shared" si="67"/>
        <v>-1.0384615384615401</v>
      </c>
      <c r="BI52" s="91">
        <f t="shared" si="68"/>
        <v>5.981481481481481</v>
      </c>
      <c r="BJ52" s="92">
        <f t="shared" si="69"/>
        <v>-1.1882716049382722</v>
      </c>
      <c r="BK52" s="93">
        <f t="shared" si="70"/>
        <v>-0.50000000000000089</v>
      </c>
      <c r="BL52" s="91">
        <v>90</v>
      </c>
      <c r="BM52" s="92">
        <v>79</v>
      </c>
      <c r="BN52" s="93">
        <v>86</v>
      </c>
      <c r="BO52" s="91">
        <v>21054</v>
      </c>
      <c r="BP52" s="92">
        <v>13634</v>
      </c>
      <c r="BQ52" s="93">
        <v>17213</v>
      </c>
      <c r="BR52" s="91">
        <f t="shared" si="42"/>
        <v>183.75069889037357</v>
      </c>
      <c r="BS52" s="92">
        <f t="shared" si="71"/>
        <v>35.83505340732998</v>
      </c>
      <c r="BT52" s="93">
        <f t="shared" si="72"/>
        <v>-3.3928393229167284</v>
      </c>
      <c r="BU52" s="91">
        <f t="shared" si="43"/>
        <v>816.0218730650156</v>
      </c>
      <c r="BV52" s="92">
        <f t="shared" si="73"/>
        <v>145.72139953940211</v>
      </c>
      <c r="BW52" s="93">
        <f t="shared" si="74"/>
        <v>6.0171111602536484</v>
      </c>
      <c r="BX52" s="169">
        <f t="shared" si="44"/>
        <v>4.4409184726522186</v>
      </c>
      <c r="BY52" s="250">
        <f t="shared" si="75"/>
        <v>-9.0721647881573553E-2</v>
      </c>
      <c r="BZ52" s="251">
        <f t="shared" si="76"/>
        <v>0.11266450439824993</v>
      </c>
      <c r="CA52" s="100">
        <f t="shared" si="77"/>
        <v>0.5483593501115005</v>
      </c>
      <c r="CB52" s="101">
        <f t="shared" si="78"/>
        <v>-9.2553891897631968E-2</v>
      </c>
      <c r="CC52" s="247">
        <f t="shared" si="79"/>
        <v>-8.613432077457539E-2</v>
      </c>
      <c r="CD52" s="285"/>
      <c r="CE52" s="280"/>
      <c r="CF52" s="273"/>
    </row>
    <row r="53" spans="1:84" s="142" customFormat="1" ht="15" customHeight="1" x14ac:dyDescent="0.2">
      <c r="A53" s="141" t="s">
        <v>153</v>
      </c>
      <c r="B53" s="194" t="s">
        <v>155</v>
      </c>
      <c r="C53" s="92">
        <v>4269.7740000000003</v>
      </c>
      <c r="D53" s="92">
        <v>3316.982</v>
      </c>
      <c r="E53" s="92">
        <v>4901.6628000000001</v>
      </c>
      <c r="F53" s="91">
        <v>3990.2280000000001</v>
      </c>
      <c r="G53" s="92">
        <v>2966.1709999999998</v>
      </c>
      <c r="H53" s="93">
        <v>4336.5688799999998</v>
      </c>
      <c r="I53" s="157">
        <f t="shared" si="30"/>
        <v>1.1303089921172889</v>
      </c>
      <c r="J53" s="248">
        <f t="shared" si="47"/>
        <v>6.0251341276284176E-2</v>
      </c>
      <c r="K53" s="249">
        <f t="shared" si="48"/>
        <v>1.2038332738581348E-2</v>
      </c>
      <c r="L53" s="91">
        <v>2688.7890000000002</v>
      </c>
      <c r="M53" s="92">
        <v>1951.4280000000001</v>
      </c>
      <c r="N53" s="92">
        <v>2857.2190599999999</v>
      </c>
      <c r="O53" s="97">
        <f t="shared" si="16"/>
        <v>0.65886629246852868</v>
      </c>
      <c r="P53" s="98">
        <f t="shared" si="49"/>
        <v>-1.4977157078715275E-2</v>
      </c>
      <c r="Q53" s="99">
        <f t="shared" si="50"/>
        <v>9.7165321812797689E-4</v>
      </c>
      <c r="R53" s="91">
        <v>1107.4329999999998</v>
      </c>
      <c r="S53" s="92">
        <v>763.39499999999998</v>
      </c>
      <c r="T53" s="93">
        <v>1131.8176399999998</v>
      </c>
      <c r="U53" s="100">
        <f t="shared" si="31"/>
        <v>0.26099381131010646</v>
      </c>
      <c r="V53" s="101">
        <f t="shared" si="51"/>
        <v>-1.6542459800216014E-2</v>
      </c>
      <c r="W53" s="102">
        <f t="shared" si="52"/>
        <v>3.6266534490121405E-3</v>
      </c>
      <c r="X53" s="91">
        <v>194.006</v>
      </c>
      <c r="Y53" s="92">
        <v>251.34800000000001</v>
      </c>
      <c r="Z53" s="93">
        <v>347.53218000000004</v>
      </c>
      <c r="AA53" s="100">
        <f t="shared" si="33"/>
        <v>8.0139896221364776E-2</v>
      </c>
      <c r="AB53" s="101">
        <f t="shared" si="53"/>
        <v>3.1519616878931213E-2</v>
      </c>
      <c r="AC53" s="102">
        <f t="shared" si="54"/>
        <v>-4.5983066671403117E-3</v>
      </c>
      <c r="AD53" s="91">
        <v>5686.19</v>
      </c>
      <c r="AE53" s="92">
        <v>5393.2420000000002</v>
      </c>
      <c r="AF53" s="92">
        <v>5425.1180000000004</v>
      </c>
      <c r="AG53" s="92">
        <f t="shared" si="55"/>
        <v>-261.07199999999921</v>
      </c>
      <c r="AH53" s="93">
        <f t="shared" si="56"/>
        <v>31.876000000000204</v>
      </c>
      <c r="AI53" s="91">
        <v>4887.2169999999996</v>
      </c>
      <c r="AJ53" s="92">
        <v>5052.2889999999998</v>
      </c>
      <c r="AK53" s="92">
        <v>4779.8286899999994</v>
      </c>
      <c r="AL53" s="92">
        <f t="shared" si="57"/>
        <v>-107.38831000000027</v>
      </c>
      <c r="AM53" s="93">
        <f t="shared" si="58"/>
        <v>-272.46031000000039</v>
      </c>
      <c r="AN53" s="100">
        <f t="shared" si="35"/>
        <v>1.1067913525181701</v>
      </c>
      <c r="AO53" s="101">
        <f t="shared" si="59"/>
        <v>-0.22493955408250699</v>
      </c>
      <c r="AP53" s="102">
        <f t="shared" si="60"/>
        <v>-0.51915717539063388</v>
      </c>
      <c r="AQ53" s="100">
        <f t="shared" si="38"/>
        <v>0.97514433061368466</v>
      </c>
      <c r="AR53" s="101">
        <f t="shared" si="61"/>
        <v>-0.16946355729794704</v>
      </c>
      <c r="AS53" s="102">
        <f t="shared" si="62"/>
        <v>-0.5480140706076666</v>
      </c>
      <c r="AT53" s="100">
        <f t="shared" si="40"/>
        <v>1.1022144055048422</v>
      </c>
      <c r="AU53" s="101">
        <f t="shared" si="63"/>
        <v>-0.12258202216796232</v>
      </c>
      <c r="AV53" s="102">
        <f t="shared" si="64"/>
        <v>-0.60108894416717606</v>
      </c>
      <c r="AW53" s="91">
        <v>5400</v>
      </c>
      <c r="AX53" s="92">
        <v>3226</v>
      </c>
      <c r="AY53" s="93">
        <v>3936</v>
      </c>
      <c r="AZ53" s="91">
        <v>34</v>
      </c>
      <c r="BA53" s="92">
        <v>35</v>
      </c>
      <c r="BB53" s="93">
        <v>31</v>
      </c>
      <c r="BC53" s="91">
        <v>54</v>
      </c>
      <c r="BD53" s="92">
        <v>52</v>
      </c>
      <c r="BE53" s="93">
        <v>48</v>
      </c>
      <c r="BF53" s="91">
        <f t="shared" si="65"/>
        <v>10.580645161290322</v>
      </c>
      <c r="BG53" s="92">
        <f t="shared" si="66"/>
        <v>-2.6546489563567359</v>
      </c>
      <c r="BH53" s="93">
        <f t="shared" si="67"/>
        <v>0.33937532002047988</v>
      </c>
      <c r="BI53" s="91">
        <f t="shared" si="68"/>
        <v>6.833333333333333</v>
      </c>
      <c r="BJ53" s="92">
        <f t="shared" si="69"/>
        <v>-1.5000000000000009</v>
      </c>
      <c r="BK53" s="93">
        <f t="shared" si="70"/>
        <v>-5.9829059829060505E-2</v>
      </c>
      <c r="BL53" s="91">
        <v>93</v>
      </c>
      <c r="BM53" s="92">
        <v>96</v>
      </c>
      <c r="BN53" s="93">
        <v>93</v>
      </c>
      <c r="BO53" s="91">
        <v>20783</v>
      </c>
      <c r="BP53" s="92">
        <v>11757</v>
      </c>
      <c r="BQ53" s="93">
        <v>14703</v>
      </c>
      <c r="BR53" s="91">
        <f t="shared" si="42"/>
        <v>294.94449296062027</v>
      </c>
      <c r="BS53" s="92">
        <f t="shared" si="71"/>
        <v>102.94968951549686</v>
      </c>
      <c r="BT53" s="93">
        <f t="shared" si="72"/>
        <v>42.654708151570333</v>
      </c>
      <c r="BU53" s="91">
        <f t="shared" si="43"/>
        <v>1101.7705487804878</v>
      </c>
      <c r="BV53" s="92">
        <f t="shared" si="73"/>
        <v>362.83943766937671</v>
      </c>
      <c r="BW53" s="93">
        <f t="shared" si="74"/>
        <v>182.31270625103957</v>
      </c>
      <c r="BX53" s="169">
        <f t="shared" si="44"/>
        <v>3.7355182926829267</v>
      </c>
      <c r="BY53" s="250">
        <f t="shared" si="75"/>
        <v>-0.11318541102077706</v>
      </c>
      <c r="BZ53" s="251">
        <f t="shared" si="76"/>
        <v>9.1066959762901689E-2</v>
      </c>
      <c r="CA53" s="100">
        <f t="shared" si="77"/>
        <v>0.43314184710561199</v>
      </c>
      <c r="CB53" s="101">
        <f t="shared" si="78"/>
        <v>-0.17911327146855205</v>
      </c>
      <c r="CC53" s="247">
        <f t="shared" si="79"/>
        <v>-1.7110910247329192E-2</v>
      </c>
      <c r="CD53" s="285"/>
      <c r="CE53" s="280"/>
      <c r="CF53" s="273"/>
    </row>
    <row r="54" spans="1:84" s="142" customFormat="1" ht="15" customHeight="1" x14ac:dyDescent="0.2">
      <c r="A54" s="141" t="s">
        <v>156</v>
      </c>
      <c r="B54" s="194" t="s">
        <v>157</v>
      </c>
      <c r="C54" s="92">
        <v>2715.45</v>
      </c>
      <c r="D54" s="92">
        <v>2107.6770000000001</v>
      </c>
      <c r="E54" s="92">
        <v>3509.846</v>
      </c>
      <c r="F54" s="91">
        <v>2046.626</v>
      </c>
      <c r="G54" s="92">
        <v>2230.9949999999999</v>
      </c>
      <c r="H54" s="93">
        <v>3215.5650000000001</v>
      </c>
      <c r="I54" s="157">
        <f t="shared" si="30"/>
        <v>1.0915176648582752</v>
      </c>
      <c r="J54" s="248">
        <f t="shared" si="47"/>
        <v>-0.23527579911609031</v>
      </c>
      <c r="K54" s="249">
        <f t="shared" si="48"/>
        <v>0.14679255341696751</v>
      </c>
      <c r="L54" s="91">
        <v>1453.672</v>
      </c>
      <c r="M54" s="92">
        <v>1561.9359999999999</v>
      </c>
      <c r="N54" s="92">
        <v>2357.2829999999999</v>
      </c>
      <c r="O54" s="97">
        <f t="shared" si="16"/>
        <v>0.73308516543748914</v>
      </c>
      <c r="P54" s="98">
        <f t="shared" si="49"/>
        <v>2.2807860253249324E-2</v>
      </c>
      <c r="Q54" s="99">
        <f t="shared" si="50"/>
        <v>3.2977814233205893E-2</v>
      </c>
      <c r="R54" s="91">
        <v>460.78599999999994</v>
      </c>
      <c r="S54" s="92">
        <v>542.09100000000001</v>
      </c>
      <c r="T54" s="93">
        <v>651.53100000000018</v>
      </c>
      <c r="U54" s="100">
        <f t="shared" si="31"/>
        <v>0.20261789141255118</v>
      </c>
      <c r="V54" s="101">
        <f t="shared" si="51"/>
        <v>-2.2526321550637968E-2</v>
      </c>
      <c r="W54" s="102">
        <f t="shared" si="52"/>
        <v>-4.036382750658582E-2</v>
      </c>
      <c r="X54" s="91">
        <v>132.16800000000001</v>
      </c>
      <c r="Y54" s="92">
        <v>126.968</v>
      </c>
      <c r="Z54" s="93">
        <v>206.751</v>
      </c>
      <c r="AA54" s="100">
        <f t="shared" si="33"/>
        <v>6.4296943149959651E-2</v>
      </c>
      <c r="AB54" s="101">
        <f t="shared" si="53"/>
        <v>-2.8153870261136971E-4</v>
      </c>
      <c r="AC54" s="102">
        <f t="shared" si="54"/>
        <v>7.3860132733799128E-3</v>
      </c>
      <c r="AD54" s="91">
        <v>696.36300000000006</v>
      </c>
      <c r="AE54" s="92">
        <v>601.09500000000003</v>
      </c>
      <c r="AF54" s="92">
        <v>768.46400000000006</v>
      </c>
      <c r="AG54" s="92">
        <f t="shared" si="55"/>
        <v>72.100999999999999</v>
      </c>
      <c r="AH54" s="93">
        <f t="shared" si="56"/>
        <v>167.36900000000003</v>
      </c>
      <c r="AI54" s="91">
        <v>0</v>
      </c>
      <c r="AJ54" s="92">
        <v>0</v>
      </c>
      <c r="AK54" s="92">
        <v>16.015000000000001</v>
      </c>
      <c r="AL54" s="92">
        <f t="shared" si="57"/>
        <v>16.015000000000001</v>
      </c>
      <c r="AM54" s="93">
        <f t="shared" si="58"/>
        <v>16.015000000000001</v>
      </c>
      <c r="AN54" s="100">
        <f t="shared" si="35"/>
        <v>0.21894521867911015</v>
      </c>
      <c r="AO54" s="101">
        <f t="shared" si="59"/>
        <v>-3.7499569477549011E-2</v>
      </c>
      <c r="AP54" s="102">
        <f t="shared" si="60"/>
        <v>-6.6247911008218585E-2</v>
      </c>
      <c r="AQ54" s="100">
        <f t="shared" si="38"/>
        <v>4.562878257336647E-3</v>
      </c>
      <c r="AR54" s="101">
        <f t="shared" si="61"/>
        <v>4.562878257336647E-3</v>
      </c>
      <c r="AS54" s="102">
        <f t="shared" si="62"/>
        <v>4.562878257336647E-3</v>
      </c>
      <c r="AT54" s="100">
        <f t="shared" si="40"/>
        <v>4.9804622204806933E-3</v>
      </c>
      <c r="AU54" s="101">
        <f t="shared" si="63"/>
        <v>4.9804622204806933E-3</v>
      </c>
      <c r="AV54" s="102">
        <f t="shared" si="64"/>
        <v>4.9804622204806933E-3</v>
      </c>
      <c r="AW54" s="91">
        <v>2962</v>
      </c>
      <c r="AX54" s="92">
        <v>1666</v>
      </c>
      <c r="AY54" s="93">
        <v>2229</v>
      </c>
      <c r="AZ54" s="91">
        <v>24</v>
      </c>
      <c r="BA54" s="92">
        <v>24</v>
      </c>
      <c r="BB54" s="93">
        <v>19</v>
      </c>
      <c r="BC54" s="91">
        <v>55</v>
      </c>
      <c r="BD54" s="92">
        <v>49</v>
      </c>
      <c r="BE54" s="93">
        <v>49</v>
      </c>
      <c r="BF54" s="91">
        <f t="shared" si="65"/>
        <v>9.7763157894736832</v>
      </c>
      <c r="BG54" s="92">
        <f t="shared" si="66"/>
        <v>-0.50840643274854003</v>
      </c>
      <c r="BH54" s="93">
        <f t="shared" si="67"/>
        <v>2.0633528265107195</v>
      </c>
      <c r="BI54" s="91">
        <f t="shared" si="68"/>
        <v>3.7908163265306123</v>
      </c>
      <c r="BJ54" s="92">
        <f t="shared" si="69"/>
        <v>-0.69706246134817507</v>
      </c>
      <c r="BK54" s="93">
        <f t="shared" si="70"/>
        <v>1.3038548752834611E-2</v>
      </c>
      <c r="BL54" s="91">
        <v>90</v>
      </c>
      <c r="BM54" s="92">
        <v>90</v>
      </c>
      <c r="BN54" s="93">
        <v>90</v>
      </c>
      <c r="BO54" s="91">
        <v>14059</v>
      </c>
      <c r="BP54" s="92">
        <v>7466</v>
      </c>
      <c r="BQ54" s="93">
        <v>10451</v>
      </c>
      <c r="BR54" s="91">
        <f t="shared" si="42"/>
        <v>307.68012630370299</v>
      </c>
      <c r="BS54" s="92">
        <f t="shared" si="71"/>
        <v>162.1060456436276</v>
      </c>
      <c r="BT54" s="93">
        <f t="shared" si="72"/>
        <v>8.8594726739146381</v>
      </c>
      <c r="BU54" s="91">
        <f t="shared" si="43"/>
        <v>1442.6043068640647</v>
      </c>
      <c r="BV54" s="92">
        <f t="shared" si="73"/>
        <v>751.64346959195132</v>
      </c>
      <c r="BW54" s="93">
        <f t="shared" si="74"/>
        <v>103.47165380284014</v>
      </c>
      <c r="BX54" s="169">
        <f t="shared" si="44"/>
        <v>4.6886496186630779</v>
      </c>
      <c r="BY54" s="250">
        <f t="shared" si="75"/>
        <v>-5.7805479243741686E-2</v>
      </c>
      <c r="BZ54" s="251">
        <f t="shared" si="76"/>
        <v>0.20725706164026914</v>
      </c>
      <c r="CA54" s="100">
        <f t="shared" si="77"/>
        <v>0.31814307458143076</v>
      </c>
      <c r="CB54" s="101">
        <f t="shared" si="78"/>
        <v>-0.10983257229832571</v>
      </c>
      <c r="CC54" s="247">
        <f t="shared" si="79"/>
        <v>1.3159414450711837E-2</v>
      </c>
      <c r="CD54" s="285"/>
      <c r="CE54" s="280"/>
      <c r="CF54" s="273"/>
    </row>
    <row r="55" spans="1:84" s="142" customFormat="1" ht="15" customHeight="1" x14ac:dyDescent="0.2">
      <c r="A55" s="141" t="s">
        <v>158</v>
      </c>
      <c r="B55" s="194" t="s">
        <v>159</v>
      </c>
      <c r="C55" s="92">
        <v>2007.9524299999998</v>
      </c>
      <c r="D55" s="92">
        <v>1633.4559999999999</v>
      </c>
      <c r="E55" s="92">
        <v>2477.0250000000001</v>
      </c>
      <c r="F55" s="91">
        <v>2079.7434800000001</v>
      </c>
      <c r="G55" s="92">
        <v>1683.0940000000001</v>
      </c>
      <c r="H55" s="93">
        <v>2525.1376700000001</v>
      </c>
      <c r="I55" s="157">
        <f t="shared" si="30"/>
        <v>0.98094651607648786</v>
      </c>
      <c r="J55" s="248">
        <f t="shared" si="47"/>
        <v>1.5465701105980223E-2</v>
      </c>
      <c r="K55" s="249">
        <f t="shared" si="48"/>
        <v>1.0438630004765304E-2</v>
      </c>
      <c r="L55" s="91">
        <v>1608.5533500000001</v>
      </c>
      <c r="M55" s="92">
        <v>1335.3150000000001</v>
      </c>
      <c r="N55" s="92">
        <v>2004.96091</v>
      </c>
      <c r="O55" s="97">
        <f t="shared" si="16"/>
        <v>0.79400063363673945</v>
      </c>
      <c r="P55" s="98">
        <f t="shared" si="49"/>
        <v>2.0562291134999744E-2</v>
      </c>
      <c r="Q55" s="99">
        <f t="shared" si="50"/>
        <v>6.3139816920165792E-4</v>
      </c>
      <c r="R55" s="91">
        <v>272.09172999999998</v>
      </c>
      <c r="S55" s="92">
        <v>217.40899999999999</v>
      </c>
      <c r="T55" s="93">
        <v>325.26700000000005</v>
      </c>
      <c r="U55" s="100">
        <f t="shared" si="31"/>
        <v>0.12881159069635995</v>
      </c>
      <c r="V55" s="101">
        <f t="shared" si="51"/>
        <v>-2.0178758299637667E-3</v>
      </c>
      <c r="W55" s="102">
        <f t="shared" si="52"/>
        <v>-3.6063616678613797E-4</v>
      </c>
      <c r="X55" s="91">
        <v>199.0984</v>
      </c>
      <c r="Y55" s="92">
        <v>130.37</v>
      </c>
      <c r="Z55" s="93">
        <v>194.90976000000001</v>
      </c>
      <c r="AA55" s="100">
        <f t="shared" si="33"/>
        <v>7.7187775666900563E-2</v>
      </c>
      <c r="AB55" s="101">
        <f t="shared" si="53"/>
        <v>-1.8544415305036033E-2</v>
      </c>
      <c r="AC55" s="102">
        <f t="shared" si="54"/>
        <v>-2.7076200241558934E-4</v>
      </c>
      <c r="AD55" s="91">
        <v>268.73453999999998</v>
      </c>
      <c r="AE55" s="92">
        <v>243.53100000000001</v>
      </c>
      <c r="AF55" s="92">
        <v>322.60363000000001</v>
      </c>
      <c r="AG55" s="92">
        <f t="shared" si="55"/>
        <v>53.869090000000028</v>
      </c>
      <c r="AH55" s="93">
        <f t="shared" si="56"/>
        <v>79.072630000000004</v>
      </c>
      <c r="AI55" s="91">
        <v>11.863</v>
      </c>
      <c r="AJ55" s="92">
        <v>4.6189999999999998</v>
      </c>
      <c r="AK55" s="92">
        <v>9.5180000000000007</v>
      </c>
      <c r="AL55" s="92">
        <f t="shared" si="57"/>
        <v>-2.3449999999999989</v>
      </c>
      <c r="AM55" s="93">
        <f t="shared" si="58"/>
        <v>4.8990000000000009</v>
      </c>
      <c r="AN55" s="100">
        <f t="shared" si="35"/>
        <v>0.13023834236634674</v>
      </c>
      <c r="AO55" s="101">
        <f t="shared" si="59"/>
        <v>-3.5967704505440456E-3</v>
      </c>
      <c r="AP55" s="102">
        <f t="shared" si="60"/>
        <v>-1.8851072959196163E-2</v>
      </c>
      <c r="AQ55" s="100">
        <f>IF(E55=0,"0",(AK55/E55))</f>
        <v>3.8425126916361361E-3</v>
      </c>
      <c r="AR55" s="101">
        <f t="shared" si="61"/>
        <v>-2.0654957963936326E-3</v>
      </c>
      <c r="AS55" s="102">
        <f t="shared" si="62"/>
        <v>1.0147658775193189E-3</v>
      </c>
      <c r="AT55" s="100">
        <f>IF(H55=0,"0",(AK55/H55))</f>
        <v>3.7692994378401555E-3</v>
      </c>
      <c r="AU55" s="101">
        <f t="shared" si="63"/>
        <v>-1.9347694120355028E-3</v>
      </c>
      <c r="AV55" s="102">
        <f t="shared" si="64"/>
        <v>1.0249488549255946E-3</v>
      </c>
      <c r="AW55" s="91">
        <v>2935</v>
      </c>
      <c r="AX55" s="92">
        <v>1671</v>
      </c>
      <c r="AY55" s="93">
        <v>2170</v>
      </c>
      <c r="AZ55" s="91">
        <v>18</v>
      </c>
      <c r="BA55" s="92">
        <v>19</v>
      </c>
      <c r="BB55" s="93">
        <v>21</v>
      </c>
      <c r="BC55" s="91">
        <v>43</v>
      </c>
      <c r="BD55" s="92">
        <v>26</v>
      </c>
      <c r="BE55" s="93">
        <v>45</v>
      </c>
      <c r="BF55" s="91">
        <f t="shared" si="65"/>
        <v>8.6111111111111107</v>
      </c>
      <c r="BG55" s="92">
        <f t="shared" si="66"/>
        <v>-4.9768518518518512</v>
      </c>
      <c r="BH55" s="93">
        <f t="shared" si="67"/>
        <v>-1.1608187134502934</v>
      </c>
      <c r="BI55" s="91">
        <f t="shared" si="68"/>
        <v>4.0185185185185182</v>
      </c>
      <c r="BJ55" s="92">
        <f t="shared" si="69"/>
        <v>-1.6694659776055127</v>
      </c>
      <c r="BK55" s="93">
        <f t="shared" si="70"/>
        <v>-3.1225071225071233</v>
      </c>
      <c r="BL55" s="91">
        <v>75</v>
      </c>
      <c r="BM55" s="92">
        <v>75</v>
      </c>
      <c r="BN55" s="93">
        <v>75</v>
      </c>
      <c r="BO55" s="91">
        <v>16798</v>
      </c>
      <c r="BP55" s="92">
        <v>10352</v>
      </c>
      <c r="BQ55" s="93">
        <v>14005</v>
      </c>
      <c r="BR55" s="91">
        <f t="shared" si="42"/>
        <v>180.3025826490539</v>
      </c>
      <c r="BS55" s="92">
        <f t="shared" si="71"/>
        <v>56.493588721205356</v>
      </c>
      <c r="BT55" s="93">
        <f t="shared" si="72"/>
        <v>17.716222525406295</v>
      </c>
      <c r="BU55" s="91">
        <f t="shared" si="43"/>
        <v>1163.6579124423963</v>
      </c>
      <c r="BV55" s="92">
        <f t="shared" si="73"/>
        <v>455.05706746794999</v>
      </c>
      <c r="BW55" s="93">
        <f t="shared" si="74"/>
        <v>156.42033015634001</v>
      </c>
      <c r="BX55" s="169">
        <f t="shared" si="44"/>
        <v>6.4539170506912447</v>
      </c>
      <c r="BY55" s="250">
        <f t="shared" si="75"/>
        <v>0.7305780387662022</v>
      </c>
      <c r="BZ55" s="251">
        <f t="shared" si="76"/>
        <v>0.25882429186419476</v>
      </c>
      <c r="CA55" s="100">
        <f t="shared" si="77"/>
        <v>0.51159817351598169</v>
      </c>
      <c r="CB55" s="101">
        <f t="shared" si="78"/>
        <v>-0.10202739726027399</v>
      </c>
      <c r="CC55" s="247">
        <f t="shared" si="79"/>
        <v>4.1471931238248327E-3</v>
      </c>
      <c r="CD55" s="285"/>
      <c r="CE55" s="280"/>
      <c r="CF55" s="273"/>
    </row>
    <row r="56" spans="1:84" s="142" customFormat="1" ht="15" customHeight="1" x14ac:dyDescent="0.2">
      <c r="A56" s="141" t="s">
        <v>158</v>
      </c>
      <c r="B56" s="194" t="s">
        <v>160</v>
      </c>
      <c r="C56" s="92">
        <v>3172.4879999999998</v>
      </c>
      <c r="D56" s="92">
        <v>2654.76</v>
      </c>
      <c r="E56" s="92">
        <v>4088.4580000000001</v>
      </c>
      <c r="F56" s="91">
        <v>3111.9960000000001</v>
      </c>
      <c r="G56" s="92">
        <v>2637.2</v>
      </c>
      <c r="H56" s="93">
        <v>4067.5940000000001</v>
      </c>
      <c r="I56" s="157">
        <f t="shared" si="30"/>
        <v>1.005129322149654</v>
      </c>
      <c r="J56" s="248">
        <f t="shared" si="47"/>
        <v>-1.4309006177246175E-2</v>
      </c>
      <c r="K56" s="249">
        <f t="shared" si="48"/>
        <v>-1.5292551292782619E-3</v>
      </c>
      <c r="L56" s="91">
        <v>2375.8150000000001</v>
      </c>
      <c r="M56" s="92">
        <v>2072.1260000000002</v>
      </c>
      <c r="N56" s="92">
        <v>3164.4850000000001</v>
      </c>
      <c r="O56" s="97">
        <f t="shared" si="16"/>
        <v>0.77797464545379902</v>
      </c>
      <c r="P56" s="98">
        <f t="shared" si="49"/>
        <v>1.4536967513338994E-2</v>
      </c>
      <c r="Q56" s="99">
        <f t="shared" si="50"/>
        <v>-7.754916202503237E-3</v>
      </c>
      <c r="R56" s="91">
        <v>496.82300000000004</v>
      </c>
      <c r="S56" s="92">
        <v>389.089</v>
      </c>
      <c r="T56" s="93">
        <v>598.12199999999984</v>
      </c>
      <c r="U56" s="100">
        <f t="shared" si="31"/>
        <v>0.14704564909870549</v>
      </c>
      <c r="V56" s="101">
        <f t="shared" si="51"/>
        <v>-1.2602049677256949E-2</v>
      </c>
      <c r="W56" s="102">
        <f t="shared" si="52"/>
        <v>-4.9302828639993801E-4</v>
      </c>
      <c r="X56" s="91">
        <v>239.358</v>
      </c>
      <c r="Y56" s="92">
        <v>175.98500000000001</v>
      </c>
      <c r="Z56" s="93">
        <v>304.98700000000002</v>
      </c>
      <c r="AA56" s="100">
        <f t="shared" si="33"/>
        <v>7.4979705447495507E-2</v>
      </c>
      <c r="AB56" s="101">
        <f t="shared" si="53"/>
        <v>-1.9349178360819758E-3</v>
      </c>
      <c r="AC56" s="102">
        <f t="shared" si="54"/>
        <v>8.2479444889030501E-3</v>
      </c>
      <c r="AD56" s="91">
        <v>323.38299999999998</v>
      </c>
      <c r="AE56" s="92">
        <v>391.49200000000002</v>
      </c>
      <c r="AF56" s="92">
        <v>582.048</v>
      </c>
      <c r="AG56" s="92">
        <f t="shared" si="55"/>
        <v>258.66500000000002</v>
      </c>
      <c r="AH56" s="93">
        <f t="shared" si="56"/>
        <v>190.55599999999998</v>
      </c>
      <c r="AI56" s="91">
        <v>0</v>
      </c>
      <c r="AJ56" s="92">
        <v>0</v>
      </c>
      <c r="AK56" s="92">
        <v>0</v>
      </c>
      <c r="AL56" s="92">
        <f t="shared" si="57"/>
        <v>0</v>
      </c>
      <c r="AM56" s="93">
        <f t="shared" si="58"/>
        <v>0</v>
      </c>
      <c r="AN56" s="100">
        <f t="shared" si="35"/>
        <v>0.14236369800056647</v>
      </c>
      <c r="AO56" s="101">
        <f t="shared" si="59"/>
        <v>4.0430136707348033E-2</v>
      </c>
      <c r="AP56" s="102">
        <f t="shared" si="60"/>
        <v>-5.1042463710528063E-3</v>
      </c>
      <c r="AQ56" s="100">
        <f t="shared" si="38"/>
        <v>0</v>
      </c>
      <c r="AR56" s="101">
        <f t="shared" si="61"/>
        <v>0</v>
      </c>
      <c r="AS56" s="102">
        <f t="shared" si="62"/>
        <v>0</v>
      </c>
      <c r="AT56" s="100">
        <f t="shared" si="40"/>
        <v>0</v>
      </c>
      <c r="AU56" s="101">
        <f t="shared" si="63"/>
        <v>0</v>
      </c>
      <c r="AV56" s="102">
        <f t="shared" si="64"/>
        <v>0</v>
      </c>
      <c r="AW56" s="91">
        <v>4580</v>
      </c>
      <c r="AX56" s="92">
        <v>2523</v>
      </c>
      <c r="AY56" s="93">
        <v>3218</v>
      </c>
      <c r="AZ56" s="91">
        <v>21.95</v>
      </c>
      <c r="BA56" s="92">
        <v>22</v>
      </c>
      <c r="BB56" s="93">
        <v>22</v>
      </c>
      <c r="BC56" s="91">
        <v>37.200000000000003</v>
      </c>
      <c r="BD56" s="92">
        <v>38</v>
      </c>
      <c r="BE56" s="93">
        <v>38</v>
      </c>
      <c r="BF56" s="91">
        <f t="shared" si="65"/>
        <v>12.189393939393939</v>
      </c>
      <c r="BG56" s="92">
        <f t="shared" si="66"/>
        <v>-5.1986090978118309</v>
      </c>
      <c r="BH56" s="93">
        <f t="shared" si="67"/>
        <v>-0.55303030303030276</v>
      </c>
      <c r="BI56" s="91">
        <f t="shared" si="68"/>
        <v>7.0570175438596499</v>
      </c>
      <c r="BJ56" s="92">
        <f t="shared" si="69"/>
        <v>-3.2028390869647216</v>
      </c>
      <c r="BK56" s="93">
        <f t="shared" si="70"/>
        <v>-0.32017543859649056</v>
      </c>
      <c r="BL56" s="91">
        <v>107</v>
      </c>
      <c r="BM56" s="92">
        <v>107</v>
      </c>
      <c r="BN56" s="93">
        <v>107</v>
      </c>
      <c r="BO56" s="91">
        <v>18347</v>
      </c>
      <c r="BP56" s="92">
        <v>10381</v>
      </c>
      <c r="BQ56" s="93">
        <v>14087</v>
      </c>
      <c r="BR56" s="91">
        <f t="shared" si="42"/>
        <v>288.74806559239016</v>
      </c>
      <c r="BS56" s="92">
        <f t="shared" si="71"/>
        <v>119.12927232918636</v>
      </c>
      <c r="BT56" s="93">
        <f t="shared" si="72"/>
        <v>34.707029083383333</v>
      </c>
      <c r="BU56" s="91">
        <f t="shared" si="43"/>
        <v>1264.0130515848352</v>
      </c>
      <c r="BV56" s="92">
        <f t="shared" si="73"/>
        <v>584.53794241452954</v>
      </c>
      <c r="BW56" s="93">
        <f t="shared" si="74"/>
        <v>218.74947647583804</v>
      </c>
      <c r="BX56" s="169">
        <f t="shared" si="44"/>
        <v>4.3775637041640767</v>
      </c>
      <c r="BY56" s="250">
        <f t="shared" si="75"/>
        <v>0.37166850765752635</v>
      </c>
      <c r="BZ56" s="251">
        <f t="shared" si="76"/>
        <v>0.26301752897580855</v>
      </c>
      <c r="CA56" s="100">
        <f t="shared" si="77"/>
        <v>0.36069645371911402</v>
      </c>
      <c r="CB56" s="101">
        <f t="shared" si="78"/>
        <v>-0.10907694277301244</v>
      </c>
      <c r="CC56" s="247">
        <f t="shared" si="79"/>
        <v>4.0100875838748884E-3</v>
      </c>
      <c r="CD56" s="285"/>
      <c r="CE56" s="280"/>
      <c r="CF56" s="273"/>
    </row>
    <row r="57" spans="1:84" s="142" customFormat="1" ht="15" customHeight="1" x14ac:dyDescent="0.2">
      <c r="A57" s="141" t="s">
        <v>158</v>
      </c>
      <c r="B57" s="194" t="s">
        <v>161</v>
      </c>
      <c r="C57" s="92">
        <v>1581.596</v>
      </c>
      <c r="D57" s="92">
        <v>1610.624</v>
      </c>
      <c r="E57" s="92">
        <v>2148.7080000000001</v>
      </c>
      <c r="F57" s="91">
        <v>1516.124</v>
      </c>
      <c r="G57" s="92">
        <v>1396.16</v>
      </c>
      <c r="H57" s="93">
        <v>2132.4299999999998</v>
      </c>
      <c r="I57" s="157">
        <f t="shared" si="30"/>
        <v>1.0076335448291387</v>
      </c>
      <c r="J57" s="248">
        <f t="shared" si="47"/>
        <v>-3.5550258078802965E-2</v>
      </c>
      <c r="K57" s="249">
        <f t="shared" si="48"/>
        <v>-0.14597635661482178</v>
      </c>
      <c r="L57" s="91">
        <v>1097.431</v>
      </c>
      <c r="M57" s="92">
        <v>976.93700000000001</v>
      </c>
      <c r="N57" s="92">
        <v>1458.2180000000001</v>
      </c>
      <c r="O57" s="97">
        <f t="shared" si="16"/>
        <v>0.6838292464465423</v>
      </c>
      <c r="P57" s="98">
        <f t="shared" si="49"/>
        <v>-4.0010624170900622E-2</v>
      </c>
      <c r="Q57" s="99">
        <f t="shared" si="50"/>
        <v>-1.5902159696020157E-2</v>
      </c>
      <c r="R57" s="91">
        <v>341.98599999999999</v>
      </c>
      <c r="S57" s="92">
        <v>353.84399999999999</v>
      </c>
      <c r="T57" s="93">
        <v>534.4259999999997</v>
      </c>
      <c r="U57" s="100">
        <f t="shared" si="31"/>
        <v>0.25061830869008583</v>
      </c>
      <c r="V57" s="101">
        <f t="shared" si="51"/>
        <v>2.5052325960441046E-2</v>
      </c>
      <c r="W57" s="102">
        <f t="shared" si="52"/>
        <v>-2.8225576862607182E-3</v>
      </c>
      <c r="X57" s="91">
        <v>76.706999999999994</v>
      </c>
      <c r="Y57" s="92">
        <v>65.379000000000005</v>
      </c>
      <c r="Z57" s="93">
        <v>139.786</v>
      </c>
      <c r="AA57" s="100">
        <f t="shared" si="33"/>
        <v>6.5552444863371834E-2</v>
      </c>
      <c r="AB57" s="101">
        <f t="shared" si="53"/>
        <v>1.4958298210459541E-2</v>
      </c>
      <c r="AC57" s="102">
        <f t="shared" si="54"/>
        <v>1.8724717382280841E-2</v>
      </c>
      <c r="AD57" s="91">
        <v>2073.625</v>
      </c>
      <c r="AE57" s="92">
        <v>1970</v>
      </c>
      <c r="AF57" s="92">
        <v>2227.877</v>
      </c>
      <c r="AG57" s="92">
        <f t="shared" si="55"/>
        <v>154.25199999999995</v>
      </c>
      <c r="AH57" s="93">
        <f t="shared" si="56"/>
        <v>257.87699999999995</v>
      </c>
      <c r="AI57" s="91">
        <v>1014.37</v>
      </c>
      <c r="AJ57" s="92">
        <v>954.39200000000005</v>
      </c>
      <c r="AK57" s="92">
        <v>1027.6289999999999</v>
      </c>
      <c r="AL57" s="92">
        <f t="shared" si="57"/>
        <v>13.258999999999901</v>
      </c>
      <c r="AM57" s="93">
        <f t="shared" si="58"/>
        <v>73.236999999999853</v>
      </c>
      <c r="AN57" s="100">
        <f t="shared" si="35"/>
        <v>1.0368449319311883</v>
      </c>
      <c r="AO57" s="101">
        <f t="shared" si="59"/>
        <v>-0.27425158070541422</v>
      </c>
      <c r="AP57" s="102">
        <f t="shared" si="60"/>
        <v>-0.18628349531191746</v>
      </c>
      <c r="AQ57" s="100">
        <f t="shared" si="38"/>
        <v>0.47825437425652989</v>
      </c>
      <c r="AR57" s="101">
        <f t="shared" si="61"/>
        <v>-0.16310410161214955</v>
      </c>
      <c r="AS57" s="102">
        <f t="shared" si="62"/>
        <v>-0.11430602469443568</v>
      </c>
      <c r="AT57" s="100">
        <f t="shared" si="40"/>
        <v>0.48190515046214882</v>
      </c>
      <c r="AU57" s="101">
        <f t="shared" si="63"/>
        <v>-0.18714962342178149</v>
      </c>
      <c r="AV57" s="102">
        <f t="shared" si="64"/>
        <v>-0.20167839297126849</v>
      </c>
      <c r="AW57" s="91">
        <v>1872</v>
      </c>
      <c r="AX57" s="92">
        <v>948</v>
      </c>
      <c r="AY57" s="93">
        <v>1229</v>
      </c>
      <c r="AZ57" s="91">
        <v>19</v>
      </c>
      <c r="BA57" s="92">
        <v>19</v>
      </c>
      <c r="BB57" s="93">
        <v>17</v>
      </c>
      <c r="BC57" s="91">
        <v>31</v>
      </c>
      <c r="BD57" s="92">
        <v>31</v>
      </c>
      <c r="BE57" s="93">
        <v>31</v>
      </c>
      <c r="BF57" s="91">
        <f t="shared" si="65"/>
        <v>6.0245098039215685</v>
      </c>
      <c r="BG57" s="92">
        <f t="shared" si="66"/>
        <v>-2.1860165118679058</v>
      </c>
      <c r="BH57" s="93">
        <f t="shared" si="67"/>
        <v>0.48065015479876205</v>
      </c>
      <c r="BI57" s="91">
        <f t="shared" si="68"/>
        <v>3.3037634408602155</v>
      </c>
      <c r="BJ57" s="92">
        <f t="shared" si="69"/>
        <v>-1.7284946236559136</v>
      </c>
      <c r="BK57" s="93">
        <f t="shared" si="70"/>
        <v>-9.4086021505376038E-2</v>
      </c>
      <c r="BL57" s="91">
        <v>85</v>
      </c>
      <c r="BM57" s="92">
        <v>85</v>
      </c>
      <c r="BN57" s="93">
        <v>85</v>
      </c>
      <c r="BO57" s="91">
        <v>8904</v>
      </c>
      <c r="BP57" s="92">
        <v>4534</v>
      </c>
      <c r="BQ57" s="93">
        <v>6673</v>
      </c>
      <c r="BR57" s="91">
        <f t="shared" si="42"/>
        <v>319.56091712872768</v>
      </c>
      <c r="BS57" s="92">
        <f t="shared" si="71"/>
        <v>149.28643375047071</v>
      </c>
      <c r="BT57" s="93">
        <f t="shared" si="72"/>
        <v>11.629730538520334</v>
      </c>
      <c r="BU57" s="91">
        <f t="shared" si="43"/>
        <v>1735.0935720097641</v>
      </c>
      <c r="BV57" s="92">
        <f t="shared" si="73"/>
        <v>925.19827286446491</v>
      </c>
      <c r="BW57" s="93">
        <f t="shared" si="74"/>
        <v>262.35095597600889</v>
      </c>
      <c r="BX57" s="169">
        <f t="shared" si="44"/>
        <v>5.4296175752644427</v>
      </c>
      <c r="BY57" s="250">
        <f t="shared" si="75"/>
        <v>0.67320731885418628</v>
      </c>
      <c r="BZ57" s="251">
        <f t="shared" si="76"/>
        <v>0.64691715332351407</v>
      </c>
      <c r="CA57" s="100">
        <f t="shared" si="77"/>
        <v>0.2150846091861402</v>
      </c>
      <c r="CB57" s="101">
        <f t="shared" si="78"/>
        <v>-7.1909750201450462E-2</v>
      </c>
      <c r="CC57" s="247">
        <f t="shared" si="79"/>
        <v>1.897734275015403E-2</v>
      </c>
      <c r="CD57" s="285"/>
      <c r="CE57" s="280"/>
      <c r="CF57" s="273"/>
    </row>
    <row r="58" spans="1:84" s="139" customFormat="1" ht="15" customHeight="1" x14ac:dyDescent="0.2">
      <c r="A58" s="140" t="s">
        <v>162</v>
      </c>
      <c r="B58" s="195" t="s">
        <v>163</v>
      </c>
      <c r="C58" s="70">
        <v>12386.3346</v>
      </c>
      <c r="D58" s="70">
        <v>8694.2330000000002</v>
      </c>
      <c r="E58" s="70">
        <v>13330.982</v>
      </c>
      <c r="F58" s="69">
        <v>12224.549000000001</v>
      </c>
      <c r="G58" s="70">
        <v>8739.0030000000006</v>
      </c>
      <c r="H58" s="71">
        <v>13070.421</v>
      </c>
      <c r="I58" s="155">
        <f t="shared" si="30"/>
        <v>1.0199351650570398</v>
      </c>
      <c r="J58" s="222">
        <f t="shared" si="47"/>
        <v>6.7006809055183414E-3</v>
      </c>
      <c r="K58" s="156">
        <f t="shared" si="48"/>
        <v>2.5058175084613943E-2</v>
      </c>
      <c r="L58" s="69">
        <v>7893.9489999999996</v>
      </c>
      <c r="M58" s="70">
        <v>6106.05</v>
      </c>
      <c r="N58" s="70">
        <v>8817.3220000000001</v>
      </c>
      <c r="O58" s="75">
        <f t="shared" si="16"/>
        <v>0.67460122363311781</v>
      </c>
      <c r="P58" s="76">
        <f t="shared" si="49"/>
        <v>2.8855601442884127E-2</v>
      </c>
      <c r="Q58" s="77">
        <f t="shared" si="50"/>
        <v>-2.4111203860041286E-2</v>
      </c>
      <c r="R58" s="69">
        <v>3753.1870000000013</v>
      </c>
      <c r="S58" s="70">
        <v>1830.569</v>
      </c>
      <c r="T58" s="93">
        <v>2781.1610000000001</v>
      </c>
      <c r="U58" s="78">
        <f t="shared" si="31"/>
        <v>0.21278281701867138</v>
      </c>
      <c r="V58" s="79">
        <f t="shared" si="51"/>
        <v>-9.4237671017329022E-2</v>
      </c>
      <c r="W58" s="80">
        <f t="shared" si="52"/>
        <v>3.3116679642540836E-3</v>
      </c>
      <c r="X58" s="69">
        <v>577.41300000000001</v>
      </c>
      <c r="Y58" s="70">
        <v>802.38400000000001</v>
      </c>
      <c r="Z58" s="71">
        <v>1471.9380000000001</v>
      </c>
      <c r="AA58" s="78">
        <f t="shared" si="33"/>
        <v>0.11261595934821075</v>
      </c>
      <c r="AB58" s="79">
        <f t="shared" si="53"/>
        <v>6.5382069574444868E-2</v>
      </c>
      <c r="AC58" s="80">
        <f t="shared" si="54"/>
        <v>2.0799535895787175E-2</v>
      </c>
      <c r="AD58" s="69">
        <v>3211.5819999999999</v>
      </c>
      <c r="AE58" s="70">
        <v>2395.6750000000002</v>
      </c>
      <c r="AF58" s="70">
        <v>3339.2190000000001</v>
      </c>
      <c r="AG58" s="70">
        <f t="shared" si="55"/>
        <v>127.63700000000017</v>
      </c>
      <c r="AH58" s="71">
        <f t="shared" si="56"/>
        <v>943.54399999999987</v>
      </c>
      <c r="AI58" s="69">
        <v>50.652000000000001</v>
      </c>
      <c r="AJ58" s="70">
        <v>57.652999999999999</v>
      </c>
      <c r="AK58" s="70">
        <v>70.905000000000001</v>
      </c>
      <c r="AL58" s="70">
        <f t="shared" si="57"/>
        <v>20.253</v>
      </c>
      <c r="AM58" s="71">
        <f t="shared" si="58"/>
        <v>13.252000000000002</v>
      </c>
      <c r="AN58" s="78">
        <f t="shared" si="35"/>
        <v>0.25048559813523114</v>
      </c>
      <c r="AO58" s="79">
        <f t="shared" si="59"/>
        <v>-8.7986940879096753E-3</v>
      </c>
      <c r="AP58" s="80">
        <f t="shared" si="60"/>
        <v>-2.5061997610132503E-2</v>
      </c>
      <c r="AQ58" s="78">
        <f t="shared" si="38"/>
        <v>5.3188129726677302E-3</v>
      </c>
      <c r="AR58" s="79">
        <f t="shared" si="61"/>
        <v>1.2294676065252716E-3</v>
      </c>
      <c r="AS58" s="80">
        <f t="shared" si="62"/>
        <v>-1.3123642686139331E-3</v>
      </c>
      <c r="AT58" s="78">
        <f t="shared" si="40"/>
        <v>5.424844387185386E-3</v>
      </c>
      <c r="AU58" s="79">
        <f t="shared" si="63"/>
        <v>1.2813786446046168E-3</v>
      </c>
      <c r="AV58" s="80">
        <f t="shared" si="64"/>
        <v>-1.1723612665945696E-3</v>
      </c>
      <c r="AW58" s="69">
        <v>15200</v>
      </c>
      <c r="AX58" s="70">
        <v>9476</v>
      </c>
      <c r="AY58" s="71">
        <v>11936</v>
      </c>
      <c r="AZ58" s="69">
        <v>132</v>
      </c>
      <c r="BA58" s="70">
        <v>133</v>
      </c>
      <c r="BB58" s="71">
        <v>135</v>
      </c>
      <c r="BC58" s="69">
        <v>148</v>
      </c>
      <c r="BD58" s="70">
        <v>146</v>
      </c>
      <c r="BE58" s="71">
        <v>150</v>
      </c>
      <c r="BF58" s="91">
        <f t="shared" si="65"/>
        <v>7.3679012345679018</v>
      </c>
      <c r="BG58" s="92">
        <f t="shared" si="66"/>
        <v>-2.2280583613916951</v>
      </c>
      <c r="BH58" s="93">
        <f t="shared" si="67"/>
        <v>-0.54855657662675128</v>
      </c>
      <c r="BI58" s="91">
        <f t="shared" si="68"/>
        <v>6.6311111111111112</v>
      </c>
      <c r="BJ58" s="92">
        <f t="shared" si="69"/>
        <v>-1.9274474474474479</v>
      </c>
      <c r="BK58" s="93">
        <f t="shared" si="70"/>
        <v>-0.58045662100456674</v>
      </c>
      <c r="BL58" s="69">
        <v>221</v>
      </c>
      <c r="BM58" s="70">
        <v>224</v>
      </c>
      <c r="BN58" s="71">
        <v>241</v>
      </c>
      <c r="BO58" s="69">
        <v>56693</v>
      </c>
      <c r="BP58" s="70">
        <v>32127</v>
      </c>
      <c r="BQ58" s="71">
        <v>43316</v>
      </c>
      <c r="BR58" s="69">
        <f t="shared" si="42"/>
        <v>301.74579831932772</v>
      </c>
      <c r="BS58" s="70">
        <f t="shared" si="71"/>
        <v>86.118666221890635</v>
      </c>
      <c r="BT58" s="71">
        <f t="shared" si="72"/>
        <v>29.731511271050579</v>
      </c>
      <c r="BU58" s="69">
        <f t="shared" si="43"/>
        <v>1095.0419738605899</v>
      </c>
      <c r="BV58" s="70">
        <f t="shared" si="73"/>
        <v>290.79532912374782</v>
      </c>
      <c r="BW58" s="71">
        <f t="shared" si="74"/>
        <v>172.81708994332519</v>
      </c>
      <c r="BX58" s="168">
        <f t="shared" si="44"/>
        <v>3.6290214477211795</v>
      </c>
      <c r="BY58" s="234">
        <f t="shared" si="75"/>
        <v>-0.10078118385776769</v>
      </c>
      <c r="BZ58" s="163">
        <f t="shared" si="76"/>
        <v>0.23866686772962176</v>
      </c>
      <c r="CA58" s="100">
        <f t="shared" si="77"/>
        <v>0.49242312283294493</v>
      </c>
      <c r="CB58" s="101">
        <f t="shared" si="78"/>
        <v>-0.21039718337172869</v>
      </c>
      <c r="CC58" s="247">
        <f t="shared" si="79"/>
        <v>-3.4871388721676888E-2</v>
      </c>
      <c r="CD58" s="285"/>
      <c r="CE58" s="280"/>
      <c r="CF58" s="273"/>
    </row>
    <row r="59" spans="1:84" s="142" customFormat="1" ht="15" customHeight="1" x14ac:dyDescent="0.2">
      <c r="A59" s="141" t="s">
        <v>162</v>
      </c>
      <c r="B59" s="194" t="s">
        <v>164</v>
      </c>
      <c r="C59" s="92">
        <v>9436.7430000000004</v>
      </c>
      <c r="D59" s="92">
        <v>7089.4989999999998</v>
      </c>
      <c r="E59" s="92">
        <v>9812.6219999999994</v>
      </c>
      <c r="F59" s="91">
        <v>9137.9750000000004</v>
      </c>
      <c r="G59" s="92">
        <v>6761.1989999999996</v>
      </c>
      <c r="H59" s="93">
        <v>9607.4050000000007</v>
      </c>
      <c r="I59" s="157">
        <f t="shared" si="30"/>
        <v>1.0213602944811839</v>
      </c>
      <c r="J59" s="248">
        <f t="shared" si="47"/>
        <v>-1.1334914249415684E-2</v>
      </c>
      <c r="K59" s="249">
        <f t="shared" si="48"/>
        <v>-2.7196181966262722E-2</v>
      </c>
      <c r="L59" s="91">
        <v>5978.9440000000004</v>
      </c>
      <c r="M59" s="92">
        <v>4869.7049999999999</v>
      </c>
      <c r="N59" s="92">
        <v>6767.7370000000001</v>
      </c>
      <c r="O59" s="97">
        <f t="shared" si="16"/>
        <v>0.70442923973747329</v>
      </c>
      <c r="P59" s="98">
        <f t="shared" si="49"/>
        <v>5.0132855691773837E-2</v>
      </c>
      <c r="Q59" s="99">
        <f t="shared" si="50"/>
        <v>-1.5813575183371453E-2</v>
      </c>
      <c r="R59" s="91">
        <v>2595.9809999999998</v>
      </c>
      <c r="S59" s="92">
        <v>1063.386</v>
      </c>
      <c r="T59" s="93">
        <v>1304.8490000000006</v>
      </c>
      <c r="U59" s="100">
        <f t="shared" si="31"/>
        <v>0.13581700781844844</v>
      </c>
      <c r="V59" s="101">
        <f t="shared" si="51"/>
        <v>-0.14827011213974797</v>
      </c>
      <c r="W59" s="102">
        <f t="shared" si="52"/>
        <v>-2.1460717626402392E-2</v>
      </c>
      <c r="X59" s="91">
        <v>563.04999999999995</v>
      </c>
      <c r="Y59" s="92">
        <v>828.10799999999995</v>
      </c>
      <c r="Z59" s="93">
        <v>1534.819</v>
      </c>
      <c r="AA59" s="100">
        <f t="shared" si="33"/>
        <v>0.15975375244407827</v>
      </c>
      <c r="AB59" s="101">
        <f t="shared" si="53"/>
        <v>9.8137256447974108E-2</v>
      </c>
      <c r="AC59" s="102">
        <f t="shared" si="54"/>
        <v>3.7274292809773762E-2</v>
      </c>
      <c r="AD59" s="91">
        <v>1990.479</v>
      </c>
      <c r="AE59" s="92">
        <v>1776.375</v>
      </c>
      <c r="AF59" s="92">
        <v>1929.1020000000001</v>
      </c>
      <c r="AG59" s="92">
        <f t="shared" si="55"/>
        <v>-61.376999999999953</v>
      </c>
      <c r="AH59" s="93">
        <f t="shared" si="56"/>
        <v>152.72700000000009</v>
      </c>
      <c r="AI59" s="91">
        <v>75.430000000000007</v>
      </c>
      <c r="AJ59" s="92">
        <v>75.391000000000005</v>
      </c>
      <c r="AK59" s="92">
        <v>84.185000000000002</v>
      </c>
      <c r="AL59" s="92">
        <f t="shared" si="57"/>
        <v>8.7549999999999955</v>
      </c>
      <c r="AM59" s="93">
        <f t="shared" si="58"/>
        <v>8.7939999999999969</v>
      </c>
      <c r="AN59" s="100">
        <f t="shared" si="35"/>
        <v>0.1965939378893837</v>
      </c>
      <c r="AO59" s="101">
        <f t="shared" si="59"/>
        <v>-1.4334663218011079E-2</v>
      </c>
      <c r="AP59" s="102">
        <f t="shared" si="60"/>
        <v>-5.3970312137310711E-2</v>
      </c>
      <c r="AQ59" s="100">
        <f t="shared" si="38"/>
        <v>8.5792563903918859E-3</v>
      </c>
      <c r="AR59" s="101">
        <f t="shared" si="61"/>
        <v>5.8603245709201723E-4</v>
      </c>
      <c r="AS59" s="102">
        <f t="shared" si="62"/>
        <v>-2.0549224140624222E-3</v>
      </c>
      <c r="AT59" s="100">
        <f t="shared" si="40"/>
        <v>8.7625118333202346E-3</v>
      </c>
      <c r="AU59" s="101">
        <f t="shared" si="63"/>
        <v>5.0794777509070334E-4</v>
      </c>
      <c r="AV59" s="102">
        <f t="shared" si="64"/>
        <v>-2.388025223790495E-3</v>
      </c>
      <c r="AW59" s="91">
        <v>10891</v>
      </c>
      <c r="AX59" s="92">
        <v>5408</v>
      </c>
      <c r="AY59" s="93">
        <v>6603</v>
      </c>
      <c r="AZ59" s="91">
        <v>94</v>
      </c>
      <c r="BA59" s="92">
        <v>80</v>
      </c>
      <c r="BB59" s="93">
        <v>77</v>
      </c>
      <c r="BC59" s="91">
        <v>119</v>
      </c>
      <c r="BD59" s="92">
        <v>94</v>
      </c>
      <c r="BE59" s="93">
        <v>90</v>
      </c>
      <c r="BF59" s="91">
        <f t="shared" si="65"/>
        <v>7.1461038961038961</v>
      </c>
      <c r="BG59" s="92">
        <f t="shared" si="66"/>
        <v>-2.5090379478677347</v>
      </c>
      <c r="BH59" s="93">
        <f t="shared" si="67"/>
        <v>-0.36500721500721411</v>
      </c>
      <c r="BI59" s="91">
        <f t="shared" si="68"/>
        <v>6.113888888888888</v>
      </c>
      <c r="BJ59" s="92">
        <f t="shared" si="69"/>
        <v>-1.5128618113912244</v>
      </c>
      <c r="BK59" s="93">
        <f t="shared" si="70"/>
        <v>-0.27854609929078133</v>
      </c>
      <c r="BL59" s="91">
        <v>172</v>
      </c>
      <c r="BM59" s="92">
        <v>179</v>
      </c>
      <c r="BN59" s="93">
        <v>177</v>
      </c>
      <c r="BO59" s="91">
        <v>42793</v>
      </c>
      <c r="BP59" s="92">
        <v>20972</v>
      </c>
      <c r="BQ59" s="93">
        <v>27272</v>
      </c>
      <c r="BR59" s="91">
        <f t="shared" si="42"/>
        <v>352.28091082428864</v>
      </c>
      <c r="BS59" s="92">
        <f t="shared" si="71"/>
        <v>138.74189743424822</v>
      </c>
      <c r="BT59" s="93">
        <f t="shared" si="72"/>
        <v>29.889198064418338</v>
      </c>
      <c r="BU59" s="91">
        <f t="shared" si="43"/>
        <v>1455.0060578524913</v>
      </c>
      <c r="BV59" s="92">
        <f t="shared" si="73"/>
        <v>615.96694298700595</v>
      </c>
      <c r="BW59" s="93">
        <f t="shared" si="74"/>
        <v>204.78434927260969</v>
      </c>
      <c r="BX59" s="169">
        <f t="shared" si="44"/>
        <v>4.1302438285627741</v>
      </c>
      <c r="BY59" s="250">
        <f t="shared" si="75"/>
        <v>0.20103622595511617</v>
      </c>
      <c r="BZ59" s="251">
        <f t="shared" si="76"/>
        <v>0.25228524868111712</v>
      </c>
      <c r="CA59" s="100">
        <f t="shared" si="77"/>
        <v>0.42213450971287048</v>
      </c>
      <c r="CB59" s="101">
        <f t="shared" si="78"/>
        <v>-0.25949976871975133</v>
      </c>
      <c r="CC59" s="247">
        <f t="shared" si="79"/>
        <v>-8.6081784238367098E-3</v>
      </c>
      <c r="CD59" s="285"/>
      <c r="CE59" s="280"/>
      <c r="CF59" s="273"/>
    </row>
    <row r="60" spans="1:84" s="142" customFormat="1" ht="15" customHeight="1" x14ac:dyDescent="0.2">
      <c r="A60" s="141" t="s">
        <v>162</v>
      </c>
      <c r="B60" s="194" t="s">
        <v>165</v>
      </c>
      <c r="C60" s="92">
        <v>3685.6840000000002</v>
      </c>
      <c r="D60" s="92">
        <v>2511.8780000000002</v>
      </c>
      <c r="E60" s="92">
        <v>3872.163</v>
      </c>
      <c r="F60" s="91">
        <v>3671.78</v>
      </c>
      <c r="G60" s="92">
        <v>2820.9209999999998</v>
      </c>
      <c r="H60" s="93">
        <v>4339.2610000000004</v>
      </c>
      <c r="I60" s="157">
        <f t="shared" si="30"/>
        <v>0.89235540337398456</v>
      </c>
      <c r="J60" s="248">
        <f t="shared" si="47"/>
        <v>-0.11143131587390076</v>
      </c>
      <c r="K60" s="249">
        <f t="shared" si="48"/>
        <v>1.9093398365794823E-3</v>
      </c>
      <c r="L60" s="91">
        <v>2619.4059999999999</v>
      </c>
      <c r="M60" s="92">
        <v>2017.6780000000001</v>
      </c>
      <c r="N60" s="92">
        <v>3169.6190000000001</v>
      </c>
      <c r="O60" s="97">
        <f t="shared" si="16"/>
        <v>0.73045133722078481</v>
      </c>
      <c r="P60" s="98">
        <f t="shared" si="49"/>
        <v>1.706273550717452E-2</v>
      </c>
      <c r="Q60" s="99">
        <f t="shared" si="50"/>
        <v>1.5196283995260185E-2</v>
      </c>
      <c r="R60" s="91">
        <v>937.91300000000024</v>
      </c>
      <c r="S60" s="92">
        <v>688.91300000000001</v>
      </c>
      <c r="T60" s="93">
        <v>1001.5290000000002</v>
      </c>
      <c r="U60" s="100">
        <f t="shared" si="31"/>
        <v>0.23080635158843871</v>
      </c>
      <c r="V60" s="101">
        <f t="shared" si="51"/>
        <v>-2.4631882728432197E-2</v>
      </c>
      <c r="W60" s="102">
        <f t="shared" si="52"/>
        <v>-1.3409278696847576E-2</v>
      </c>
      <c r="X60" s="91">
        <v>114.461</v>
      </c>
      <c r="Y60" s="92">
        <v>114.303</v>
      </c>
      <c r="Z60" s="93">
        <v>168.113</v>
      </c>
      <c r="AA60" s="100">
        <f t="shared" si="33"/>
        <v>3.8742311190776493E-2</v>
      </c>
      <c r="AB60" s="101">
        <f t="shared" si="53"/>
        <v>7.5691472212576251E-3</v>
      </c>
      <c r="AC60" s="102">
        <f t="shared" si="54"/>
        <v>-1.7774339562871833E-3</v>
      </c>
      <c r="AD60" s="91">
        <v>1781.559</v>
      </c>
      <c r="AE60" s="92">
        <v>1697.7660000000001</v>
      </c>
      <c r="AF60" s="92">
        <v>2082.8069999999998</v>
      </c>
      <c r="AG60" s="92">
        <f t="shared" si="55"/>
        <v>301.24799999999982</v>
      </c>
      <c r="AH60" s="93">
        <f t="shared" si="56"/>
        <v>385.04099999999971</v>
      </c>
      <c r="AI60" s="91">
        <v>408.26400000000001</v>
      </c>
      <c r="AJ60" s="92">
        <v>471.40499999999997</v>
      </c>
      <c r="AK60" s="92">
        <v>559.54399999999998</v>
      </c>
      <c r="AL60" s="92">
        <f t="shared" si="57"/>
        <v>151.27999999999997</v>
      </c>
      <c r="AM60" s="93">
        <f t="shared" si="58"/>
        <v>88.13900000000001</v>
      </c>
      <c r="AN60" s="100">
        <f t="shared" si="35"/>
        <v>0.53789238727811817</v>
      </c>
      <c r="AO60" s="101">
        <f t="shared" si="59"/>
        <v>5.451969444823912E-2</v>
      </c>
      <c r="AP60" s="102">
        <f t="shared" si="60"/>
        <v>-0.1380026999832854</v>
      </c>
      <c r="AQ60" s="100">
        <f t="shared" si="38"/>
        <v>0.14450424736768572</v>
      </c>
      <c r="AR60" s="101">
        <f t="shared" si="61"/>
        <v>3.3734034837257176E-2</v>
      </c>
      <c r="AS60" s="102">
        <f t="shared" si="62"/>
        <v>-4.3166093309687931E-2</v>
      </c>
      <c r="AT60" s="100">
        <f t="shared" si="40"/>
        <v>0.12894914594904522</v>
      </c>
      <c r="AU60" s="101">
        <f t="shared" si="63"/>
        <v>1.7759477722735367E-2</v>
      </c>
      <c r="AV60" s="102">
        <f t="shared" si="64"/>
        <v>-3.816117014984588E-2</v>
      </c>
      <c r="AW60" s="91">
        <v>4568</v>
      </c>
      <c r="AX60" s="92">
        <v>2350</v>
      </c>
      <c r="AY60" s="93">
        <v>3174</v>
      </c>
      <c r="AZ60" s="91">
        <v>48</v>
      </c>
      <c r="BA60" s="92">
        <v>43</v>
      </c>
      <c r="BB60" s="93">
        <v>43</v>
      </c>
      <c r="BC60" s="91">
        <v>70</v>
      </c>
      <c r="BD60" s="92">
        <v>67</v>
      </c>
      <c r="BE60" s="93">
        <v>67</v>
      </c>
      <c r="BF60" s="91">
        <f t="shared" si="65"/>
        <v>6.1511627906976747</v>
      </c>
      <c r="BG60" s="92">
        <f t="shared" si="66"/>
        <v>-1.7793927648578816</v>
      </c>
      <c r="BH60" s="93">
        <f t="shared" si="67"/>
        <v>7.8811369509043772E-2</v>
      </c>
      <c r="BI60" s="91">
        <f t="shared" si="68"/>
        <v>3.9477611940298512</v>
      </c>
      <c r="BJ60" s="92">
        <f t="shared" si="69"/>
        <v>-1.4903340440653863</v>
      </c>
      <c r="BK60" s="93">
        <f t="shared" si="70"/>
        <v>5.0580431177446705E-2</v>
      </c>
      <c r="BL60" s="91">
        <v>66</v>
      </c>
      <c r="BM60" s="92">
        <v>75</v>
      </c>
      <c r="BN60" s="93">
        <v>75</v>
      </c>
      <c r="BO60" s="91">
        <v>17220</v>
      </c>
      <c r="BP60" s="92">
        <v>8825</v>
      </c>
      <c r="BQ60" s="93">
        <v>12525</v>
      </c>
      <c r="BR60" s="91">
        <f t="shared" si="42"/>
        <v>346.44798403193613</v>
      </c>
      <c r="BS60" s="92">
        <f t="shared" si="71"/>
        <v>133.22034175551337</v>
      </c>
      <c r="BT60" s="93">
        <f t="shared" si="72"/>
        <v>26.796879216072114</v>
      </c>
      <c r="BU60" s="91">
        <f t="shared" si="43"/>
        <v>1367.1269691241337</v>
      </c>
      <c r="BV60" s="92">
        <f t="shared" si="73"/>
        <v>563.32224057772385</v>
      </c>
      <c r="BW60" s="93">
        <f t="shared" si="74"/>
        <v>166.73505423051665</v>
      </c>
      <c r="BX60" s="169">
        <f t="shared" si="44"/>
        <v>3.9461247637051038</v>
      </c>
      <c r="BY60" s="250">
        <f t="shared" si="75"/>
        <v>0.17642248699757301</v>
      </c>
      <c r="BZ60" s="251">
        <f t="shared" si="76"/>
        <v>0.19080561476893365</v>
      </c>
      <c r="CA60" s="100">
        <f t="shared" si="77"/>
        <v>0.45753424657534247</v>
      </c>
      <c r="CB60" s="101">
        <f t="shared" si="78"/>
        <v>-0.25728518057285188</v>
      </c>
      <c r="CC60" s="247">
        <f t="shared" si="79"/>
        <v>2.4936207359656182E-2</v>
      </c>
      <c r="CD60" s="285"/>
      <c r="CE60" s="280"/>
      <c r="CF60" s="273"/>
    </row>
    <row r="61" spans="1:84" s="142" customFormat="1" ht="15" customHeight="1" x14ac:dyDescent="0.2">
      <c r="A61" s="141" t="s">
        <v>162</v>
      </c>
      <c r="B61" s="194" t="s">
        <v>166</v>
      </c>
      <c r="C61" s="92">
        <v>14737.40827</v>
      </c>
      <c r="D61" s="92">
        <v>10722.066999999999</v>
      </c>
      <c r="E61" s="92">
        <v>15534.598239999999</v>
      </c>
      <c r="F61" s="91">
        <v>14485.76116</v>
      </c>
      <c r="G61" s="92">
        <v>10287.223</v>
      </c>
      <c r="H61" s="93">
        <v>15104.805550000001</v>
      </c>
      <c r="I61" s="157">
        <f t="shared" si="30"/>
        <v>1.0284540366029404</v>
      </c>
      <c r="J61" s="248">
        <f t="shared" si="47"/>
        <v>1.108200435551665E-2</v>
      </c>
      <c r="K61" s="249">
        <f t="shared" si="48"/>
        <v>-1.3816263166005927E-2</v>
      </c>
      <c r="L61" s="91">
        <v>7868.085</v>
      </c>
      <c r="M61" s="92">
        <v>6284.7460000000001</v>
      </c>
      <c r="N61" s="92">
        <v>8807.4120000000003</v>
      </c>
      <c r="O61" s="97">
        <f t="shared" si="16"/>
        <v>0.58308675148750921</v>
      </c>
      <c r="P61" s="98">
        <f t="shared" si="49"/>
        <v>3.9926822706797482E-2</v>
      </c>
      <c r="Q61" s="99">
        <f t="shared" si="50"/>
        <v>-2.7840609569989017E-2</v>
      </c>
      <c r="R61" s="91">
        <v>4546.9881599999999</v>
      </c>
      <c r="S61" s="92">
        <v>2149.3440000000001</v>
      </c>
      <c r="T61" s="93">
        <v>3594.2706200000007</v>
      </c>
      <c r="U61" s="100">
        <f t="shared" si="31"/>
        <v>0.23795543796325141</v>
      </c>
      <c r="V61" s="101">
        <f t="shared" si="51"/>
        <v>-7.5938192463000875E-2</v>
      </c>
      <c r="W61" s="102">
        <f t="shared" si="52"/>
        <v>2.9022084423622696E-2</v>
      </c>
      <c r="X61" s="91">
        <v>2070.6880000000001</v>
      </c>
      <c r="Y61" s="92">
        <v>1853.133</v>
      </c>
      <c r="Z61" s="93">
        <v>2703.12293</v>
      </c>
      <c r="AA61" s="100">
        <f t="shared" si="33"/>
        <v>0.1789578105492394</v>
      </c>
      <c r="AB61" s="101">
        <f t="shared" si="53"/>
        <v>3.6011369756203421E-2</v>
      </c>
      <c r="AC61" s="102">
        <f t="shared" si="54"/>
        <v>-1.1814748536336517E-3</v>
      </c>
      <c r="AD61" s="91">
        <v>5340.537260000001</v>
      </c>
      <c r="AE61" s="92">
        <v>4378.9219999999996</v>
      </c>
      <c r="AF61" s="92">
        <v>4593.5026600000001</v>
      </c>
      <c r="AG61" s="92">
        <f t="shared" si="55"/>
        <v>-747.03460000000086</v>
      </c>
      <c r="AH61" s="93">
        <f t="shared" si="56"/>
        <v>214.58066000000053</v>
      </c>
      <c r="AI61" s="91">
        <v>3578.0112389999995</v>
      </c>
      <c r="AJ61" s="92">
        <v>3093.55</v>
      </c>
      <c r="AK61" s="92">
        <v>3095.8399199999999</v>
      </c>
      <c r="AL61" s="92">
        <f t="shared" si="57"/>
        <v>-482.17131899999958</v>
      </c>
      <c r="AM61" s="93">
        <f t="shared" si="58"/>
        <v>2.2899199999997109</v>
      </c>
      <c r="AN61" s="100">
        <f t="shared" si="35"/>
        <v>0.29569497640255682</v>
      </c>
      <c r="AO61" s="101">
        <f t="shared" si="59"/>
        <v>-6.6684701364217891E-2</v>
      </c>
      <c r="AP61" s="102">
        <f t="shared" si="60"/>
        <v>-0.11270780638177014</v>
      </c>
      <c r="AQ61" s="100">
        <f t="shared" si="38"/>
        <v>0.19928677086920274</v>
      </c>
      <c r="AR61" s="101">
        <f t="shared" si="61"/>
        <v>-4.3497521555098784E-2</v>
      </c>
      <c r="AS61" s="102">
        <f t="shared" si="62"/>
        <v>-8.9235022549920689E-2</v>
      </c>
      <c r="AT61" s="100">
        <f t="shared" si="40"/>
        <v>0.20495728394199683</v>
      </c>
      <c r="AU61" s="101">
        <f t="shared" si="63"/>
        <v>-4.2044665039467632E-2</v>
      </c>
      <c r="AV61" s="102">
        <f t="shared" si="64"/>
        <v>-9.576041217482692E-2</v>
      </c>
      <c r="AW61" s="91">
        <v>15799</v>
      </c>
      <c r="AX61" s="92">
        <v>7896</v>
      </c>
      <c r="AY61" s="93">
        <v>10066</v>
      </c>
      <c r="AZ61" s="91">
        <v>135</v>
      </c>
      <c r="BA61" s="92">
        <v>134</v>
      </c>
      <c r="BB61" s="93">
        <v>133</v>
      </c>
      <c r="BC61" s="91">
        <v>180</v>
      </c>
      <c r="BD61" s="92">
        <v>167</v>
      </c>
      <c r="BE61" s="93">
        <v>170</v>
      </c>
      <c r="BF61" s="91">
        <f t="shared" si="65"/>
        <v>6.3070175438596499</v>
      </c>
      <c r="BG61" s="92">
        <f t="shared" si="66"/>
        <v>-3.4454515919428195</v>
      </c>
      <c r="BH61" s="93">
        <f t="shared" si="67"/>
        <v>-0.2402461377323899</v>
      </c>
      <c r="BI61" s="91">
        <f t="shared" si="68"/>
        <v>4.9343137254901963</v>
      </c>
      <c r="BJ61" s="92">
        <f t="shared" si="69"/>
        <v>-2.3800381263616561</v>
      </c>
      <c r="BK61" s="93">
        <f t="shared" si="70"/>
        <v>-0.31917928848185984</v>
      </c>
      <c r="BL61" s="91">
        <v>368</v>
      </c>
      <c r="BM61" s="92">
        <v>374</v>
      </c>
      <c r="BN61" s="93">
        <v>373</v>
      </c>
      <c r="BO61" s="91">
        <v>71920</v>
      </c>
      <c r="BP61" s="92">
        <v>36516</v>
      </c>
      <c r="BQ61" s="93">
        <v>48840</v>
      </c>
      <c r="BR61" s="91">
        <f t="shared" si="42"/>
        <v>309.2712029074529</v>
      </c>
      <c r="BS61" s="92">
        <f t="shared" si="71"/>
        <v>107.85628132792007</v>
      </c>
      <c r="BT61" s="93">
        <f t="shared" si="72"/>
        <v>27.552969804155737</v>
      </c>
      <c r="BU61" s="91">
        <f t="shared" si="43"/>
        <v>1500.5767484601629</v>
      </c>
      <c r="BV61" s="92">
        <f t="shared" si="73"/>
        <v>583.69839160213394</v>
      </c>
      <c r="BW61" s="93">
        <f t="shared" si="74"/>
        <v>197.7369561602643</v>
      </c>
      <c r="BX61" s="169">
        <f t="shared" si="44"/>
        <v>4.8519769521160345</v>
      </c>
      <c r="BY61" s="250">
        <f t="shared" si="75"/>
        <v>0.29979010484722046</v>
      </c>
      <c r="BZ61" s="251">
        <f t="shared" si="76"/>
        <v>0.22735689132576109</v>
      </c>
      <c r="CA61" s="100">
        <f t="shared" si="77"/>
        <v>0.35873517205920158</v>
      </c>
      <c r="CB61" s="101">
        <f t="shared" si="78"/>
        <v>-0.17670258851256737</v>
      </c>
      <c r="CC61" s="247">
        <f t="shared" si="79"/>
        <v>-2.2204719213531066E-4</v>
      </c>
      <c r="CD61" s="285"/>
      <c r="CE61" s="280"/>
      <c r="CF61" s="273"/>
    </row>
    <row r="62" spans="1:84" s="142" customFormat="1" ht="15" customHeight="1" x14ac:dyDescent="0.2">
      <c r="A62" s="141" t="s">
        <v>167</v>
      </c>
      <c r="B62" s="194" t="s">
        <v>168</v>
      </c>
      <c r="C62" s="92">
        <v>4925.05</v>
      </c>
      <c r="D62" s="92">
        <v>3995.9789999999998</v>
      </c>
      <c r="E62" s="92">
        <v>5635.4533200000005</v>
      </c>
      <c r="F62" s="91">
        <v>4904.2700000000004</v>
      </c>
      <c r="G62" s="92">
        <v>3680.221</v>
      </c>
      <c r="H62" s="93">
        <v>5339.7479999999996</v>
      </c>
      <c r="I62" s="157">
        <f t="shared" si="30"/>
        <v>1.0553781414403827</v>
      </c>
      <c r="J62" s="248">
        <f t="shared" si="47"/>
        <v>5.1141017464745087E-2</v>
      </c>
      <c r="K62" s="249">
        <f t="shared" si="48"/>
        <v>-3.0420510325367189E-2</v>
      </c>
      <c r="L62" s="91">
        <v>3105.05</v>
      </c>
      <c r="M62" s="92">
        <v>2467.364</v>
      </c>
      <c r="N62" s="92">
        <v>3722.0819999999999</v>
      </c>
      <c r="O62" s="97">
        <f t="shared" si="16"/>
        <v>0.69705199571215726</v>
      </c>
      <c r="P62" s="98">
        <f t="shared" si="49"/>
        <v>6.3920051508432718E-2</v>
      </c>
      <c r="Q62" s="99">
        <f t="shared" si="50"/>
        <v>2.6612910668079692E-2</v>
      </c>
      <c r="R62" s="91">
        <v>1493.7720000000004</v>
      </c>
      <c r="S62" s="92">
        <v>747.28300000000002</v>
      </c>
      <c r="T62" s="93">
        <v>888.52799999999968</v>
      </c>
      <c r="U62" s="100">
        <f t="shared" si="31"/>
        <v>0.16639886376660468</v>
      </c>
      <c r="V62" s="101">
        <f t="shared" si="51"/>
        <v>-0.13818713985880754</v>
      </c>
      <c r="W62" s="102">
        <f t="shared" si="52"/>
        <v>-3.6654974576255717E-2</v>
      </c>
      <c r="X62" s="91">
        <v>305.44799999999998</v>
      </c>
      <c r="Y62" s="92">
        <v>465.57400000000001</v>
      </c>
      <c r="Z62" s="93">
        <v>729.13800000000003</v>
      </c>
      <c r="AA62" s="100">
        <f t="shared" si="33"/>
        <v>0.13654914052123809</v>
      </c>
      <c r="AB62" s="101">
        <f t="shared" si="53"/>
        <v>7.4267088350374752E-2</v>
      </c>
      <c r="AC62" s="102">
        <f t="shared" si="54"/>
        <v>1.0042063908175997E-2</v>
      </c>
      <c r="AD62" s="91">
        <v>1997.9849999999999</v>
      </c>
      <c r="AE62" s="92">
        <v>1708.6</v>
      </c>
      <c r="AF62" s="92">
        <v>2200.3506000000002</v>
      </c>
      <c r="AG62" s="92">
        <f t="shared" si="55"/>
        <v>202.36560000000031</v>
      </c>
      <c r="AH62" s="93">
        <f t="shared" si="56"/>
        <v>491.7506000000003</v>
      </c>
      <c r="AI62" s="91">
        <v>434.45299999999997</v>
      </c>
      <c r="AJ62" s="92">
        <v>231.172</v>
      </c>
      <c r="AK62" s="92">
        <v>111.72753</v>
      </c>
      <c r="AL62" s="92">
        <f t="shared" si="57"/>
        <v>-322.72546999999997</v>
      </c>
      <c r="AM62" s="93">
        <f t="shared" si="58"/>
        <v>-119.44447</v>
      </c>
      <c r="AN62" s="100">
        <f t="shared" si="35"/>
        <v>0.39044784422063139</v>
      </c>
      <c r="AO62" s="101">
        <f t="shared" si="59"/>
        <v>-1.5230270722364103E-2</v>
      </c>
      <c r="AP62" s="102">
        <f t="shared" si="60"/>
        <v>-3.7131980398066533E-2</v>
      </c>
      <c r="AQ62" s="100">
        <f t="shared" si="38"/>
        <v>1.9825828315085749E-2</v>
      </c>
      <c r="AR62" s="101">
        <f t="shared" si="61"/>
        <v>-6.8387083228959478E-2</v>
      </c>
      <c r="AS62" s="102">
        <f t="shared" si="62"/>
        <v>-3.802532655835078E-2</v>
      </c>
      <c r="AT62" s="100">
        <f t="shared" si="40"/>
        <v>2.0923745839691314E-2</v>
      </c>
      <c r="AU62" s="101">
        <f t="shared" si="63"/>
        <v>-6.766293474681799E-2</v>
      </c>
      <c r="AV62" s="102">
        <f t="shared" si="64"/>
        <v>-4.1890960124977658E-2</v>
      </c>
      <c r="AW62" s="91">
        <v>6176</v>
      </c>
      <c r="AX62" s="92">
        <v>4301</v>
      </c>
      <c r="AY62" s="93">
        <v>5528</v>
      </c>
      <c r="AZ62" s="91">
        <v>38</v>
      </c>
      <c r="BA62" s="92">
        <v>38</v>
      </c>
      <c r="BB62" s="93">
        <v>38</v>
      </c>
      <c r="BC62" s="91">
        <v>77</v>
      </c>
      <c r="BD62" s="92">
        <v>78</v>
      </c>
      <c r="BE62" s="93">
        <v>78</v>
      </c>
      <c r="BF62" s="91">
        <f t="shared" si="65"/>
        <v>12.122807017543861</v>
      </c>
      <c r="BG62" s="92">
        <f t="shared" si="66"/>
        <v>-1.4210526315789451</v>
      </c>
      <c r="BH62" s="93">
        <f t="shared" si="67"/>
        <v>-0.45321637426900452</v>
      </c>
      <c r="BI62" s="91">
        <f t="shared" si="68"/>
        <v>5.9059829059829063</v>
      </c>
      <c r="BJ62" s="92">
        <f t="shared" si="69"/>
        <v>-0.77799977799977782</v>
      </c>
      <c r="BK62" s="93">
        <f t="shared" si="70"/>
        <v>-0.22079772079772031</v>
      </c>
      <c r="BL62" s="91">
        <v>115</v>
      </c>
      <c r="BM62" s="92">
        <v>115</v>
      </c>
      <c r="BN62" s="93">
        <v>115</v>
      </c>
      <c r="BO62" s="91">
        <v>28343</v>
      </c>
      <c r="BP62" s="92">
        <v>19493</v>
      </c>
      <c r="BQ62" s="93">
        <v>25709</v>
      </c>
      <c r="BR62" s="91">
        <f t="shared" si="42"/>
        <v>207.69956046520673</v>
      </c>
      <c r="BS62" s="92">
        <f t="shared" si="71"/>
        <v>34.666712848511253</v>
      </c>
      <c r="BT62" s="93">
        <f t="shared" si="72"/>
        <v>18.902505112003013</v>
      </c>
      <c r="BU62" s="91">
        <f t="shared" si="43"/>
        <v>965.94573082489148</v>
      </c>
      <c r="BV62" s="92">
        <f t="shared" si="73"/>
        <v>171.86056243110909</v>
      </c>
      <c r="BW62" s="93">
        <f t="shared" si="74"/>
        <v>110.27937416364989</v>
      </c>
      <c r="BX62" s="169">
        <f t="shared" si="44"/>
        <v>4.6506874095513746</v>
      </c>
      <c r="BY62" s="250">
        <f t="shared" si="75"/>
        <v>6.1471088307850863E-2</v>
      </c>
      <c r="BZ62" s="251">
        <f t="shared" si="76"/>
        <v>0.11848559601963782</v>
      </c>
      <c r="CA62" s="100">
        <f t="shared" si="77"/>
        <v>0.61248362120309707</v>
      </c>
      <c r="CB62" s="101">
        <f t="shared" si="78"/>
        <v>-6.2751637879690292E-2</v>
      </c>
      <c r="CC62" s="247">
        <f t="shared" si="79"/>
        <v>-1.0694128157516691E-2</v>
      </c>
      <c r="CD62" s="285"/>
      <c r="CE62" s="280"/>
      <c r="CF62" s="273"/>
    </row>
    <row r="63" spans="1:84" s="142" customFormat="1" ht="15" customHeight="1" x14ac:dyDescent="0.2">
      <c r="A63" s="141" t="s">
        <v>167</v>
      </c>
      <c r="B63" s="194" t="s">
        <v>169</v>
      </c>
      <c r="C63" s="92">
        <v>2249.9209999999998</v>
      </c>
      <c r="D63" s="92">
        <v>1915.7080000000001</v>
      </c>
      <c r="E63" s="92">
        <v>2793.0329999999999</v>
      </c>
      <c r="F63" s="91">
        <v>2224.5520000000001</v>
      </c>
      <c r="G63" s="92">
        <v>1745.373</v>
      </c>
      <c r="H63" s="93">
        <v>2755.8209999999999</v>
      </c>
      <c r="I63" s="157">
        <f t="shared" si="30"/>
        <v>1.0135030540807983</v>
      </c>
      <c r="J63" s="248">
        <f t="shared" si="47"/>
        <v>2.098960132893346E-3</v>
      </c>
      <c r="K63" s="249">
        <f t="shared" si="48"/>
        <v>-8.4089265727059326E-2</v>
      </c>
      <c r="L63" s="91">
        <v>1473.155</v>
      </c>
      <c r="M63" s="92">
        <v>1276.5070000000001</v>
      </c>
      <c r="N63" s="92">
        <v>1875.42</v>
      </c>
      <c r="O63" s="97">
        <f t="shared" si="16"/>
        <v>0.6805304118083142</v>
      </c>
      <c r="P63" s="98">
        <f t="shared" si="49"/>
        <v>1.8304938994012754E-2</v>
      </c>
      <c r="Q63" s="99">
        <f t="shared" si="50"/>
        <v>-5.0835892127864546E-2</v>
      </c>
      <c r="R63" s="91">
        <v>577.91600000000017</v>
      </c>
      <c r="S63" s="92">
        <v>349.32900000000001</v>
      </c>
      <c r="T63" s="93">
        <v>680.11399999999981</v>
      </c>
      <c r="U63" s="100">
        <f t="shared" si="31"/>
        <v>0.24679179090369072</v>
      </c>
      <c r="V63" s="101">
        <f t="shared" si="51"/>
        <v>-1.2998045431895117E-2</v>
      </c>
      <c r="W63" s="102">
        <f t="shared" si="52"/>
        <v>4.6646034094114774E-2</v>
      </c>
      <c r="X63" s="91">
        <v>173.48099999999999</v>
      </c>
      <c r="Y63" s="92">
        <v>119.53700000000001</v>
      </c>
      <c r="Z63" s="93">
        <v>200.28700000000001</v>
      </c>
      <c r="AA63" s="100">
        <f t="shared" si="33"/>
        <v>7.267779728799513E-2</v>
      </c>
      <c r="AB63" s="101">
        <f t="shared" si="53"/>
        <v>-5.3068935621176094E-3</v>
      </c>
      <c r="AC63" s="102">
        <f t="shared" si="54"/>
        <v>4.1898580337497576E-3</v>
      </c>
      <c r="AD63" s="91">
        <v>257.33199999999999</v>
      </c>
      <c r="AE63" s="92">
        <v>205.10900000000001</v>
      </c>
      <c r="AF63" s="92">
        <v>402.40199999999999</v>
      </c>
      <c r="AG63" s="92">
        <f t="shared" si="55"/>
        <v>145.07</v>
      </c>
      <c r="AH63" s="93">
        <f t="shared" si="56"/>
        <v>197.29299999999998</v>
      </c>
      <c r="AI63" s="91">
        <v>0</v>
      </c>
      <c r="AJ63" s="92">
        <v>0</v>
      </c>
      <c r="AK63" s="92">
        <v>0</v>
      </c>
      <c r="AL63" s="92">
        <f t="shared" si="57"/>
        <v>0</v>
      </c>
      <c r="AM63" s="93">
        <f t="shared" si="58"/>
        <v>0</v>
      </c>
      <c r="AN63" s="100">
        <f t="shared" si="35"/>
        <v>0.14407348570532463</v>
      </c>
      <c r="AO63" s="101">
        <f t="shared" si="59"/>
        <v>2.9699692136572656E-2</v>
      </c>
      <c r="AP63" s="102">
        <f t="shared" si="60"/>
        <v>3.7006542308940626E-2</v>
      </c>
      <c r="AQ63" s="100">
        <f t="shared" si="38"/>
        <v>0</v>
      </c>
      <c r="AR63" s="101">
        <f t="shared" si="61"/>
        <v>0</v>
      </c>
      <c r="AS63" s="102">
        <f t="shared" si="62"/>
        <v>0</v>
      </c>
      <c r="AT63" s="100">
        <f t="shared" si="40"/>
        <v>0</v>
      </c>
      <c r="AU63" s="101">
        <f t="shared" si="63"/>
        <v>0</v>
      </c>
      <c r="AV63" s="102">
        <f t="shared" si="64"/>
        <v>0</v>
      </c>
      <c r="AW63" s="91">
        <v>3108</v>
      </c>
      <c r="AX63" s="92">
        <v>1916</v>
      </c>
      <c r="AY63" s="93">
        <v>2301</v>
      </c>
      <c r="AZ63" s="91">
        <v>18</v>
      </c>
      <c r="BA63" s="92">
        <v>18</v>
      </c>
      <c r="BB63" s="93">
        <v>18</v>
      </c>
      <c r="BC63" s="91">
        <v>28</v>
      </c>
      <c r="BD63" s="92">
        <v>27.5</v>
      </c>
      <c r="BE63" s="93">
        <v>28</v>
      </c>
      <c r="BF63" s="91">
        <f t="shared" si="65"/>
        <v>10.652777777777777</v>
      </c>
      <c r="BG63" s="92">
        <f t="shared" si="66"/>
        <v>-3.7361111111111107</v>
      </c>
      <c r="BH63" s="93">
        <f t="shared" si="67"/>
        <v>-1.1743827160493829</v>
      </c>
      <c r="BI63" s="91">
        <f t="shared" si="68"/>
        <v>6.8482142857142856</v>
      </c>
      <c r="BJ63" s="92">
        <f t="shared" si="69"/>
        <v>-2.4017857142857144</v>
      </c>
      <c r="BK63" s="93">
        <f t="shared" si="70"/>
        <v>-0.89319985569985594</v>
      </c>
      <c r="BL63" s="91">
        <v>75</v>
      </c>
      <c r="BM63" s="92">
        <v>75</v>
      </c>
      <c r="BN63" s="93">
        <v>75</v>
      </c>
      <c r="BO63" s="91">
        <v>16717</v>
      </c>
      <c r="BP63" s="92">
        <v>8595</v>
      </c>
      <c r="BQ63" s="93">
        <v>12440</v>
      </c>
      <c r="BR63" s="91">
        <f t="shared" si="42"/>
        <v>221.52901929260449</v>
      </c>
      <c r="BS63" s="92">
        <f t="shared" si="71"/>
        <v>88.457774452023045</v>
      </c>
      <c r="BT63" s="93">
        <f t="shared" si="72"/>
        <v>18.460607425239743</v>
      </c>
      <c r="BU63" s="91">
        <f t="shared" si="43"/>
        <v>1197.6623207301172</v>
      </c>
      <c r="BV63" s="92">
        <f t="shared" si="73"/>
        <v>481.9119989797955</v>
      </c>
      <c r="BW63" s="93">
        <f t="shared" si="74"/>
        <v>286.71607855892728</v>
      </c>
      <c r="BX63" s="169">
        <f t="shared" si="44"/>
        <v>5.4063450673620164</v>
      </c>
      <c r="BY63" s="250">
        <f t="shared" si="75"/>
        <v>2.7644938661887331E-2</v>
      </c>
      <c r="BZ63" s="251">
        <f t="shared" si="76"/>
        <v>0.92043692539959476</v>
      </c>
      <c r="CA63" s="100">
        <f t="shared" si="77"/>
        <v>0.45442922374429223</v>
      </c>
      <c r="CB63" s="101">
        <f t="shared" si="78"/>
        <v>-0.15623744292237446</v>
      </c>
      <c r="CC63" s="247">
        <f t="shared" si="79"/>
        <v>3.3105694332527524E-2</v>
      </c>
      <c r="CD63" s="285"/>
      <c r="CE63" s="280"/>
      <c r="CF63" s="273"/>
    </row>
    <row r="64" spans="1:84" s="142" customFormat="1" ht="15" customHeight="1" x14ac:dyDescent="0.2">
      <c r="A64" s="141" t="s">
        <v>167</v>
      </c>
      <c r="B64" s="194" t="s">
        <v>170</v>
      </c>
      <c r="C64" s="92">
        <v>3133.9270000000001</v>
      </c>
      <c r="D64" s="92">
        <v>2315.0549999999998</v>
      </c>
      <c r="E64" s="92">
        <v>3337.5990000000002</v>
      </c>
      <c r="F64" s="91">
        <v>2912.0149999999999</v>
      </c>
      <c r="G64" s="92">
        <v>2176.2840000000001</v>
      </c>
      <c r="H64" s="93">
        <v>3304.01</v>
      </c>
      <c r="I64" s="157">
        <f t="shared" si="30"/>
        <v>1.0101661314584398</v>
      </c>
      <c r="J64" s="248">
        <f t="shared" si="47"/>
        <v>-6.6039519954756987E-2</v>
      </c>
      <c r="K64" s="249">
        <f t="shared" si="48"/>
        <v>-5.3598983756302232E-2</v>
      </c>
      <c r="L64" s="91">
        <v>1998.837</v>
      </c>
      <c r="M64" s="92">
        <v>1710.5619999999999</v>
      </c>
      <c r="N64" s="92">
        <v>2533.7350000000001</v>
      </c>
      <c r="O64" s="97">
        <f t="shared" si="16"/>
        <v>0.76686662570633868</v>
      </c>
      <c r="P64" s="98">
        <f t="shared" si="49"/>
        <v>8.0456356528466944E-2</v>
      </c>
      <c r="Q64" s="99">
        <f t="shared" si="50"/>
        <v>-1.9134649862474817E-2</v>
      </c>
      <c r="R64" s="91">
        <v>567.70999999999981</v>
      </c>
      <c r="S64" s="92">
        <v>322.94799999999998</v>
      </c>
      <c r="T64" s="93">
        <v>511.4500000000001</v>
      </c>
      <c r="U64" s="100">
        <f t="shared" si="31"/>
        <v>0.15479674698321133</v>
      </c>
      <c r="V64" s="101">
        <f t="shared" si="51"/>
        <v>-4.0157605930492696E-2</v>
      </c>
      <c r="W64" s="102">
        <f t="shared" si="52"/>
        <v>6.4025116720111686E-3</v>
      </c>
      <c r="X64" s="91">
        <v>345.46800000000002</v>
      </c>
      <c r="Y64" s="92">
        <v>142.774</v>
      </c>
      <c r="Z64" s="93">
        <v>258.82499999999999</v>
      </c>
      <c r="AA64" s="100">
        <f t="shared" si="33"/>
        <v>7.8336627310450019E-2</v>
      </c>
      <c r="AB64" s="101">
        <f t="shared" si="53"/>
        <v>-4.0298750597974234E-2</v>
      </c>
      <c r="AC64" s="102">
        <f t="shared" si="54"/>
        <v>1.2732138190463843E-2</v>
      </c>
      <c r="AD64" s="91">
        <v>341.92599999999999</v>
      </c>
      <c r="AE64" s="92">
        <v>328.19200000000001</v>
      </c>
      <c r="AF64" s="92">
        <v>418.04177000000004</v>
      </c>
      <c r="AG64" s="92">
        <f t="shared" si="55"/>
        <v>76.115770000000055</v>
      </c>
      <c r="AH64" s="93">
        <f t="shared" si="56"/>
        <v>89.849770000000035</v>
      </c>
      <c r="AI64" s="91">
        <v>7.9509999999999996</v>
      </c>
      <c r="AJ64" s="92">
        <v>128.96</v>
      </c>
      <c r="AK64" s="92">
        <v>139.37076999999999</v>
      </c>
      <c r="AL64" s="92">
        <f t="shared" si="57"/>
        <v>131.41977</v>
      </c>
      <c r="AM64" s="93">
        <f t="shared" si="58"/>
        <v>10.410769999999985</v>
      </c>
      <c r="AN64" s="100">
        <f t="shared" si="35"/>
        <v>0.12525224570117621</v>
      </c>
      <c r="AO64" s="101">
        <f t="shared" si="59"/>
        <v>1.6147598400840249E-2</v>
      </c>
      <c r="AP64" s="102">
        <f t="shared" si="60"/>
        <v>-1.6511988841847625E-2</v>
      </c>
      <c r="AQ64" s="100">
        <f t="shared" si="38"/>
        <v>4.1757793551592023E-2</v>
      </c>
      <c r="AR64" s="101">
        <f t="shared" si="61"/>
        <v>3.9220721054370487E-2</v>
      </c>
      <c r="AS64" s="102">
        <f t="shared" si="62"/>
        <v>-1.3947146503827834E-2</v>
      </c>
      <c r="AT64" s="100">
        <f t="shared" si="40"/>
        <v>4.2182308770251899E-2</v>
      </c>
      <c r="AU64" s="101">
        <f t="shared" si="63"/>
        <v>3.9451897010697089E-2</v>
      </c>
      <c r="AV64" s="102">
        <f t="shared" si="64"/>
        <v>-1.7074663205832105E-2</v>
      </c>
      <c r="AW64" s="91">
        <v>3710</v>
      </c>
      <c r="AX64" s="92">
        <v>2240</v>
      </c>
      <c r="AY64" s="93">
        <v>2825</v>
      </c>
      <c r="AZ64" s="91">
        <v>37</v>
      </c>
      <c r="BA64" s="92">
        <v>31</v>
      </c>
      <c r="BB64" s="93">
        <v>30</v>
      </c>
      <c r="BC64" s="91">
        <v>54</v>
      </c>
      <c r="BD64" s="92">
        <v>51</v>
      </c>
      <c r="BE64" s="93">
        <v>52</v>
      </c>
      <c r="BF64" s="91">
        <f t="shared" si="65"/>
        <v>7.8472222222222223</v>
      </c>
      <c r="BG64" s="92">
        <f t="shared" si="66"/>
        <v>-0.50863363363363323</v>
      </c>
      <c r="BH64" s="93">
        <f t="shared" si="67"/>
        <v>-0.18145161290322687</v>
      </c>
      <c r="BI64" s="91">
        <f t="shared" si="68"/>
        <v>4.5272435897435903</v>
      </c>
      <c r="BJ64" s="92">
        <f t="shared" si="69"/>
        <v>-1.1980650522317191</v>
      </c>
      <c r="BK64" s="93">
        <f t="shared" si="70"/>
        <v>-0.35293070219540734</v>
      </c>
      <c r="BL64" s="91">
        <v>82</v>
      </c>
      <c r="BM64" s="92">
        <v>82</v>
      </c>
      <c r="BN64" s="93">
        <v>82</v>
      </c>
      <c r="BO64" s="91">
        <v>16347</v>
      </c>
      <c r="BP64" s="92">
        <v>9580</v>
      </c>
      <c r="BQ64" s="93">
        <v>12581</v>
      </c>
      <c r="BR64" s="91">
        <f t="shared" si="42"/>
        <v>262.61902869406248</v>
      </c>
      <c r="BS64" s="92">
        <f t="shared" si="71"/>
        <v>84.481449933433623</v>
      </c>
      <c r="BT64" s="93">
        <f t="shared" si="72"/>
        <v>35.449508861077106</v>
      </c>
      <c r="BU64" s="91">
        <f t="shared" si="43"/>
        <v>1169.5610619469026</v>
      </c>
      <c r="BV64" s="92">
        <f t="shared" si="73"/>
        <v>384.65135844285942</v>
      </c>
      <c r="BW64" s="93">
        <f t="shared" si="74"/>
        <v>198.00570480404542</v>
      </c>
      <c r="BX64" s="169">
        <f t="shared" si="44"/>
        <v>4.453451327433628</v>
      </c>
      <c r="BY64" s="250">
        <f t="shared" si="75"/>
        <v>4.7251866517186158E-2</v>
      </c>
      <c r="BZ64" s="251">
        <f t="shared" si="76"/>
        <v>0.17666561314791362</v>
      </c>
      <c r="CA64" s="100">
        <f t="shared" si="77"/>
        <v>0.42034747744737722</v>
      </c>
      <c r="CB64" s="101">
        <f t="shared" si="78"/>
        <v>-0.12582692950217167</v>
      </c>
      <c r="CC64" s="247">
        <f t="shared" si="79"/>
        <v>-9.1718912757217663E-3</v>
      </c>
      <c r="CD64" s="285"/>
      <c r="CE64" s="280"/>
      <c r="CF64" s="273"/>
    </row>
    <row r="65" spans="1:84" s="142" customFormat="1" ht="15" customHeight="1" x14ac:dyDescent="0.2">
      <c r="A65" s="141" t="s">
        <v>167</v>
      </c>
      <c r="B65" s="194" t="s">
        <v>171</v>
      </c>
      <c r="C65" s="92">
        <v>2766.384</v>
      </c>
      <c r="D65" s="92">
        <v>2235.62</v>
      </c>
      <c r="E65" s="92">
        <v>3280.424</v>
      </c>
      <c r="F65" s="91">
        <v>2499.846</v>
      </c>
      <c r="G65" s="92">
        <v>1963.2909999999999</v>
      </c>
      <c r="H65" s="93">
        <v>2842.6880000000001</v>
      </c>
      <c r="I65" s="157">
        <f t="shared" si="30"/>
        <v>1.1539866492559154</v>
      </c>
      <c r="J65" s="248">
        <f t="shared" si="47"/>
        <v>4.7364881355012711E-2</v>
      </c>
      <c r="K65" s="249">
        <f t="shared" si="48"/>
        <v>1.5276188096566168E-2</v>
      </c>
      <c r="L65" s="91">
        <v>1819.741</v>
      </c>
      <c r="M65" s="92">
        <v>1471.8720000000001</v>
      </c>
      <c r="N65" s="92">
        <v>2036.37</v>
      </c>
      <c r="O65" s="97">
        <f t="shared" si="16"/>
        <v>0.71635367652025117</v>
      </c>
      <c r="P65" s="98">
        <f t="shared" si="49"/>
        <v>-1.1587564660205496E-2</v>
      </c>
      <c r="Q65" s="99">
        <f t="shared" si="50"/>
        <v>-3.3342624231904372E-2</v>
      </c>
      <c r="R65" s="91">
        <v>592.52499999999998</v>
      </c>
      <c r="S65" s="92">
        <v>402.29399999999998</v>
      </c>
      <c r="T65" s="93">
        <v>641.5830000000002</v>
      </c>
      <c r="U65" s="100">
        <f t="shared" si="31"/>
        <v>0.22569589064997642</v>
      </c>
      <c r="V65" s="101">
        <f t="shared" si="51"/>
        <v>-1.1328710065427655E-2</v>
      </c>
      <c r="W65" s="102">
        <f t="shared" si="52"/>
        <v>2.078790706527095E-2</v>
      </c>
      <c r="X65" s="91">
        <v>87.58</v>
      </c>
      <c r="Y65" s="92">
        <v>89.125</v>
      </c>
      <c r="Z65" s="93">
        <v>164.73500000000001</v>
      </c>
      <c r="AA65" s="100">
        <f t="shared" si="33"/>
        <v>5.7950432829772386E-2</v>
      </c>
      <c r="AB65" s="101">
        <f t="shared" si="53"/>
        <v>2.2916274725633172E-2</v>
      </c>
      <c r="AC65" s="102">
        <f t="shared" si="54"/>
        <v>1.2554717166633297E-2</v>
      </c>
      <c r="AD65" s="91">
        <v>195.00899999999999</v>
      </c>
      <c r="AE65" s="92">
        <v>176.38300000000001</v>
      </c>
      <c r="AF65" s="92">
        <v>467.67</v>
      </c>
      <c r="AG65" s="92">
        <f t="shared" si="55"/>
        <v>272.66100000000006</v>
      </c>
      <c r="AH65" s="93">
        <f t="shared" si="56"/>
        <v>291.28700000000003</v>
      </c>
      <c r="AI65" s="91">
        <v>0</v>
      </c>
      <c r="AJ65" s="92">
        <v>0</v>
      </c>
      <c r="AK65" s="92">
        <v>0</v>
      </c>
      <c r="AL65" s="92">
        <f t="shared" si="57"/>
        <v>0</v>
      </c>
      <c r="AM65" s="93">
        <f t="shared" si="58"/>
        <v>0</v>
      </c>
      <c r="AN65" s="100">
        <f t="shared" si="35"/>
        <v>0.14256388808276005</v>
      </c>
      <c r="AO65" s="101">
        <f t="shared" si="59"/>
        <v>7.2071505246537756E-2</v>
      </c>
      <c r="AP65" s="102">
        <f t="shared" si="60"/>
        <v>6.366720617796405E-2</v>
      </c>
      <c r="AQ65" s="100">
        <f t="shared" si="38"/>
        <v>0</v>
      </c>
      <c r="AR65" s="101">
        <f t="shared" si="61"/>
        <v>0</v>
      </c>
      <c r="AS65" s="102">
        <f t="shared" si="62"/>
        <v>0</v>
      </c>
      <c r="AT65" s="100">
        <f t="shared" si="40"/>
        <v>0</v>
      </c>
      <c r="AU65" s="101">
        <f t="shared" si="63"/>
        <v>0</v>
      </c>
      <c r="AV65" s="102">
        <f t="shared" si="64"/>
        <v>0</v>
      </c>
      <c r="AW65" s="91">
        <v>3948</v>
      </c>
      <c r="AX65" s="92">
        <v>2498</v>
      </c>
      <c r="AY65" s="93">
        <v>3103</v>
      </c>
      <c r="AZ65" s="91">
        <v>24</v>
      </c>
      <c r="BA65" s="92">
        <v>26</v>
      </c>
      <c r="BB65" s="93">
        <v>27</v>
      </c>
      <c r="BC65" s="91">
        <v>38</v>
      </c>
      <c r="BD65" s="92">
        <v>35</v>
      </c>
      <c r="BE65" s="93">
        <v>35</v>
      </c>
      <c r="BF65" s="91">
        <f t="shared" si="65"/>
        <v>9.5771604938271597</v>
      </c>
      <c r="BG65" s="92">
        <f t="shared" si="66"/>
        <v>-4.1311728395061742</v>
      </c>
      <c r="BH65" s="93">
        <f t="shared" si="67"/>
        <v>-1.0980531813865166</v>
      </c>
      <c r="BI65" s="91">
        <f t="shared" si="68"/>
        <v>7.3880952380952385</v>
      </c>
      <c r="BJ65" s="92">
        <f t="shared" si="69"/>
        <v>-1.2697994987468659</v>
      </c>
      <c r="BK65" s="93">
        <f t="shared" si="70"/>
        <v>-0.54206349206349103</v>
      </c>
      <c r="BL65" s="91">
        <v>84</v>
      </c>
      <c r="BM65" s="92">
        <v>84</v>
      </c>
      <c r="BN65" s="93">
        <v>84</v>
      </c>
      <c r="BO65" s="91">
        <v>16903</v>
      </c>
      <c r="BP65" s="92">
        <v>10117</v>
      </c>
      <c r="BQ65" s="93">
        <v>12977</v>
      </c>
      <c r="BR65" s="91">
        <f t="shared" si="42"/>
        <v>219.05586807428529</v>
      </c>
      <c r="BS65" s="92">
        <f t="shared" si="71"/>
        <v>71.162239724288241</v>
      </c>
      <c r="BT65" s="93">
        <f t="shared" si="72"/>
        <v>24.997253860585573</v>
      </c>
      <c r="BU65" s="91">
        <f t="shared" si="43"/>
        <v>916.10957138253298</v>
      </c>
      <c r="BV65" s="92">
        <f t="shared" si="73"/>
        <v>282.91656226399198</v>
      </c>
      <c r="BW65" s="93">
        <f t="shared" si="74"/>
        <v>130.1644152576331</v>
      </c>
      <c r="BX65" s="169">
        <f t="shared" si="44"/>
        <v>4.1820818562681277</v>
      </c>
      <c r="BY65" s="250">
        <f t="shared" si="75"/>
        <v>-9.9326451735924692E-2</v>
      </c>
      <c r="BZ65" s="251">
        <f t="shared" si="76"/>
        <v>0.13204182424250721</v>
      </c>
      <c r="CA65" s="100">
        <f t="shared" si="77"/>
        <v>0.42325505544683628</v>
      </c>
      <c r="CB65" s="101">
        <f t="shared" si="78"/>
        <v>-0.12804957599478151</v>
      </c>
      <c r="CC65" s="247">
        <f t="shared" si="79"/>
        <v>-1.9540812900502635E-2</v>
      </c>
      <c r="CD65" s="285"/>
      <c r="CE65" s="280"/>
      <c r="CF65" s="273"/>
    </row>
    <row r="66" spans="1:84" s="142" customFormat="1" ht="15" customHeight="1" x14ac:dyDescent="0.2">
      <c r="A66" s="141" t="s">
        <v>167</v>
      </c>
      <c r="B66" s="194" t="s">
        <v>172</v>
      </c>
      <c r="C66" s="92">
        <v>6650.1594599999989</v>
      </c>
      <c r="D66" s="92">
        <v>5303.0529999999999</v>
      </c>
      <c r="E66" s="92">
        <v>8144.9909799999996</v>
      </c>
      <c r="F66" s="91">
        <v>6647.3275299999996</v>
      </c>
      <c r="G66" s="92">
        <v>4588.1319999999996</v>
      </c>
      <c r="H66" s="93">
        <v>8136.9802699999991</v>
      </c>
      <c r="I66" s="157">
        <f t="shared" si="30"/>
        <v>1.0009844819250127</v>
      </c>
      <c r="J66" s="248">
        <f t="shared" si="47"/>
        <v>5.5845658065911685E-4</v>
      </c>
      <c r="K66" s="249">
        <f t="shared" si="48"/>
        <v>-0.15483514139881516</v>
      </c>
      <c r="L66" s="91">
        <v>3784.5352699999999</v>
      </c>
      <c r="M66" s="92">
        <v>2841.5189999999998</v>
      </c>
      <c r="N66" s="92">
        <v>4955.7762999999995</v>
      </c>
      <c r="O66" s="97">
        <f t="shared" si="16"/>
        <v>0.60904366676066679</v>
      </c>
      <c r="P66" s="98">
        <f t="shared" si="49"/>
        <v>3.9711818296747303E-2</v>
      </c>
      <c r="Q66" s="99">
        <f t="shared" si="50"/>
        <v>-1.0275698941976441E-2</v>
      </c>
      <c r="R66" s="91">
        <v>2350.6777199999997</v>
      </c>
      <c r="S66" s="92">
        <v>1175.7349999999999</v>
      </c>
      <c r="T66" s="93">
        <v>1996.3395899999996</v>
      </c>
      <c r="U66" s="100">
        <f t="shared" si="31"/>
        <v>0.24534157927852512</v>
      </c>
      <c r="V66" s="101">
        <f t="shared" si="51"/>
        <v>-0.1082859062622693</v>
      </c>
      <c r="W66" s="102">
        <f t="shared" si="52"/>
        <v>-1.0914125657601415E-2</v>
      </c>
      <c r="X66" s="91">
        <v>512.11454000000003</v>
      </c>
      <c r="Y66" s="92">
        <v>570.87900000000002</v>
      </c>
      <c r="Z66" s="93">
        <v>1184.86438</v>
      </c>
      <c r="AA66" s="100">
        <f t="shared" si="33"/>
        <v>0.14561475396080814</v>
      </c>
      <c r="AB66" s="101">
        <f t="shared" si="53"/>
        <v>6.8574087965522057E-2</v>
      </c>
      <c r="AC66" s="102">
        <f t="shared" si="54"/>
        <v>2.1189606645953193E-2</v>
      </c>
      <c r="AD66" s="91">
        <v>115.58125</v>
      </c>
      <c r="AE66" s="92">
        <v>420.072</v>
      </c>
      <c r="AF66" s="92">
        <v>962.69230000000005</v>
      </c>
      <c r="AG66" s="92">
        <f t="shared" si="55"/>
        <v>847.11105000000009</v>
      </c>
      <c r="AH66" s="93">
        <f t="shared" si="56"/>
        <v>542.62030000000004</v>
      </c>
      <c r="AI66" s="91">
        <v>0</v>
      </c>
      <c r="AJ66" s="92">
        <v>0</v>
      </c>
      <c r="AK66" s="92">
        <v>0</v>
      </c>
      <c r="AL66" s="92">
        <f t="shared" si="57"/>
        <v>0</v>
      </c>
      <c r="AM66" s="93">
        <f t="shared" si="58"/>
        <v>0</v>
      </c>
      <c r="AN66" s="100">
        <f t="shared" si="35"/>
        <v>0.1181943973128869</v>
      </c>
      <c r="AO66" s="101">
        <f t="shared" si="59"/>
        <v>0.10081417497457924</v>
      </c>
      <c r="AP66" s="102">
        <f t="shared" si="60"/>
        <v>3.8981159202688867E-2</v>
      </c>
      <c r="AQ66" s="100">
        <f t="shared" si="38"/>
        <v>0</v>
      </c>
      <c r="AR66" s="101">
        <f t="shared" si="61"/>
        <v>0</v>
      </c>
      <c r="AS66" s="102">
        <f t="shared" si="62"/>
        <v>0</v>
      </c>
      <c r="AT66" s="100">
        <f t="shared" si="40"/>
        <v>0</v>
      </c>
      <c r="AU66" s="101">
        <f t="shared" si="63"/>
        <v>0</v>
      </c>
      <c r="AV66" s="102">
        <f t="shared" si="64"/>
        <v>0</v>
      </c>
      <c r="AW66" s="91">
        <v>9157</v>
      </c>
      <c r="AX66" s="92">
        <v>5679</v>
      </c>
      <c r="AY66" s="93">
        <v>7381</v>
      </c>
      <c r="AZ66" s="91">
        <v>49</v>
      </c>
      <c r="BA66" s="92">
        <v>51</v>
      </c>
      <c r="BB66" s="93">
        <v>50</v>
      </c>
      <c r="BC66" s="91">
        <v>55</v>
      </c>
      <c r="BD66" s="92">
        <v>54</v>
      </c>
      <c r="BE66" s="93">
        <v>53</v>
      </c>
      <c r="BF66" s="91">
        <f t="shared" si="65"/>
        <v>12.301666666666668</v>
      </c>
      <c r="BG66" s="92">
        <f t="shared" si="66"/>
        <v>-3.271462585034012</v>
      </c>
      <c r="BH66" s="93">
        <f t="shared" si="67"/>
        <v>-7.0882352941175952E-2</v>
      </c>
      <c r="BI66" s="91">
        <f t="shared" si="68"/>
        <v>11.605345911949685</v>
      </c>
      <c r="BJ66" s="92">
        <f t="shared" si="69"/>
        <v>-2.2688965122927396</v>
      </c>
      <c r="BK66" s="93">
        <f t="shared" si="70"/>
        <v>-7.9839273235499775E-2</v>
      </c>
      <c r="BL66" s="91">
        <v>228</v>
      </c>
      <c r="BM66" s="92">
        <v>228</v>
      </c>
      <c r="BN66" s="93">
        <v>216</v>
      </c>
      <c r="BO66" s="91">
        <v>45884</v>
      </c>
      <c r="BP66" s="92">
        <v>27983</v>
      </c>
      <c r="BQ66" s="93">
        <v>38749</v>
      </c>
      <c r="BR66" s="91">
        <f t="shared" si="42"/>
        <v>209.99200676146481</v>
      </c>
      <c r="BS66" s="92">
        <f t="shared" si="71"/>
        <v>65.119556016106969</v>
      </c>
      <c r="BT66" s="93">
        <f t="shared" si="72"/>
        <v>46.030601622630513</v>
      </c>
      <c r="BU66" s="91">
        <f t="shared" si="43"/>
        <v>1102.4224725646932</v>
      </c>
      <c r="BV66" s="92">
        <f t="shared" si="73"/>
        <v>376.49394466254194</v>
      </c>
      <c r="BW66" s="93">
        <f t="shared" si="74"/>
        <v>294.5105162343533</v>
      </c>
      <c r="BX66" s="169">
        <f t="shared" si="44"/>
        <v>5.2498306462538951</v>
      </c>
      <c r="BY66" s="250">
        <f t="shared" si="75"/>
        <v>0.23901924513999351</v>
      </c>
      <c r="BZ66" s="251">
        <f t="shared" si="76"/>
        <v>0.32237863005386025</v>
      </c>
      <c r="CA66" s="100">
        <f t="shared" si="77"/>
        <v>0.49148909183155753</v>
      </c>
      <c r="CB66" s="101">
        <f t="shared" si="78"/>
        <v>-5.9868754839915717E-2</v>
      </c>
      <c r="CC66" s="247">
        <f t="shared" si="79"/>
        <v>4.0266826609679285E-2</v>
      </c>
      <c r="CD66" s="285"/>
      <c r="CE66" s="280"/>
      <c r="CF66" s="273"/>
    </row>
    <row r="67" spans="1:84" s="142" customFormat="1" ht="15" customHeight="1" x14ac:dyDescent="0.2">
      <c r="A67" s="141" t="s">
        <v>167</v>
      </c>
      <c r="B67" s="194" t="s">
        <v>173</v>
      </c>
      <c r="C67" s="92">
        <v>2554.8119999999999</v>
      </c>
      <c r="D67" s="92">
        <v>1972.8330000000001</v>
      </c>
      <c r="E67" s="92">
        <v>2945.8879999999999</v>
      </c>
      <c r="F67" s="91">
        <v>2392.6660000000002</v>
      </c>
      <c r="G67" s="92">
        <v>1789.21</v>
      </c>
      <c r="H67" s="93">
        <v>2846.0340000000001</v>
      </c>
      <c r="I67" s="157">
        <f t="shared" si="30"/>
        <v>1.0350853152140838</v>
      </c>
      <c r="J67" s="248">
        <f t="shared" si="47"/>
        <v>-3.268260559057512E-2</v>
      </c>
      <c r="K67" s="249">
        <f t="shared" si="48"/>
        <v>-6.7542660261125986E-2</v>
      </c>
      <c r="L67" s="91">
        <v>1592.614</v>
      </c>
      <c r="M67" s="92">
        <v>1185.817</v>
      </c>
      <c r="N67" s="92">
        <v>1895.5930000000001</v>
      </c>
      <c r="O67" s="97">
        <f t="shared" ref="O67:O122" si="80">IF(H67=0,"0",(N67/H67))</f>
        <v>0.66604720815000806</v>
      </c>
      <c r="P67" s="98">
        <f t="shared" si="49"/>
        <v>4.240079206405678E-4</v>
      </c>
      <c r="Q67" s="99">
        <f t="shared" si="50"/>
        <v>3.287107323386218E-3</v>
      </c>
      <c r="R67" s="91">
        <v>671.9820000000002</v>
      </c>
      <c r="S67" s="92">
        <v>459.86500000000001</v>
      </c>
      <c r="T67" s="93">
        <v>679.86300000000006</v>
      </c>
      <c r="U67" s="100">
        <f t="shared" si="31"/>
        <v>0.23888084260412912</v>
      </c>
      <c r="V67" s="101">
        <f t="shared" si="51"/>
        <v>-4.1969890427560275E-2</v>
      </c>
      <c r="W67" s="102">
        <f t="shared" si="52"/>
        <v>-1.8140412586709287E-2</v>
      </c>
      <c r="X67" s="91">
        <v>128.07</v>
      </c>
      <c r="Y67" s="92">
        <v>143.52799999999999</v>
      </c>
      <c r="Z67" s="93">
        <v>270.57799999999997</v>
      </c>
      <c r="AA67" s="100">
        <f t="shared" si="33"/>
        <v>9.5071949245862833E-2</v>
      </c>
      <c r="AB67" s="101">
        <f t="shared" si="53"/>
        <v>4.1545882506919755E-2</v>
      </c>
      <c r="AC67" s="102">
        <f t="shared" si="54"/>
        <v>1.4853305263323055E-2</v>
      </c>
      <c r="AD67" s="91">
        <v>615.74099999999999</v>
      </c>
      <c r="AE67" s="92">
        <v>684.74300000000005</v>
      </c>
      <c r="AF67" s="92">
        <v>803.18100000000004</v>
      </c>
      <c r="AG67" s="92">
        <f t="shared" si="55"/>
        <v>187.44000000000005</v>
      </c>
      <c r="AH67" s="93">
        <f t="shared" si="56"/>
        <v>118.43799999999999</v>
      </c>
      <c r="AI67" s="91">
        <v>0</v>
      </c>
      <c r="AJ67" s="92">
        <v>0</v>
      </c>
      <c r="AK67" s="92">
        <v>0</v>
      </c>
      <c r="AL67" s="92">
        <f t="shared" si="57"/>
        <v>0</v>
      </c>
      <c r="AM67" s="93">
        <f t="shared" si="58"/>
        <v>0</v>
      </c>
      <c r="AN67" s="100">
        <f t="shared" ref="AN67:AN127" si="81">IF(E67=0,"0",(AF67/E67))</f>
        <v>0.27264478486622712</v>
      </c>
      <c r="AO67" s="101">
        <f t="shared" si="59"/>
        <v>3.1632530344172266E-2</v>
      </c>
      <c r="AP67" s="102">
        <f t="shared" si="60"/>
        <v>-7.4441359779569061E-2</v>
      </c>
      <c r="AQ67" s="100">
        <f t="shared" ref="AQ67:AQ127" si="82">IF(E67=0,"0",(AK67/E67))</f>
        <v>0</v>
      </c>
      <c r="AR67" s="101">
        <f t="shared" si="61"/>
        <v>0</v>
      </c>
      <c r="AS67" s="102">
        <f t="shared" si="62"/>
        <v>0</v>
      </c>
      <c r="AT67" s="100">
        <f t="shared" si="40"/>
        <v>0</v>
      </c>
      <c r="AU67" s="101">
        <f t="shared" si="63"/>
        <v>0</v>
      </c>
      <c r="AV67" s="102">
        <f t="shared" si="64"/>
        <v>0</v>
      </c>
      <c r="AW67" s="91">
        <v>3460</v>
      </c>
      <c r="AX67" s="92">
        <v>2279</v>
      </c>
      <c r="AY67" s="93">
        <v>2934</v>
      </c>
      <c r="AZ67" s="91">
        <v>26</v>
      </c>
      <c r="BA67" s="92">
        <v>25.5</v>
      </c>
      <c r="BB67" s="93">
        <v>26</v>
      </c>
      <c r="BC67" s="91">
        <v>25</v>
      </c>
      <c r="BD67" s="92">
        <v>27</v>
      </c>
      <c r="BE67" s="93">
        <v>27.5</v>
      </c>
      <c r="BF67" s="91">
        <f t="shared" si="65"/>
        <v>9.4038461538461533</v>
      </c>
      <c r="BG67" s="92">
        <f t="shared" si="66"/>
        <v>-1.6858974358974361</v>
      </c>
      <c r="BH67" s="93">
        <f t="shared" si="67"/>
        <v>-0.526437070554719</v>
      </c>
      <c r="BI67" s="91">
        <f t="shared" si="68"/>
        <v>8.8909090909090907</v>
      </c>
      <c r="BJ67" s="92">
        <f t="shared" si="69"/>
        <v>-2.6424242424242426</v>
      </c>
      <c r="BK67" s="93">
        <f t="shared" si="70"/>
        <v>-0.48769173213617734</v>
      </c>
      <c r="BL67" s="91">
        <v>85</v>
      </c>
      <c r="BM67" s="92">
        <v>85</v>
      </c>
      <c r="BN67" s="93">
        <v>85</v>
      </c>
      <c r="BO67" s="91">
        <v>17327</v>
      </c>
      <c r="BP67" s="92">
        <v>11382</v>
      </c>
      <c r="BQ67" s="93">
        <v>15295</v>
      </c>
      <c r="BR67" s="91">
        <f t="shared" si="42"/>
        <v>186.07610330173259</v>
      </c>
      <c r="BS67" s="92">
        <f t="shared" si="71"/>
        <v>47.987224673002856</v>
      </c>
      <c r="BT67" s="93">
        <f t="shared" si="72"/>
        <v>28.879652765798653</v>
      </c>
      <c r="BU67" s="91">
        <f t="shared" si="43"/>
        <v>970.01840490797542</v>
      </c>
      <c r="BV67" s="92">
        <f t="shared" si="73"/>
        <v>278.4964395900563</v>
      </c>
      <c r="BW67" s="93">
        <f t="shared" si="74"/>
        <v>184.93284106418423</v>
      </c>
      <c r="BX67" s="169">
        <f t="shared" si="44"/>
        <v>5.2130197682344921</v>
      </c>
      <c r="BY67" s="250">
        <f t="shared" si="75"/>
        <v>0.20521630002639935</v>
      </c>
      <c r="BZ67" s="251">
        <f t="shared" si="76"/>
        <v>0.21872402448723438</v>
      </c>
      <c r="CA67" s="100">
        <f t="shared" si="77"/>
        <v>0.49298952457695405</v>
      </c>
      <c r="CB67" s="101">
        <f t="shared" si="78"/>
        <v>-6.5495568090249756E-2</v>
      </c>
      <c r="CC67" s="247">
        <f t="shared" si="79"/>
        <v>6.8848651467029454E-4</v>
      </c>
      <c r="CD67" s="285"/>
      <c r="CE67" s="280"/>
      <c r="CF67" s="273"/>
    </row>
    <row r="68" spans="1:84" s="142" customFormat="1" ht="15" customHeight="1" x14ac:dyDescent="0.2">
      <c r="A68" s="141" t="s">
        <v>167</v>
      </c>
      <c r="B68" s="194" t="s">
        <v>174</v>
      </c>
      <c r="C68" s="92">
        <v>2270.9322000000002</v>
      </c>
      <c r="D68" s="92">
        <v>2036.6569999999999</v>
      </c>
      <c r="E68" s="92">
        <v>3132.5079599999999</v>
      </c>
      <c r="F68" s="91">
        <v>2402.848</v>
      </c>
      <c r="G68" s="92">
        <v>1911.4490000000001</v>
      </c>
      <c r="H68" s="93">
        <v>3059.10941</v>
      </c>
      <c r="I68" s="157">
        <f t="shared" si="30"/>
        <v>1.0239934373579662</v>
      </c>
      <c r="J68" s="248">
        <f t="shared" si="47"/>
        <v>7.8893206298823015E-2</v>
      </c>
      <c r="K68" s="249">
        <f t="shared" si="48"/>
        <v>-4.1510795294853686E-2</v>
      </c>
      <c r="L68" s="91">
        <v>1355.1590000000001</v>
      </c>
      <c r="M68" s="92">
        <v>1367.739</v>
      </c>
      <c r="N68" s="92">
        <v>2130.9972699999998</v>
      </c>
      <c r="O68" s="97">
        <f t="shared" si="80"/>
        <v>0.69660707885567252</v>
      </c>
      <c r="P68" s="98">
        <f t="shared" si="49"/>
        <v>0.13262675217666486</v>
      </c>
      <c r="Q68" s="99">
        <f t="shared" si="50"/>
        <v>-1.8943793806899145E-2</v>
      </c>
      <c r="R68" s="91">
        <v>944.78399999999988</v>
      </c>
      <c r="S68" s="92">
        <v>391.065</v>
      </c>
      <c r="T68" s="93">
        <v>668.37703000000022</v>
      </c>
      <c r="U68" s="100">
        <f t="shared" si="31"/>
        <v>0.21848745514466586</v>
      </c>
      <c r="V68" s="101">
        <f t="shared" si="51"/>
        <v>-0.17470595534155711</v>
      </c>
      <c r="W68" s="102">
        <f t="shared" si="52"/>
        <v>1.3896592401270669E-2</v>
      </c>
      <c r="X68" s="91">
        <v>102.905</v>
      </c>
      <c r="Y68" s="92">
        <v>152.64599999999999</v>
      </c>
      <c r="Z68" s="93">
        <v>259.73510999999996</v>
      </c>
      <c r="AA68" s="100">
        <f t="shared" si="33"/>
        <v>8.4905465999661631E-2</v>
      </c>
      <c r="AB68" s="101">
        <f t="shared" si="53"/>
        <v>4.207920316489222E-2</v>
      </c>
      <c r="AC68" s="102">
        <f t="shared" si="54"/>
        <v>5.046678242311059E-3</v>
      </c>
      <c r="AD68" s="91">
        <v>2688.0783099999999</v>
      </c>
      <c r="AE68" s="92">
        <v>2774.5509999999999</v>
      </c>
      <c r="AF68" s="92">
        <v>3094.6417800000004</v>
      </c>
      <c r="AG68" s="92">
        <f t="shared" si="55"/>
        <v>406.56347000000051</v>
      </c>
      <c r="AH68" s="93">
        <f t="shared" si="56"/>
        <v>320.09078000000045</v>
      </c>
      <c r="AI68" s="91">
        <v>1.3943800000000002</v>
      </c>
      <c r="AJ68" s="92">
        <v>242.399</v>
      </c>
      <c r="AK68" s="92">
        <v>235.19917000000001</v>
      </c>
      <c r="AL68" s="92">
        <f t="shared" si="57"/>
        <v>233.80479</v>
      </c>
      <c r="AM68" s="93">
        <f t="shared" si="58"/>
        <v>-7.1998299999999915</v>
      </c>
      <c r="AN68" s="100">
        <f t="shared" si="81"/>
        <v>0.9879118647155809</v>
      </c>
      <c r="AO68" s="101">
        <f t="shared" si="59"/>
        <v>-0.19577750742859834</v>
      </c>
      <c r="AP68" s="102">
        <f t="shared" si="60"/>
        <v>-0.37439460122345558</v>
      </c>
      <c r="AQ68" s="100">
        <f t="shared" si="82"/>
        <v>7.5083343124210292E-2</v>
      </c>
      <c r="AR68" s="101">
        <f t="shared" si="61"/>
        <v>7.4469330957752836E-2</v>
      </c>
      <c r="AS68" s="102">
        <f t="shared" si="62"/>
        <v>-4.3934734048332758E-2</v>
      </c>
      <c r="AT68" s="100">
        <f t="shared" si="40"/>
        <v>7.6884850614087716E-2</v>
      </c>
      <c r="AU68" s="101">
        <f t="shared" si="63"/>
        <v>7.6304547573695647E-2</v>
      </c>
      <c r="AV68" s="102">
        <f t="shared" si="64"/>
        <v>-4.9929414375456851E-2</v>
      </c>
      <c r="AW68" s="91">
        <v>2301</v>
      </c>
      <c r="AX68" s="92">
        <v>1594</v>
      </c>
      <c r="AY68" s="93">
        <v>2082</v>
      </c>
      <c r="AZ68" s="91">
        <v>23</v>
      </c>
      <c r="BA68" s="92">
        <v>22</v>
      </c>
      <c r="BB68" s="93">
        <v>21.68</v>
      </c>
      <c r="BC68" s="91">
        <v>32.25</v>
      </c>
      <c r="BD68" s="92">
        <v>33.19</v>
      </c>
      <c r="BE68" s="93">
        <v>34.200000000000003</v>
      </c>
      <c r="BF68" s="91">
        <f t="shared" si="65"/>
        <v>8.0027675276752763</v>
      </c>
      <c r="BG68" s="92">
        <f t="shared" si="66"/>
        <v>-0.33418899406385449</v>
      </c>
      <c r="BH68" s="93">
        <f t="shared" si="67"/>
        <v>-4.7737522829773837E-2</v>
      </c>
      <c r="BI68" s="91">
        <f t="shared" si="68"/>
        <v>5.0730994152046778</v>
      </c>
      <c r="BJ68" s="92">
        <f t="shared" si="69"/>
        <v>-0.87263701890385015</v>
      </c>
      <c r="BK68" s="93">
        <f t="shared" si="70"/>
        <v>-0.26317991926688311</v>
      </c>
      <c r="BL68" s="91">
        <v>76</v>
      </c>
      <c r="BM68" s="92">
        <v>76</v>
      </c>
      <c r="BN68" s="93">
        <v>76</v>
      </c>
      <c r="BO68" s="91">
        <v>12252</v>
      </c>
      <c r="BP68" s="92">
        <v>8954</v>
      </c>
      <c r="BQ68" s="93">
        <v>12142</v>
      </c>
      <c r="BR68" s="91">
        <f t="shared" si="42"/>
        <v>251.94444160764291</v>
      </c>
      <c r="BS68" s="92">
        <f t="shared" si="71"/>
        <v>55.82560386686589</v>
      </c>
      <c r="BT68" s="93">
        <f t="shared" si="72"/>
        <v>38.470128451511584</v>
      </c>
      <c r="BU68" s="91">
        <f t="shared" si="43"/>
        <v>1469.3128770413066</v>
      </c>
      <c r="BV68" s="92">
        <f t="shared" si="73"/>
        <v>425.05038247372727</v>
      </c>
      <c r="BW68" s="93">
        <f t="shared" si="74"/>
        <v>270.16043036627525</v>
      </c>
      <c r="BX68" s="169">
        <f t="shared" si="44"/>
        <v>5.8318924111431318</v>
      </c>
      <c r="BY68" s="250">
        <f t="shared" si="75"/>
        <v>0.50725095090845151</v>
      </c>
      <c r="BZ68" s="251">
        <f t="shared" si="76"/>
        <v>0.21457748015191491</v>
      </c>
      <c r="CA68" s="100">
        <f t="shared" si="77"/>
        <v>0.43770728190338865</v>
      </c>
      <c r="CB68" s="101">
        <f t="shared" si="78"/>
        <v>-3.9653929343907435E-3</v>
      </c>
      <c r="CC68" s="247">
        <f t="shared" si="79"/>
        <v>4.5609970736673056E-3</v>
      </c>
      <c r="CD68" s="285"/>
      <c r="CE68" s="280"/>
      <c r="CF68" s="273"/>
    </row>
    <row r="69" spans="1:84" s="142" customFormat="1" ht="15" customHeight="1" x14ac:dyDescent="0.2">
      <c r="A69" s="141" t="s">
        <v>175</v>
      </c>
      <c r="B69" s="194" t="s">
        <v>176</v>
      </c>
      <c r="C69" s="92">
        <v>3078.136</v>
      </c>
      <c r="D69" s="92">
        <v>2492.1950000000002</v>
      </c>
      <c r="E69" s="92">
        <v>3886.4409999999998</v>
      </c>
      <c r="F69" s="91">
        <v>3039.248</v>
      </c>
      <c r="G69" s="92">
        <v>2328.6089999999999</v>
      </c>
      <c r="H69" s="93">
        <v>3873.15</v>
      </c>
      <c r="I69" s="157">
        <f t="shared" si="30"/>
        <v>1.0034315737836128</v>
      </c>
      <c r="J69" s="248">
        <f t="shared" si="47"/>
        <v>-9.3636966253831666E-3</v>
      </c>
      <c r="K69" s="249">
        <f t="shared" si="48"/>
        <v>-6.6818949168072184E-2</v>
      </c>
      <c r="L69" s="91">
        <v>2325.17</v>
      </c>
      <c r="M69" s="92">
        <v>1820.36</v>
      </c>
      <c r="N69" s="92">
        <v>2901.3919999999998</v>
      </c>
      <c r="O69" s="97">
        <f t="shared" si="80"/>
        <v>0.74910395930960583</v>
      </c>
      <c r="P69" s="98">
        <f t="shared" si="49"/>
        <v>-1.5943841988610097E-2</v>
      </c>
      <c r="Q69" s="99">
        <f t="shared" si="50"/>
        <v>-3.2633120638122626E-2</v>
      </c>
      <c r="R69" s="91">
        <v>543.82899999999995</v>
      </c>
      <c r="S69" s="92">
        <v>313.803</v>
      </c>
      <c r="T69" s="93">
        <v>585.99100000000021</v>
      </c>
      <c r="U69" s="100">
        <f t="shared" si="31"/>
        <v>0.15129571537379141</v>
      </c>
      <c r="V69" s="101">
        <f t="shared" si="51"/>
        <v>-2.7639666010024572E-2</v>
      </c>
      <c r="W69" s="102">
        <f t="shared" si="52"/>
        <v>1.6535865179963249E-2</v>
      </c>
      <c r="X69" s="91">
        <v>170.249</v>
      </c>
      <c r="Y69" s="92">
        <v>194.446</v>
      </c>
      <c r="Z69" s="93">
        <v>385.767</v>
      </c>
      <c r="AA69" s="100">
        <f t="shared" si="33"/>
        <v>9.9600325316602761E-2</v>
      </c>
      <c r="AB69" s="101">
        <f t="shared" si="53"/>
        <v>4.3583507998634634E-2</v>
      </c>
      <c r="AC69" s="102">
        <f t="shared" si="54"/>
        <v>1.6097255458159376E-2</v>
      </c>
      <c r="AD69" s="91">
        <v>362.12700000000001</v>
      </c>
      <c r="AE69" s="92">
        <v>281.06</v>
      </c>
      <c r="AF69" s="92">
        <v>529.66099999999994</v>
      </c>
      <c r="AG69" s="92">
        <f t="shared" si="55"/>
        <v>167.53399999999993</v>
      </c>
      <c r="AH69" s="93">
        <f t="shared" si="56"/>
        <v>248.60099999999994</v>
      </c>
      <c r="AI69" s="91">
        <v>0</v>
      </c>
      <c r="AJ69" s="92">
        <v>0.39300000000000002</v>
      </c>
      <c r="AK69" s="92">
        <v>0.39300000000000002</v>
      </c>
      <c r="AL69" s="92">
        <f t="shared" si="57"/>
        <v>0.39300000000000002</v>
      </c>
      <c r="AM69" s="93">
        <f t="shared" si="58"/>
        <v>0</v>
      </c>
      <c r="AN69" s="100">
        <f t="shared" si="81"/>
        <v>0.13628432800086249</v>
      </c>
      <c r="AO69" s="101">
        <f t="shared" si="59"/>
        <v>1.8639428620198337E-2</v>
      </c>
      <c r="AP69" s="102">
        <f t="shared" si="60"/>
        <v>2.3508241057425078E-2</v>
      </c>
      <c r="AQ69" s="100">
        <f t="shared" si="82"/>
        <v>1.0112079406325738E-4</v>
      </c>
      <c r="AR69" s="101">
        <f t="shared" si="61"/>
        <v>1.0112079406325738E-4</v>
      </c>
      <c r="AS69" s="102">
        <f t="shared" si="62"/>
        <v>-5.6571521345448607E-5</v>
      </c>
      <c r="AT69" s="100">
        <f t="shared" si="40"/>
        <v>1.0146779752914294E-4</v>
      </c>
      <c r="AU69" s="101">
        <f t="shared" si="63"/>
        <v>1.0146779752914294E-4</v>
      </c>
      <c r="AV69" s="102">
        <f t="shared" si="64"/>
        <v>-6.7302485502486684E-5</v>
      </c>
      <c r="AW69" s="91">
        <v>4159</v>
      </c>
      <c r="AX69" s="92">
        <v>2545</v>
      </c>
      <c r="AY69" s="93">
        <v>3456</v>
      </c>
      <c r="AZ69" s="91">
        <v>28</v>
      </c>
      <c r="BA69" s="92">
        <v>25</v>
      </c>
      <c r="BB69" s="93">
        <v>25</v>
      </c>
      <c r="BC69" s="91">
        <v>61</v>
      </c>
      <c r="BD69" s="92">
        <v>57</v>
      </c>
      <c r="BE69" s="93">
        <v>55</v>
      </c>
      <c r="BF69" s="91">
        <f t="shared" si="65"/>
        <v>11.520000000000001</v>
      </c>
      <c r="BG69" s="92">
        <f t="shared" si="66"/>
        <v>-0.85797619047618845</v>
      </c>
      <c r="BH69" s="93">
        <f t="shared" si="67"/>
        <v>0.20888888888889134</v>
      </c>
      <c r="BI69" s="91">
        <f t="shared" si="68"/>
        <v>5.2363636363636363</v>
      </c>
      <c r="BJ69" s="92">
        <f t="shared" si="69"/>
        <v>-0.44533035270740218</v>
      </c>
      <c r="BK69" s="93">
        <f t="shared" si="70"/>
        <v>0.27534999113946501</v>
      </c>
      <c r="BL69" s="91">
        <v>104</v>
      </c>
      <c r="BM69" s="92">
        <v>102</v>
      </c>
      <c r="BN69" s="93">
        <v>102</v>
      </c>
      <c r="BO69" s="91">
        <v>20902</v>
      </c>
      <c r="BP69" s="92">
        <v>11950</v>
      </c>
      <c r="BQ69" s="93">
        <v>17287</v>
      </c>
      <c r="BR69" s="91">
        <f t="shared" si="42"/>
        <v>224.04986405969805</v>
      </c>
      <c r="BS69" s="92">
        <f t="shared" si="71"/>
        <v>78.645213786996862</v>
      </c>
      <c r="BT69" s="93">
        <f t="shared" si="72"/>
        <v>29.187186235430261</v>
      </c>
      <c r="BU69" s="91">
        <f t="shared" si="43"/>
        <v>1120.703125</v>
      </c>
      <c r="BV69" s="92">
        <f t="shared" si="73"/>
        <v>389.93899900817507</v>
      </c>
      <c r="BW69" s="93">
        <f t="shared" si="74"/>
        <v>205.72905820235758</v>
      </c>
      <c r="BX69" s="169">
        <f t="shared" si="44"/>
        <v>5.0020254629629628</v>
      </c>
      <c r="BY69" s="250">
        <f t="shared" si="75"/>
        <v>-2.3701875339513734E-2</v>
      </c>
      <c r="BZ69" s="251">
        <f t="shared" si="76"/>
        <v>0.30654412701011413</v>
      </c>
      <c r="CA69" s="100">
        <f t="shared" si="77"/>
        <v>0.46432984152565132</v>
      </c>
      <c r="CB69" s="101">
        <f t="shared" si="78"/>
        <v>-8.6302402942209533E-2</v>
      </c>
      <c r="CC69" s="247">
        <f t="shared" si="79"/>
        <v>3.360608143337912E-2</v>
      </c>
      <c r="CD69" s="285"/>
      <c r="CE69" s="280"/>
      <c r="CF69" s="273"/>
    </row>
    <row r="70" spans="1:84" s="142" customFormat="1" ht="15.75" customHeight="1" x14ac:dyDescent="0.2">
      <c r="A70" s="141" t="s">
        <v>175</v>
      </c>
      <c r="B70" s="194" t="s">
        <v>177</v>
      </c>
      <c r="C70" s="92">
        <v>9449.6620000000003</v>
      </c>
      <c r="D70" s="92">
        <v>6832.26</v>
      </c>
      <c r="E70" s="92">
        <v>9781.1163099999994</v>
      </c>
      <c r="F70" s="91">
        <v>8809.9069999999992</v>
      </c>
      <c r="G70" s="92">
        <v>6548.4390000000003</v>
      </c>
      <c r="H70" s="93">
        <v>10057.489</v>
      </c>
      <c r="I70" s="157">
        <f t="shared" si="30"/>
        <v>0.97252070670919943</v>
      </c>
      <c r="J70" s="248">
        <f t="shared" si="47"/>
        <v>-0.10009697245585891</v>
      </c>
      <c r="K70" s="249">
        <f t="shared" si="48"/>
        <v>-7.0821072911867455E-2</v>
      </c>
      <c r="L70" s="91">
        <v>6074.3860000000004</v>
      </c>
      <c r="M70" s="92">
        <v>3848.1419999999998</v>
      </c>
      <c r="N70" s="92">
        <v>7029.5870000000004</v>
      </c>
      <c r="O70" s="97">
        <f t="shared" si="80"/>
        <v>0.69894056061110288</v>
      </c>
      <c r="P70" s="98">
        <f t="shared" si="49"/>
        <v>9.4456544787224761E-3</v>
      </c>
      <c r="Q70" s="99">
        <f t="shared" si="50"/>
        <v>0.1112979178377641</v>
      </c>
      <c r="R70" s="91">
        <v>2215.561999999999</v>
      </c>
      <c r="S70" s="92">
        <v>1975.2829999999999</v>
      </c>
      <c r="T70" s="93">
        <v>1852.9859999999992</v>
      </c>
      <c r="U70" s="100">
        <f t="shared" si="31"/>
        <v>0.18423942596407505</v>
      </c>
      <c r="V70" s="101">
        <f t="shared" si="51"/>
        <v>-6.7245862132609635E-2</v>
      </c>
      <c r="W70" s="102">
        <f t="shared" si="52"/>
        <v>-0.11740238516068302</v>
      </c>
      <c r="X70" s="91">
        <v>519.95899999999995</v>
      </c>
      <c r="Y70" s="92">
        <v>725.01400000000001</v>
      </c>
      <c r="Z70" s="93">
        <v>1174.9159999999999</v>
      </c>
      <c r="AA70" s="100">
        <f t="shared" si="33"/>
        <v>0.11682001342482204</v>
      </c>
      <c r="AB70" s="101">
        <f t="shared" si="53"/>
        <v>5.7800207653887117E-2</v>
      </c>
      <c r="AC70" s="102">
        <f t="shared" si="54"/>
        <v>6.1044673229189717E-3</v>
      </c>
      <c r="AD70" s="91">
        <v>3209.36</v>
      </c>
      <c r="AE70" s="92">
        <v>2656.6559999999999</v>
      </c>
      <c r="AF70" s="92">
        <v>3545.2056399999997</v>
      </c>
      <c r="AG70" s="92">
        <f t="shared" si="55"/>
        <v>335.84563999999955</v>
      </c>
      <c r="AH70" s="93">
        <f t="shared" si="56"/>
        <v>888.54963999999973</v>
      </c>
      <c r="AI70" s="91">
        <v>687.245</v>
      </c>
      <c r="AJ70" s="92">
        <v>466.60500000000002</v>
      </c>
      <c r="AK70" s="92">
        <v>417.29199999999997</v>
      </c>
      <c r="AL70" s="92">
        <f t="shared" si="57"/>
        <v>-269.95300000000003</v>
      </c>
      <c r="AM70" s="93">
        <f t="shared" si="58"/>
        <v>-49.313000000000045</v>
      </c>
      <c r="AN70" s="100">
        <f t="shared" si="81"/>
        <v>0.36245409293164821</v>
      </c>
      <c r="AO70" s="101">
        <f t="shared" si="59"/>
        <v>2.2827130612784297E-2</v>
      </c>
      <c r="AP70" s="102">
        <f t="shared" si="60"/>
        <v>-2.638591022982395E-2</v>
      </c>
      <c r="AQ70" s="100">
        <f t="shared" si="82"/>
        <v>4.2663024012235672E-2</v>
      </c>
      <c r="AR70" s="101">
        <f t="shared" si="61"/>
        <v>-3.0063915850798588E-2</v>
      </c>
      <c r="AS70" s="102">
        <f t="shared" si="62"/>
        <v>-2.5631361740062981E-2</v>
      </c>
      <c r="AT70" s="100">
        <f t="shared" si="40"/>
        <v>4.1490674262730988E-2</v>
      </c>
      <c r="AU70" s="101">
        <f t="shared" si="63"/>
        <v>-3.6517527185933575E-2</v>
      </c>
      <c r="AV70" s="102">
        <f t="shared" si="64"/>
        <v>-2.9763711706199923E-2</v>
      </c>
      <c r="AW70" s="91">
        <v>10587</v>
      </c>
      <c r="AX70" s="92">
        <v>6950</v>
      </c>
      <c r="AY70" s="93">
        <v>8866</v>
      </c>
      <c r="AZ70" s="91">
        <v>70</v>
      </c>
      <c r="BA70" s="92">
        <v>73</v>
      </c>
      <c r="BB70" s="93">
        <v>66</v>
      </c>
      <c r="BC70" s="91">
        <v>145</v>
      </c>
      <c r="BD70" s="92">
        <v>141</v>
      </c>
      <c r="BE70" s="93">
        <v>127</v>
      </c>
      <c r="BF70" s="91">
        <f t="shared" si="65"/>
        <v>11.194444444444445</v>
      </c>
      <c r="BG70" s="92">
        <f t="shared" si="66"/>
        <v>-1.4091269841269831</v>
      </c>
      <c r="BH70" s="93">
        <f t="shared" si="67"/>
        <v>0.61605783866057884</v>
      </c>
      <c r="BI70" s="91">
        <f t="shared" si="68"/>
        <v>5.8175853018372701</v>
      </c>
      <c r="BJ70" s="92">
        <f t="shared" si="69"/>
        <v>-0.26689745678342014</v>
      </c>
      <c r="BK70" s="93">
        <f t="shared" si="70"/>
        <v>0.34083195274349531</v>
      </c>
      <c r="BL70" s="91">
        <v>233</v>
      </c>
      <c r="BM70" s="92">
        <v>240</v>
      </c>
      <c r="BN70" s="93">
        <v>238</v>
      </c>
      <c r="BO70" s="91">
        <v>48153</v>
      </c>
      <c r="BP70" s="92">
        <v>30765</v>
      </c>
      <c r="BQ70" s="93">
        <v>40345</v>
      </c>
      <c r="BR70" s="91">
        <f t="shared" si="42"/>
        <v>249.28712355930102</v>
      </c>
      <c r="BS70" s="92">
        <f t="shared" si="71"/>
        <v>66.33056841216586</v>
      </c>
      <c r="BT70" s="93">
        <f t="shared" si="72"/>
        <v>36.433588698257637</v>
      </c>
      <c r="BU70" s="91">
        <f t="shared" si="43"/>
        <v>1134.3885630498535</v>
      </c>
      <c r="BV70" s="92">
        <f t="shared" si="73"/>
        <v>302.2447073778028</v>
      </c>
      <c r="BW70" s="93">
        <f t="shared" si="74"/>
        <v>192.16712420093256</v>
      </c>
      <c r="BX70" s="169">
        <f t="shared" si="44"/>
        <v>4.5505301150462438</v>
      </c>
      <c r="BY70" s="250">
        <f t="shared" si="75"/>
        <v>2.2161450830813223E-3</v>
      </c>
      <c r="BZ70" s="251">
        <f t="shared" si="76"/>
        <v>0.1239114100102725</v>
      </c>
      <c r="CA70" s="100">
        <f t="shared" si="77"/>
        <v>0.46442960745942208</v>
      </c>
      <c r="CB70" s="101">
        <f t="shared" si="78"/>
        <v>-0.101776518709077</v>
      </c>
      <c r="CC70" s="247">
        <f t="shared" si="79"/>
        <v>-6.8479660699896638E-3</v>
      </c>
      <c r="CD70" s="285"/>
      <c r="CE70" s="280"/>
      <c r="CF70" s="273"/>
    </row>
    <row r="71" spans="1:84" s="142" customFormat="1" ht="15" customHeight="1" x14ac:dyDescent="0.2">
      <c r="A71" s="141" t="s">
        <v>175</v>
      </c>
      <c r="B71" s="194" t="s">
        <v>178</v>
      </c>
      <c r="C71" s="92">
        <v>2906</v>
      </c>
      <c r="D71" s="92">
        <v>1580.3440000000001</v>
      </c>
      <c r="E71" s="92">
        <v>2078.4169999999999</v>
      </c>
      <c r="F71" s="91">
        <v>3498</v>
      </c>
      <c r="G71" s="92">
        <v>1453.347</v>
      </c>
      <c r="H71" s="93">
        <v>1944.374</v>
      </c>
      <c r="I71" s="157">
        <f t="shared" si="30"/>
        <v>1.0689388975577743</v>
      </c>
      <c r="J71" s="248">
        <f t="shared" si="47"/>
        <v>0.23817846302375478</v>
      </c>
      <c r="K71" s="249">
        <f t="shared" si="48"/>
        <v>-1.8443537607399696E-2</v>
      </c>
      <c r="L71" s="91">
        <v>2546</v>
      </c>
      <c r="M71" s="92">
        <v>854.649</v>
      </c>
      <c r="N71" s="92">
        <v>1313.6780000000001</v>
      </c>
      <c r="O71" s="97">
        <f t="shared" si="80"/>
        <v>0.67563030569221771</v>
      </c>
      <c r="P71" s="98">
        <f t="shared" si="49"/>
        <v>-5.221417686924601E-2</v>
      </c>
      <c r="Q71" s="99">
        <f t="shared" si="50"/>
        <v>8.7574597041771507E-2</v>
      </c>
      <c r="R71" s="91">
        <v>750.44399999999996</v>
      </c>
      <c r="S71" s="92">
        <v>527.44399999999996</v>
      </c>
      <c r="T71" s="93">
        <v>533.98399999999992</v>
      </c>
      <c r="U71" s="100">
        <f t="shared" si="31"/>
        <v>0.27463029232030461</v>
      </c>
      <c r="V71" s="101">
        <f t="shared" si="51"/>
        <v>6.0095129370047323E-2</v>
      </c>
      <c r="W71" s="102">
        <f t="shared" si="52"/>
        <v>-8.8286478416484293E-2</v>
      </c>
      <c r="X71" s="91">
        <v>201.55600000000001</v>
      </c>
      <c r="Y71" s="92">
        <v>71.254000000000005</v>
      </c>
      <c r="Z71" s="93">
        <v>96.712000000000003</v>
      </c>
      <c r="AA71" s="100">
        <f t="shared" si="33"/>
        <v>4.973940198747772E-2</v>
      </c>
      <c r="AB71" s="101">
        <f t="shared" si="53"/>
        <v>-7.8809525008012998E-3</v>
      </c>
      <c r="AC71" s="102">
        <f t="shared" si="54"/>
        <v>7.1188137471283469E-4</v>
      </c>
      <c r="AD71" s="91">
        <v>1358.9997700000001</v>
      </c>
      <c r="AE71" s="92">
        <v>1402.673</v>
      </c>
      <c r="AF71" s="92">
        <v>1951.34581</v>
      </c>
      <c r="AG71" s="92">
        <f t="shared" si="55"/>
        <v>592.3460399999999</v>
      </c>
      <c r="AH71" s="93">
        <f t="shared" si="56"/>
        <v>548.67281000000003</v>
      </c>
      <c r="AI71" s="91">
        <v>1074.1831299999999</v>
      </c>
      <c r="AJ71" s="92">
        <v>1283.3140000000001</v>
      </c>
      <c r="AK71" s="92">
        <v>1126.44839</v>
      </c>
      <c r="AL71" s="92">
        <f t="shared" si="57"/>
        <v>52.265260000000126</v>
      </c>
      <c r="AM71" s="93">
        <f t="shared" si="58"/>
        <v>-156.86561000000006</v>
      </c>
      <c r="AN71" s="100">
        <f t="shared" si="81"/>
        <v>0.93886155184450482</v>
      </c>
      <c r="AO71" s="101">
        <f t="shared" si="59"/>
        <v>0.47120849953893013</v>
      </c>
      <c r="AP71" s="102">
        <f t="shared" si="60"/>
        <v>5.1287074388963516E-2</v>
      </c>
      <c r="AQ71" s="100">
        <f t="shared" si="82"/>
        <v>0.54197419959517268</v>
      </c>
      <c r="AR71" s="101">
        <f t="shared" si="61"/>
        <v>0.17233100276103647</v>
      </c>
      <c r="AS71" s="102">
        <f t="shared" si="62"/>
        <v>-0.2700730508768765</v>
      </c>
      <c r="AT71" s="100">
        <f t="shared" si="40"/>
        <v>0.5793373034200211</v>
      </c>
      <c r="AU71" s="101">
        <f t="shared" si="63"/>
        <v>0.27225236059555002</v>
      </c>
      <c r="AV71" s="102">
        <f t="shared" si="64"/>
        <v>-0.30366861326745964</v>
      </c>
      <c r="AW71" s="91">
        <v>2964</v>
      </c>
      <c r="AX71" s="92">
        <v>938</v>
      </c>
      <c r="AY71" s="93">
        <v>1203</v>
      </c>
      <c r="AZ71" s="91">
        <v>42</v>
      </c>
      <c r="BA71" s="92">
        <v>19</v>
      </c>
      <c r="BB71" s="93">
        <v>21</v>
      </c>
      <c r="BC71" s="91">
        <v>37</v>
      </c>
      <c r="BD71" s="92">
        <v>20</v>
      </c>
      <c r="BE71" s="93">
        <v>20</v>
      </c>
      <c r="BF71" s="91">
        <f t="shared" si="65"/>
        <v>4.7738095238095237</v>
      </c>
      <c r="BG71" s="92">
        <f t="shared" si="66"/>
        <v>-1.1071428571428568</v>
      </c>
      <c r="BH71" s="93">
        <f t="shared" si="67"/>
        <v>-0.71157059314954108</v>
      </c>
      <c r="BI71" s="91">
        <f t="shared" si="68"/>
        <v>5.0125000000000002</v>
      </c>
      <c r="BJ71" s="92">
        <f t="shared" si="69"/>
        <v>-1.6631756756756761</v>
      </c>
      <c r="BK71" s="93">
        <f t="shared" si="70"/>
        <v>-0.19861111111111107</v>
      </c>
      <c r="BL71" s="91">
        <v>146</v>
      </c>
      <c r="BM71" s="92">
        <v>132</v>
      </c>
      <c r="BN71" s="93">
        <v>117</v>
      </c>
      <c r="BO71" s="91">
        <v>28358</v>
      </c>
      <c r="BP71" s="92">
        <v>11179</v>
      </c>
      <c r="BQ71" s="93">
        <v>14324</v>
      </c>
      <c r="BR71" s="91">
        <f t="shared" si="42"/>
        <v>135.74239039374476</v>
      </c>
      <c r="BS71" s="92">
        <f t="shared" si="71"/>
        <v>12.390955172643132</v>
      </c>
      <c r="BT71" s="93">
        <f t="shared" si="72"/>
        <v>5.7355024789044364</v>
      </c>
      <c r="BU71" s="91">
        <f t="shared" si="43"/>
        <v>1616.2709891936825</v>
      </c>
      <c r="BV71" s="92">
        <f t="shared" si="73"/>
        <v>436.10904587384448</v>
      </c>
      <c r="BW71" s="93">
        <f t="shared" si="74"/>
        <v>66.86054143248839</v>
      </c>
      <c r="BX71" s="169">
        <f t="shared" si="44"/>
        <v>11.906899418121363</v>
      </c>
      <c r="BY71" s="250">
        <f t="shared" si="75"/>
        <v>2.3394230348555052</v>
      </c>
      <c r="BZ71" s="251">
        <f t="shared" si="76"/>
        <v>-1.1011029639831804E-2</v>
      </c>
      <c r="CA71" s="100">
        <f t="shared" si="77"/>
        <v>0.33541739843109708</v>
      </c>
      <c r="CB71" s="101">
        <f t="shared" si="78"/>
        <v>-0.19672746927391327</v>
      </c>
      <c r="CC71" s="247">
        <f t="shared" si="79"/>
        <v>2.4059332477442907E-2</v>
      </c>
      <c r="CD71" s="285"/>
      <c r="CE71" s="280"/>
      <c r="CF71" s="273"/>
    </row>
    <row r="72" spans="1:84" s="142" customFormat="1" ht="15" customHeight="1" x14ac:dyDescent="0.2">
      <c r="A72" s="141" t="s">
        <v>175</v>
      </c>
      <c r="B72" s="194" t="s">
        <v>179</v>
      </c>
      <c r="C72" s="92">
        <v>3169.03172</v>
      </c>
      <c r="D72" s="92">
        <v>1564.385</v>
      </c>
      <c r="E72" s="92">
        <v>2957</v>
      </c>
      <c r="F72" s="91">
        <v>2805.3879999999999</v>
      </c>
      <c r="G72" s="92">
        <v>1496.424</v>
      </c>
      <c r="H72" s="93">
        <v>2590</v>
      </c>
      <c r="I72" s="157">
        <f t="shared" ref="I72:I122" si="83">IF(H72=0,"0",(E72/H72))</f>
        <v>1.1416988416988416</v>
      </c>
      <c r="J72" s="248">
        <f t="shared" si="47"/>
        <v>1.2075516868194303E-2</v>
      </c>
      <c r="K72" s="249">
        <f t="shared" si="48"/>
        <v>9.628323756525381E-2</v>
      </c>
      <c r="L72" s="91">
        <v>1383.6079999999999</v>
      </c>
      <c r="M72" s="92">
        <v>1060.1020000000001</v>
      </c>
      <c r="N72" s="92">
        <v>1699</v>
      </c>
      <c r="O72" s="97">
        <f t="shared" si="80"/>
        <v>0.65598455598455596</v>
      </c>
      <c r="P72" s="98">
        <f t="shared" si="49"/>
        <v>0.1627878929917721</v>
      </c>
      <c r="Q72" s="99">
        <f t="shared" si="50"/>
        <v>-5.2438992421510844E-2</v>
      </c>
      <c r="R72" s="91">
        <v>1361.6</v>
      </c>
      <c r="S72" s="92">
        <v>328.37200000000001</v>
      </c>
      <c r="T72" s="93">
        <v>802</v>
      </c>
      <c r="U72" s="100">
        <f t="shared" ref="U72:U127" si="84">IF(H72=0,"0",(T72/H72))</f>
        <v>0.30965250965250968</v>
      </c>
      <c r="V72" s="101">
        <f t="shared" si="51"/>
        <v>-0.17569924917728497</v>
      </c>
      <c r="W72" s="102">
        <f t="shared" si="52"/>
        <v>9.021470325539227E-2</v>
      </c>
      <c r="X72" s="91">
        <v>60.18</v>
      </c>
      <c r="Y72" s="92">
        <v>107.95</v>
      </c>
      <c r="Z72" s="93">
        <v>89</v>
      </c>
      <c r="AA72" s="100">
        <f t="shared" ref="AA72:AA127" si="85">IF(H72=0,"0",(Z72/H72))</f>
        <v>3.4362934362934361E-2</v>
      </c>
      <c r="AB72" s="101">
        <f t="shared" si="53"/>
        <v>1.2911356185512913E-2</v>
      </c>
      <c r="AC72" s="102">
        <f t="shared" si="54"/>
        <v>-3.7775710833881523E-2</v>
      </c>
      <c r="AD72" s="91">
        <v>796.29600000000005</v>
      </c>
      <c r="AE72" s="92">
        <v>813.33399999999995</v>
      </c>
      <c r="AF72" s="92">
        <v>926.72500000000002</v>
      </c>
      <c r="AG72" s="92">
        <f t="shared" si="55"/>
        <v>130.42899999999997</v>
      </c>
      <c r="AH72" s="93">
        <f t="shared" si="56"/>
        <v>113.39100000000008</v>
      </c>
      <c r="AI72" s="91">
        <v>578.93700000000001</v>
      </c>
      <c r="AJ72" s="92">
        <v>617.91</v>
      </c>
      <c r="AK72" s="92">
        <v>543.10500000000002</v>
      </c>
      <c r="AL72" s="92">
        <f t="shared" si="57"/>
        <v>-35.831999999999994</v>
      </c>
      <c r="AM72" s="93">
        <f t="shared" si="58"/>
        <v>-74.80499999999995</v>
      </c>
      <c r="AN72" s="100">
        <f t="shared" si="81"/>
        <v>0.31340040581670614</v>
      </c>
      <c r="AO72" s="101">
        <f t="shared" si="59"/>
        <v>6.2126177485536227E-2</v>
      </c>
      <c r="AP72" s="102">
        <f t="shared" si="60"/>
        <v>-0.20650613892771419</v>
      </c>
      <c r="AQ72" s="100">
        <f t="shared" si="82"/>
        <v>0.18366756848156918</v>
      </c>
      <c r="AR72" s="101">
        <f t="shared" si="61"/>
        <v>9.8179845715301584E-4</v>
      </c>
      <c r="AS72" s="102">
        <f t="shared" si="62"/>
        <v>-0.21131832054191285</v>
      </c>
      <c r="AT72" s="100">
        <f t="shared" ref="AT72:AT127" si="86">IF(H72=0,"0",(AK72/H72))</f>
        <v>0.20969305019305021</v>
      </c>
      <c r="AU72" s="101">
        <f t="shared" si="63"/>
        <v>3.3269432588222125E-3</v>
      </c>
      <c r="AV72" s="102">
        <f t="shared" si="64"/>
        <v>-0.20323136160467556</v>
      </c>
      <c r="AW72" s="91">
        <v>2524</v>
      </c>
      <c r="AX72" s="92">
        <v>1905</v>
      </c>
      <c r="AY72" s="93">
        <v>2403</v>
      </c>
      <c r="AZ72" s="91">
        <v>28</v>
      </c>
      <c r="BA72" s="92">
        <v>22</v>
      </c>
      <c r="BB72" s="93">
        <v>23</v>
      </c>
      <c r="BC72" s="91">
        <v>31</v>
      </c>
      <c r="BD72" s="92">
        <v>28</v>
      </c>
      <c r="BE72" s="93">
        <v>28</v>
      </c>
      <c r="BF72" s="91">
        <f t="shared" si="65"/>
        <v>8.7065217391304355</v>
      </c>
      <c r="BG72" s="92">
        <f t="shared" si="66"/>
        <v>1.1946169772256736</v>
      </c>
      <c r="BH72" s="93">
        <f t="shared" si="67"/>
        <v>-0.91469038208168563</v>
      </c>
      <c r="BI72" s="91">
        <f t="shared" si="68"/>
        <v>7.1517857142857144</v>
      </c>
      <c r="BJ72" s="92">
        <f t="shared" si="69"/>
        <v>0.36683947772657444</v>
      </c>
      <c r="BK72" s="93">
        <f t="shared" si="70"/>
        <v>-0.40773809523809579</v>
      </c>
      <c r="BL72" s="91">
        <v>100</v>
      </c>
      <c r="BM72" s="92">
        <v>100</v>
      </c>
      <c r="BN72" s="93">
        <v>100</v>
      </c>
      <c r="BO72" s="91">
        <v>12202</v>
      </c>
      <c r="BP72" s="92">
        <v>8684</v>
      </c>
      <c r="BQ72" s="93">
        <v>11398</v>
      </c>
      <c r="BR72" s="91">
        <f t="shared" ref="BR72:BR127" si="87">H72*1000/BQ72</f>
        <v>227.23284786804703</v>
      </c>
      <c r="BS72" s="92">
        <f t="shared" si="71"/>
        <v>-2.6792976818628063</v>
      </c>
      <c r="BT72" s="93">
        <f t="shared" si="72"/>
        <v>54.91317951245054</v>
      </c>
      <c r="BU72" s="91">
        <f t="shared" ref="BU72:BU127" si="88">H72*1000/AY72</f>
        <v>1077.8193924261341</v>
      </c>
      <c r="BV72" s="92">
        <f t="shared" si="73"/>
        <v>-33.665552106353971</v>
      </c>
      <c r="BW72" s="93">
        <f t="shared" si="74"/>
        <v>292.29498297731516</v>
      </c>
      <c r="BX72" s="169">
        <f t="shared" ref="BX72:BX127" si="89">BQ72/AY72</f>
        <v>4.7432376196421142</v>
      </c>
      <c r="BY72" s="250">
        <f t="shared" si="75"/>
        <v>-9.1152237727141205E-2</v>
      </c>
      <c r="BZ72" s="251">
        <f t="shared" si="76"/>
        <v>0.18470743591508043</v>
      </c>
      <c r="CA72" s="100">
        <f t="shared" si="77"/>
        <v>0.31227397260273976</v>
      </c>
      <c r="CB72" s="101">
        <f t="shared" si="78"/>
        <v>-2.2027397260273918E-2</v>
      </c>
      <c r="CC72" s="247">
        <f t="shared" si="79"/>
        <v>-6.9907332796131927E-3</v>
      </c>
      <c r="CD72" s="285"/>
      <c r="CE72" s="280"/>
      <c r="CF72" s="273"/>
    </row>
    <row r="73" spans="1:84" s="142" customFormat="1" ht="15" customHeight="1" x14ac:dyDescent="0.2">
      <c r="A73" s="141" t="s">
        <v>180</v>
      </c>
      <c r="B73" s="194" t="s">
        <v>181</v>
      </c>
      <c r="C73" s="92">
        <v>3873.3389999999999</v>
      </c>
      <c r="D73" s="92">
        <v>2923.1559999999999</v>
      </c>
      <c r="E73" s="92">
        <v>4624.1660000000002</v>
      </c>
      <c r="F73" s="91">
        <v>3625.2</v>
      </c>
      <c r="G73" s="92">
        <v>3006.2779999999998</v>
      </c>
      <c r="H73" s="93">
        <v>4504.5619999999999</v>
      </c>
      <c r="I73" s="157">
        <f t="shared" si="83"/>
        <v>1.0265517490934746</v>
      </c>
      <c r="J73" s="248">
        <f t="shared" ref="J73:J127" si="90">I73-IF(F73=0,"0",(C73/F73))</f>
        <v>-4.189661237623743E-2</v>
      </c>
      <c r="K73" s="249">
        <f t="shared" ref="K73:K127" si="91">I73-IF(G73=0,"0",(D73/G73))</f>
        <v>5.4201221297974556E-2</v>
      </c>
      <c r="L73" s="91">
        <v>2322.5149999999999</v>
      </c>
      <c r="M73" s="92">
        <v>2085.337</v>
      </c>
      <c r="N73" s="92">
        <v>3082.7510000000002</v>
      </c>
      <c r="O73" s="97">
        <f t="shared" si="80"/>
        <v>0.6843619868036005</v>
      </c>
      <c r="P73" s="98">
        <f t="shared" ref="P73:P127" si="92">O73-IF(F73=0,"0",(L73/F73))</f>
        <v>4.3703540373058791E-2</v>
      </c>
      <c r="Q73" s="99">
        <f t="shared" ref="Q73:Q127" si="93">O73-IF(G73=0,"0",(M73/G73))</f>
        <v>-9.2987458365612063E-3</v>
      </c>
      <c r="R73" s="91">
        <v>889.31299999999987</v>
      </c>
      <c r="S73" s="92">
        <v>630.96100000000001</v>
      </c>
      <c r="T73" s="93">
        <v>755.38599999999974</v>
      </c>
      <c r="U73" s="100">
        <f t="shared" si="84"/>
        <v>0.16769355155950785</v>
      </c>
      <c r="V73" s="101">
        <f t="shared" ref="V73:V127" si="94">U73-R73/F73</f>
        <v>-7.762063800244734E-2</v>
      </c>
      <c r="W73" s="102">
        <f t="shared" ref="W73:W127" si="95">U73-S73/G73</f>
        <v>-4.2187570545633463E-2</v>
      </c>
      <c r="X73" s="91">
        <v>413.37200000000001</v>
      </c>
      <c r="Y73" s="92">
        <v>289.98</v>
      </c>
      <c r="Z73" s="93">
        <v>666.42499999999995</v>
      </c>
      <c r="AA73" s="100">
        <f t="shared" si="85"/>
        <v>0.14794446163689165</v>
      </c>
      <c r="AB73" s="101">
        <f t="shared" ref="AB73:AB127" si="96">AA73-X73/F73</f>
        <v>3.3917097629388604E-2</v>
      </c>
      <c r="AC73" s="102">
        <f t="shared" ref="AC73:AC127" si="97">AA73-Y73/G73</f>
        <v>5.1486316382194627E-2</v>
      </c>
      <c r="AD73" s="91">
        <v>1147.5820000000001</v>
      </c>
      <c r="AE73" s="92">
        <v>1202.7449999999999</v>
      </c>
      <c r="AF73" s="92">
        <v>1508.6079999999999</v>
      </c>
      <c r="AG73" s="92">
        <f t="shared" ref="AG73:AG127" si="98">AF73-AD73</f>
        <v>361.02599999999984</v>
      </c>
      <c r="AH73" s="93">
        <f t="shared" ref="AH73:AH127" si="99">AF73-AE73</f>
        <v>305.86300000000006</v>
      </c>
      <c r="AI73" s="91">
        <v>0</v>
      </c>
      <c r="AJ73" s="92">
        <v>687.16200000000003</v>
      </c>
      <c r="AK73" s="92">
        <v>0</v>
      </c>
      <c r="AL73" s="92">
        <f t="shared" ref="AL73:AL127" si="100">AK73-AI73</f>
        <v>0</v>
      </c>
      <c r="AM73" s="93">
        <f t="shared" ref="AM73:AM127" si="101">AK73-AJ73</f>
        <v>-687.16200000000003</v>
      </c>
      <c r="AN73" s="100">
        <f t="shared" si="81"/>
        <v>0.32624434330428448</v>
      </c>
      <c r="AO73" s="101">
        <f t="shared" ref="AO73:AO127" si="102">AN73-IF(C73=0,"0",(AD73/C73))</f>
        <v>2.9967151971431849E-2</v>
      </c>
      <c r="AP73" s="102">
        <f t="shared" ref="AP73:AP127" si="103">AN73-IF(D73=0,"0",(AE73/D73))</f>
        <v>-8.5209920511946979E-2</v>
      </c>
      <c r="AQ73" s="100">
        <f t="shared" si="82"/>
        <v>0</v>
      </c>
      <c r="AR73" s="101">
        <f t="shared" ref="AR73:AR123" si="104">AQ73-IF(C73=0,"0",(AI73/C73))</f>
        <v>0</v>
      </c>
      <c r="AS73" s="102">
        <f t="shared" ref="AS73:AS123" si="105">AQ73-IF(D73=0,"0",(AJ73/D73))</f>
        <v>-0.23507537743452625</v>
      </c>
      <c r="AT73" s="100">
        <f t="shared" si="86"/>
        <v>0</v>
      </c>
      <c r="AU73" s="101">
        <f t="shared" ref="AU73:AU127" si="106">AT73-AI73/F73</f>
        <v>0</v>
      </c>
      <c r="AV73" s="102">
        <f t="shared" ref="AV73:AV127" si="107">AT73-AJ73/G73</f>
        <v>-0.22857566732018797</v>
      </c>
      <c r="AW73" s="91">
        <v>3894</v>
      </c>
      <c r="AX73" s="92">
        <v>2465</v>
      </c>
      <c r="AY73" s="93">
        <v>3222</v>
      </c>
      <c r="AZ73" s="91">
        <v>34</v>
      </c>
      <c r="BA73" s="92">
        <v>33</v>
      </c>
      <c r="BB73" s="93">
        <v>34</v>
      </c>
      <c r="BC73" s="91">
        <v>48</v>
      </c>
      <c r="BD73" s="92">
        <v>50</v>
      </c>
      <c r="BE73" s="93">
        <v>51</v>
      </c>
      <c r="BF73" s="91">
        <f t="shared" ref="BF73:BF127" si="108">AY73/BB73/12</f>
        <v>7.8970588235294121</v>
      </c>
      <c r="BG73" s="92">
        <f t="shared" ref="BG73:BG127" si="109">BF73-AW73/AZ73/12</f>
        <v>-1.6470588235294121</v>
      </c>
      <c r="BH73" s="93">
        <f t="shared" ref="BH73:BH127" si="110">BF73-AX73/BA73/9</f>
        <v>-0.40260447613388894</v>
      </c>
      <c r="BI73" s="91">
        <f t="shared" ref="BI73:BI127" si="111">AY73/BE73/12</f>
        <v>5.2647058823529411</v>
      </c>
      <c r="BJ73" s="92">
        <f t="shared" ref="BJ73:BJ127" si="112">BI73-AW73/BC73/12</f>
        <v>-1.4957107843137258</v>
      </c>
      <c r="BK73" s="93">
        <f t="shared" ref="BK73:BK127" si="113">BI73-AX73/BD73/9</f>
        <v>-0.21307189542483673</v>
      </c>
      <c r="BL73" s="91">
        <v>66</v>
      </c>
      <c r="BM73" s="92">
        <v>65</v>
      </c>
      <c r="BN73" s="93">
        <v>67</v>
      </c>
      <c r="BO73" s="91">
        <v>16476</v>
      </c>
      <c r="BP73" s="92">
        <v>9881</v>
      </c>
      <c r="BQ73" s="93">
        <v>13703</v>
      </c>
      <c r="BR73" s="91">
        <f t="shared" si="87"/>
        <v>328.72816171641244</v>
      </c>
      <c r="BS73" s="92">
        <f t="shared" ref="BS73:BS127" si="114">BR73-F73*1000/BO73</f>
        <v>108.69902843163459</v>
      </c>
      <c r="BT73" s="93">
        <f t="shared" ref="BT73:BT127" si="115">BR73-G73*1000/BP73</f>
        <v>24.479806286800056</v>
      </c>
      <c r="BU73" s="91">
        <f t="shared" si="88"/>
        <v>1398.0639354438238</v>
      </c>
      <c r="BV73" s="92">
        <f t="shared" ref="BV73:BV127" si="116">BU73-F73*1000/AW73</f>
        <v>467.09321125276063</v>
      </c>
      <c r="BW73" s="93">
        <f t="shared" ref="BW73:BW127" si="117">BU73-G73*1000/AX73</f>
        <v>178.47853990629847</v>
      </c>
      <c r="BX73" s="169">
        <f t="shared" si="89"/>
        <v>4.2529484792054628</v>
      </c>
      <c r="BY73" s="250">
        <f t="shared" ref="BY73:BY127" si="118">BX73-BO73/AW73</f>
        <v>2.182367180946887E-2</v>
      </c>
      <c r="BZ73" s="251">
        <f t="shared" ref="BZ73:BZ127" si="119">BX73-BP73/AX73</f>
        <v>0.2444292094285867</v>
      </c>
      <c r="CA73" s="100">
        <f t="shared" ref="CA73:CA127" si="120">(BQ73/BN73)/365</f>
        <v>0.56033530975260681</v>
      </c>
      <c r="CB73" s="101">
        <f t="shared" ref="CB73:CB127" si="121">CA73-(BO73/BL73)/365</f>
        <v>-0.12359993308674555</v>
      </c>
      <c r="CC73" s="247">
        <f t="shared" ref="CC73:CC127" si="122">CA73-(BP73/BM73)/272</f>
        <v>1.4552192548692444E-3</v>
      </c>
      <c r="CD73" s="285"/>
      <c r="CE73" s="280"/>
      <c r="CF73" s="273"/>
    </row>
    <row r="74" spans="1:84" s="142" customFormat="1" ht="15" customHeight="1" x14ac:dyDescent="0.2">
      <c r="A74" s="141" t="s">
        <v>180</v>
      </c>
      <c r="B74" s="194" t="s">
        <v>182</v>
      </c>
      <c r="C74" s="92">
        <v>3707.05</v>
      </c>
      <c r="D74" s="92">
        <v>2670.9079999999999</v>
      </c>
      <c r="E74" s="92">
        <v>4036.6439999999998</v>
      </c>
      <c r="F74" s="91">
        <v>3853.116</v>
      </c>
      <c r="G74" s="92">
        <v>2945.3780000000002</v>
      </c>
      <c r="H74" s="93">
        <v>4264.7759999999998</v>
      </c>
      <c r="I74" s="157">
        <f t="shared" si="83"/>
        <v>0.94650785879492849</v>
      </c>
      <c r="J74" s="248">
        <f t="shared" si="90"/>
        <v>-1.5583601726893326E-2</v>
      </c>
      <c r="K74" s="249">
        <f t="shared" si="91"/>
        <v>3.9694539757439973E-2</v>
      </c>
      <c r="L74" s="91">
        <v>2793.3670000000002</v>
      </c>
      <c r="M74" s="92">
        <v>2262.2550000000001</v>
      </c>
      <c r="N74" s="92">
        <v>3335.9949999999999</v>
      </c>
      <c r="O74" s="97">
        <f t="shared" si="80"/>
        <v>0.78222044956171199</v>
      </c>
      <c r="P74" s="98">
        <f t="shared" si="92"/>
        <v>5.7257328804382057E-2</v>
      </c>
      <c r="Q74" s="99">
        <f t="shared" si="93"/>
        <v>1.4150952200083E-2</v>
      </c>
      <c r="R74" s="91">
        <v>858.27399999999977</v>
      </c>
      <c r="S74" s="92">
        <v>530.678</v>
      </c>
      <c r="T74" s="93">
        <v>629.57299999999987</v>
      </c>
      <c r="U74" s="100">
        <f t="shared" si="84"/>
        <v>0.14762158669060224</v>
      </c>
      <c r="V74" s="101">
        <f t="shared" si="94"/>
        <v>-7.5126443734643139E-2</v>
      </c>
      <c r="W74" s="102">
        <f t="shared" si="95"/>
        <v>-3.2551552376777204E-2</v>
      </c>
      <c r="X74" s="91">
        <v>201.47499999999999</v>
      </c>
      <c r="Y74" s="92">
        <v>152.45500000000001</v>
      </c>
      <c r="Z74" s="93">
        <v>299.20800000000003</v>
      </c>
      <c r="AA74" s="100">
        <f t="shared" si="85"/>
        <v>7.0157963747685709E-2</v>
      </c>
      <c r="AB74" s="101">
        <f t="shared" si="96"/>
        <v>1.7869114930261061E-2</v>
      </c>
      <c r="AC74" s="102">
        <f t="shared" si="97"/>
        <v>1.8397205026733761E-2</v>
      </c>
      <c r="AD74" s="91">
        <v>810.37699999999995</v>
      </c>
      <c r="AE74" s="92">
        <v>1141.0640000000001</v>
      </c>
      <c r="AF74" s="92">
        <v>1238.171</v>
      </c>
      <c r="AG74" s="92">
        <f t="shared" si="98"/>
        <v>427.7940000000001</v>
      </c>
      <c r="AH74" s="93">
        <f t="shared" si="99"/>
        <v>97.106999999999971</v>
      </c>
      <c r="AI74" s="91">
        <v>161.17500000000001</v>
      </c>
      <c r="AJ74" s="92">
        <v>82.887</v>
      </c>
      <c r="AK74" s="92">
        <v>67.887</v>
      </c>
      <c r="AL74" s="92">
        <f t="shared" si="100"/>
        <v>-93.288000000000011</v>
      </c>
      <c r="AM74" s="93">
        <f t="shared" si="101"/>
        <v>-15</v>
      </c>
      <c r="AN74" s="100">
        <f t="shared" si="81"/>
        <v>0.30673277108409858</v>
      </c>
      <c r="AO74" s="101">
        <f t="shared" si="102"/>
        <v>8.8128490052011094E-2</v>
      </c>
      <c r="AP74" s="102">
        <f t="shared" si="103"/>
        <v>-0.12048673628942386</v>
      </c>
      <c r="AQ74" s="100">
        <f t="shared" si="82"/>
        <v>1.6817683204166631E-2</v>
      </c>
      <c r="AR74" s="101">
        <f t="shared" si="104"/>
        <v>-2.6660284452055972E-2</v>
      </c>
      <c r="AS74" s="102">
        <f t="shared" si="105"/>
        <v>-1.4215583385322788E-2</v>
      </c>
      <c r="AT74" s="100">
        <f t="shared" si="86"/>
        <v>1.5918069319467189E-2</v>
      </c>
      <c r="AU74" s="101">
        <f t="shared" si="106"/>
        <v>-2.5911712083428545E-2</v>
      </c>
      <c r="AV74" s="102">
        <f t="shared" si="107"/>
        <v>-1.2223310157122913E-2</v>
      </c>
      <c r="AW74" s="91">
        <v>5368</v>
      </c>
      <c r="AX74" s="92">
        <v>3210</v>
      </c>
      <c r="AY74" s="93">
        <v>3861</v>
      </c>
      <c r="AZ74" s="91">
        <v>35</v>
      </c>
      <c r="BA74" s="92">
        <v>40</v>
      </c>
      <c r="BB74" s="93">
        <v>40</v>
      </c>
      <c r="BC74" s="91">
        <v>73</v>
      </c>
      <c r="BD74" s="92">
        <v>75</v>
      </c>
      <c r="BE74" s="93">
        <v>75</v>
      </c>
      <c r="BF74" s="91">
        <f t="shared" si="108"/>
        <v>8.0437500000000011</v>
      </c>
      <c r="BG74" s="92">
        <f t="shared" si="109"/>
        <v>-4.7372023809523789</v>
      </c>
      <c r="BH74" s="93">
        <f t="shared" si="110"/>
        <v>-0.87291666666666501</v>
      </c>
      <c r="BI74" s="91">
        <f t="shared" si="111"/>
        <v>4.29</v>
      </c>
      <c r="BJ74" s="92">
        <f t="shared" si="112"/>
        <v>-1.837853881278539</v>
      </c>
      <c r="BK74" s="93">
        <f t="shared" si="113"/>
        <v>-0.4655555555555555</v>
      </c>
      <c r="BL74" s="91">
        <v>119</v>
      </c>
      <c r="BM74" s="92">
        <v>119</v>
      </c>
      <c r="BN74" s="93">
        <v>119</v>
      </c>
      <c r="BO74" s="91">
        <v>27575</v>
      </c>
      <c r="BP74" s="92">
        <v>17195</v>
      </c>
      <c r="BQ74" s="93">
        <v>27575</v>
      </c>
      <c r="BR74" s="91">
        <f t="shared" si="87"/>
        <v>154.66096101541251</v>
      </c>
      <c r="BS74" s="92">
        <f t="shared" si="114"/>
        <v>14.92873980054398</v>
      </c>
      <c r="BT74" s="93">
        <f t="shared" si="115"/>
        <v>-16.631740351263858</v>
      </c>
      <c r="BU74" s="91">
        <f t="shared" si="88"/>
        <v>1104.5780885780887</v>
      </c>
      <c r="BV74" s="92">
        <f t="shared" si="116"/>
        <v>386.78449692384129</v>
      </c>
      <c r="BW74" s="93">
        <f t="shared" si="117"/>
        <v>187.01484870269928</v>
      </c>
      <c r="BX74" s="169">
        <f t="shared" si="89"/>
        <v>7.1419321419321422</v>
      </c>
      <c r="BY74" s="250">
        <f t="shared" si="118"/>
        <v>2.00500963820636</v>
      </c>
      <c r="BZ74" s="251">
        <f t="shared" si="119"/>
        <v>1.7852343226175007</v>
      </c>
      <c r="CA74" s="100">
        <f t="shared" si="120"/>
        <v>0.63485668239898696</v>
      </c>
      <c r="CB74" s="101">
        <f t="shared" si="121"/>
        <v>0</v>
      </c>
      <c r="CC74" s="247">
        <f t="shared" si="122"/>
        <v>0.10362212975439977</v>
      </c>
      <c r="CD74" s="285"/>
      <c r="CE74" s="280"/>
      <c r="CF74" s="273"/>
    </row>
    <row r="75" spans="1:84" s="142" customFormat="1" ht="15" customHeight="1" x14ac:dyDescent="0.2">
      <c r="A75" s="141" t="s">
        <v>183</v>
      </c>
      <c r="B75" s="194" t="s">
        <v>184</v>
      </c>
      <c r="C75" s="92">
        <v>3977.3319999999999</v>
      </c>
      <c r="D75" s="92">
        <v>2831.0169999999998</v>
      </c>
      <c r="E75" s="92">
        <v>4215.4930000000004</v>
      </c>
      <c r="F75" s="91">
        <v>3825.694</v>
      </c>
      <c r="G75" s="92">
        <v>2947.415</v>
      </c>
      <c r="H75" s="93">
        <v>4450.4560000000001</v>
      </c>
      <c r="I75" s="157">
        <f t="shared" si="83"/>
        <v>0.94720473587425658</v>
      </c>
      <c r="J75" s="248">
        <f t="shared" si="90"/>
        <v>-9.2431994088986613E-2</v>
      </c>
      <c r="K75" s="249">
        <f t="shared" si="91"/>
        <v>-1.330370966191663E-2</v>
      </c>
      <c r="L75" s="91">
        <v>3081.3049999999998</v>
      </c>
      <c r="M75" s="92">
        <v>2359.1860000000001</v>
      </c>
      <c r="N75" s="92">
        <v>3405.6060000000002</v>
      </c>
      <c r="O75" s="97">
        <f t="shared" si="80"/>
        <v>0.76522630489999233</v>
      </c>
      <c r="P75" s="98">
        <f t="shared" si="92"/>
        <v>-4.0197495330763111E-2</v>
      </c>
      <c r="Q75" s="99">
        <f t="shared" si="93"/>
        <v>-3.5199152661973043E-2</v>
      </c>
      <c r="R75" s="91">
        <v>563.67000000000007</v>
      </c>
      <c r="S75" s="92">
        <v>376.755</v>
      </c>
      <c r="T75" s="93">
        <v>595.57699999999988</v>
      </c>
      <c r="U75" s="100">
        <f t="shared" si="84"/>
        <v>0.13382381490795547</v>
      </c>
      <c r="V75" s="101">
        <f t="shared" si="94"/>
        <v>-1.3514158280699989E-2</v>
      </c>
      <c r="W75" s="102">
        <f t="shared" si="95"/>
        <v>5.998245722754203E-3</v>
      </c>
      <c r="X75" s="91">
        <v>180.71899999999999</v>
      </c>
      <c r="Y75" s="92">
        <v>211.45400000000001</v>
      </c>
      <c r="Z75" s="93">
        <v>449.27300000000002</v>
      </c>
      <c r="AA75" s="100">
        <f t="shared" si="85"/>
        <v>0.10094988019205223</v>
      </c>
      <c r="AB75" s="101">
        <f t="shared" si="96"/>
        <v>5.3711653611463191E-2</v>
      </c>
      <c r="AC75" s="102">
        <f t="shared" si="97"/>
        <v>2.9207692546267691E-2</v>
      </c>
      <c r="AD75" s="91">
        <v>611.87199999999996</v>
      </c>
      <c r="AE75" s="92">
        <v>599.76499999999999</v>
      </c>
      <c r="AF75" s="92">
        <v>858.09</v>
      </c>
      <c r="AG75" s="92">
        <f t="shared" si="98"/>
        <v>246.21800000000007</v>
      </c>
      <c r="AH75" s="93">
        <f t="shared" si="99"/>
        <v>258.32500000000005</v>
      </c>
      <c r="AI75" s="91">
        <v>0</v>
      </c>
      <c r="AJ75" s="92">
        <v>0</v>
      </c>
      <c r="AK75" s="92">
        <v>0</v>
      </c>
      <c r="AL75" s="92">
        <f t="shared" si="100"/>
        <v>0</v>
      </c>
      <c r="AM75" s="93">
        <f t="shared" si="101"/>
        <v>0</v>
      </c>
      <c r="AN75" s="100">
        <f t="shared" si="81"/>
        <v>0.20355626257711731</v>
      </c>
      <c r="AO75" s="101">
        <f t="shared" si="102"/>
        <v>4.9716452372688819E-2</v>
      </c>
      <c r="AP75" s="102">
        <f t="shared" si="103"/>
        <v>-8.2986997915297234E-3</v>
      </c>
      <c r="AQ75" s="100">
        <f t="shared" si="82"/>
        <v>0</v>
      </c>
      <c r="AR75" s="101">
        <f t="shared" si="104"/>
        <v>0</v>
      </c>
      <c r="AS75" s="102">
        <f t="shared" si="105"/>
        <v>0</v>
      </c>
      <c r="AT75" s="100">
        <f t="shared" si="86"/>
        <v>0</v>
      </c>
      <c r="AU75" s="101">
        <f t="shared" si="106"/>
        <v>0</v>
      </c>
      <c r="AV75" s="102">
        <f t="shared" si="107"/>
        <v>0</v>
      </c>
      <c r="AW75" s="91">
        <v>5601</v>
      </c>
      <c r="AX75" s="92">
        <v>3042</v>
      </c>
      <c r="AY75" s="93">
        <v>3803</v>
      </c>
      <c r="AZ75" s="91">
        <v>46</v>
      </c>
      <c r="BA75" s="92">
        <v>43</v>
      </c>
      <c r="BB75" s="93">
        <v>44</v>
      </c>
      <c r="BC75" s="91">
        <v>66</v>
      </c>
      <c r="BD75" s="92">
        <v>66</v>
      </c>
      <c r="BE75" s="93">
        <v>66</v>
      </c>
      <c r="BF75" s="91">
        <f t="shared" si="108"/>
        <v>7.2026515151515156</v>
      </c>
      <c r="BG75" s="92">
        <f t="shared" si="109"/>
        <v>-2.9440876152832676</v>
      </c>
      <c r="BH75" s="93">
        <f t="shared" si="110"/>
        <v>-0.65781360112755394</v>
      </c>
      <c r="BI75" s="91">
        <f t="shared" si="111"/>
        <v>4.8017676767676774</v>
      </c>
      <c r="BJ75" s="92">
        <f t="shared" si="112"/>
        <v>-2.270202020202019</v>
      </c>
      <c r="BK75" s="93">
        <f t="shared" si="113"/>
        <v>-0.31944444444444375</v>
      </c>
      <c r="BL75" s="91">
        <v>104</v>
      </c>
      <c r="BM75" s="92">
        <v>104</v>
      </c>
      <c r="BN75" s="93">
        <v>104</v>
      </c>
      <c r="BO75" s="91">
        <v>23915</v>
      </c>
      <c r="BP75" s="92">
        <v>12392</v>
      </c>
      <c r="BQ75" s="93">
        <v>16470</v>
      </c>
      <c r="BR75" s="91">
        <f t="shared" si="87"/>
        <v>270.21590771098965</v>
      </c>
      <c r="BS75" s="92">
        <f t="shared" si="114"/>
        <v>110.24542893198065</v>
      </c>
      <c r="BT75" s="93">
        <f t="shared" si="115"/>
        <v>32.36769918936281</v>
      </c>
      <c r="BU75" s="91">
        <f t="shared" si="88"/>
        <v>1170.2487509860637</v>
      </c>
      <c r="BV75" s="92">
        <f t="shared" si="116"/>
        <v>487.21107914175013</v>
      </c>
      <c r="BW75" s="93">
        <f t="shared" si="117"/>
        <v>201.34178188678686</v>
      </c>
      <c r="BX75" s="169">
        <f t="shared" si="89"/>
        <v>4.3307914804102028</v>
      </c>
      <c r="BY75" s="250">
        <f t="shared" si="118"/>
        <v>6.1018225634270173E-2</v>
      </c>
      <c r="BZ75" s="251">
        <f t="shared" si="119"/>
        <v>0.25715571446674446</v>
      </c>
      <c r="CA75" s="100">
        <f t="shared" si="120"/>
        <v>0.43387776606954687</v>
      </c>
      <c r="CB75" s="101">
        <f t="shared" si="121"/>
        <v>-0.19612750263435197</v>
      </c>
      <c r="CC75" s="247">
        <f t="shared" si="122"/>
        <v>-4.1878447901816385E-3</v>
      </c>
      <c r="CD75" s="285"/>
      <c r="CE75" s="280"/>
      <c r="CF75" s="273"/>
    </row>
    <row r="76" spans="1:84" s="142" customFormat="1" ht="15" customHeight="1" x14ac:dyDescent="0.2">
      <c r="A76" s="141" t="s">
        <v>183</v>
      </c>
      <c r="B76" s="194" t="s">
        <v>185</v>
      </c>
      <c r="C76" s="92">
        <v>3874.3049999999998</v>
      </c>
      <c r="D76" s="92">
        <v>2676.8969999999999</v>
      </c>
      <c r="E76" s="92">
        <v>4046.634</v>
      </c>
      <c r="F76" s="91">
        <v>3813.7910000000002</v>
      </c>
      <c r="G76" s="92">
        <v>2801.1120000000001</v>
      </c>
      <c r="H76" s="93">
        <v>4126.5749999999998</v>
      </c>
      <c r="I76" s="157">
        <f t="shared" si="83"/>
        <v>0.9806277603097</v>
      </c>
      <c r="J76" s="248">
        <f t="shared" si="90"/>
        <v>-3.5239391298765188E-2</v>
      </c>
      <c r="K76" s="249">
        <f t="shared" si="91"/>
        <v>2.4972649053884521E-2</v>
      </c>
      <c r="L76" s="91">
        <v>2837.8440000000001</v>
      </c>
      <c r="M76" s="92">
        <v>2172.855</v>
      </c>
      <c r="N76" s="92">
        <v>3165.942</v>
      </c>
      <c r="O76" s="97">
        <f t="shared" si="80"/>
        <v>0.76720815688555277</v>
      </c>
      <c r="P76" s="98">
        <f t="shared" si="92"/>
        <v>2.3107601821051316E-2</v>
      </c>
      <c r="Q76" s="99">
        <f t="shared" si="93"/>
        <v>-8.5034176605560674E-3</v>
      </c>
      <c r="R76" s="91">
        <v>861.54300000000012</v>
      </c>
      <c r="S76" s="92">
        <v>403.255</v>
      </c>
      <c r="T76" s="93">
        <v>612.80999999999983</v>
      </c>
      <c r="U76" s="100">
        <f t="shared" si="84"/>
        <v>0.14850329874048088</v>
      </c>
      <c r="V76" s="101">
        <f t="shared" si="94"/>
        <v>-7.7398697462247618E-2</v>
      </c>
      <c r="W76" s="102">
        <f t="shared" si="95"/>
        <v>4.5408295496738027E-3</v>
      </c>
      <c r="X76" s="91">
        <v>114.404</v>
      </c>
      <c r="Y76" s="92">
        <v>225.00200000000001</v>
      </c>
      <c r="Z76" s="93">
        <v>347.82299999999998</v>
      </c>
      <c r="AA76" s="100">
        <f t="shared" si="85"/>
        <v>8.4288544373966309E-2</v>
      </c>
      <c r="AB76" s="101">
        <f t="shared" si="96"/>
        <v>5.4291095641196219E-2</v>
      </c>
      <c r="AC76" s="102">
        <f t="shared" si="97"/>
        <v>3.9625881108822231E-3</v>
      </c>
      <c r="AD76" s="91">
        <v>4040.9749999999999</v>
      </c>
      <c r="AE76" s="92">
        <v>4007.6669999999999</v>
      </c>
      <c r="AF76" s="92">
        <v>4062.5970000000002</v>
      </c>
      <c r="AG76" s="92">
        <f t="shared" si="98"/>
        <v>21.622000000000298</v>
      </c>
      <c r="AH76" s="93">
        <f t="shared" si="99"/>
        <v>54.930000000000291</v>
      </c>
      <c r="AI76" s="91">
        <v>713.16099999999994</v>
      </c>
      <c r="AJ76" s="92">
        <v>665.11099999999999</v>
      </c>
      <c r="AK76" s="92">
        <v>579.13499999999999</v>
      </c>
      <c r="AL76" s="92">
        <f t="shared" si="100"/>
        <v>-134.02599999999995</v>
      </c>
      <c r="AM76" s="93">
        <f t="shared" si="101"/>
        <v>-85.975999999999999</v>
      </c>
      <c r="AN76" s="100">
        <f t="shared" si="81"/>
        <v>1.003944760015361</v>
      </c>
      <c r="AO76" s="101">
        <f t="shared" si="102"/>
        <v>-3.9074568612612159E-2</v>
      </c>
      <c r="AP76" s="102">
        <f t="shared" si="103"/>
        <v>-0.49318680686973027</v>
      </c>
      <c r="AQ76" s="100">
        <f t="shared" si="82"/>
        <v>0.14311524096323017</v>
      </c>
      <c r="AR76" s="101">
        <f t="shared" si="104"/>
        <v>-4.0959322087433109E-2</v>
      </c>
      <c r="AS76" s="102">
        <f t="shared" si="105"/>
        <v>-0.10534818516037489</v>
      </c>
      <c r="AT76" s="100">
        <f t="shared" si="86"/>
        <v>0.14034277821195543</v>
      </c>
      <c r="AU76" s="101">
        <f t="shared" si="106"/>
        <v>-4.6652523837894699E-2</v>
      </c>
      <c r="AV76" s="102">
        <f t="shared" si="107"/>
        <v>-9.7102564923199464E-2</v>
      </c>
      <c r="AW76" s="91">
        <v>5324</v>
      </c>
      <c r="AX76" s="92">
        <v>2894</v>
      </c>
      <c r="AY76" s="93">
        <v>3792</v>
      </c>
      <c r="AZ76" s="91">
        <v>44.75</v>
      </c>
      <c r="BA76" s="92">
        <v>43</v>
      </c>
      <c r="BB76" s="93">
        <v>44</v>
      </c>
      <c r="BC76" s="91">
        <v>62.5</v>
      </c>
      <c r="BD76" s="92">
        <v>62</v>
      </c>
      <c r="BE76" s="93">
        <v>62</v>
      </c>
      <c r="BF76" s="91">
        <f t="shared" si="108"/>
        <v>7.1818181818181825</v>
      </c>
      <c r="BG76" s="92">
        <f t="shared" si="109"/>
        <v>-2.73252073810733</v>
      </c>
      <c r="BH76" s="93">
        <f t="shared" si="110"/>
        <v>-0.29621799389241232</v>
      </c>
      <c r="BI76" s="91">
        <f t="shared" si="111"/>
        <v>5.096774193548387</v>
      </c>
      <c r="BJ76" s="92">
        <f t="shared" si="112"/>
        <v>-2.0018924731182794</v>
      </c>
      <c r="BK76" s="93">
        <f t="shared" si="113"/>
        <v>-8.9605734767025602E-2</v>
      </c>
      <c r="BL76" s="91">
        <v>125</v>
      </c>
      <c r="BM76" s="92">
        <v>125</v>
      </c>
      <c r="BN76" s="93">
        <v>125</v>
      </c>
      <c r="BO76" s="91">
        <v>20299</v>
      </c>
      <c r="BP76" s="92">
        <v>10777</v>
      </c>
      <c r="BQ76" s="93">
        <v>15070</v>
      </c>
      <c r="BR76" s="91">
        <f t="shared" si="87"/>
        <v>273.82714001327139</v>
      </c>
      <c r="BS76" s="92">
        <f t="shared" si="114"/>
        <v>85.946406972234882</v>
      </c>
      <c r="BT76" s="93">
        <f t="shared" si="115"/>
        <v>13.911393516101498</v>
      </c>
      <c r="BU76" s="91">
        <f t="shared" si="88"/>
        <v>1088.2318037974683</v>
      </c>
      <c r="BV76" s="92">
        <f t="shared" si="116"/>
        <v>371.89239733616103</v>
      </c>
      <c r="BW76" s="93">
        <f t="shared" si="117"/>
        <v>120.32855569795208</v>
      </c>
      <c r="BX76" s="169">
        <f t="shared" si="89"/>
        <v>3.9741561181434597</v>
      </c>
      <c r="BY76" s="250">
        <f t="shared" si="118"/>
        <v>0.16142133226817812</v>
      </c>
      <c r="BZ76" s="251">
        <f t="shared" si="119"/>
        <v>0.2502445770239019</v>
      </c>
      <c r="CA76" s="100">
        <f t="shared" si="120"/>
        <v>0.33030136986301373</v>
      </c>
      <c r="CB76" s="101">
        <f t="shared" si="121"/>
        <v>-0.11460821917808217</v>
      </c>
      <c r="CC76" s="247">
        <f t="shared" si="122"/>
        <v>1.3330781627719612E-2</v>
      </c>
      <c r="CD76" s="285"/>
      <c r="CE76" s="280"/>
      <c r="CF76" s="273"/>
    </row>
    <row r="77" spans="1:84" s="142" customFormat="1" ht="15" customHeight="1" x14ac:dyDescent="0.2">
      <c r="A77" s="141" t="s">
        <v>183</v>
      </c>
      <c r="B77" s="194" t="s">
        <v>186</v>
      </c>
      <c r="C77" s="92">
        <v>7788.8819999999996</v>
      </c>
      <c r="D77" s="92">
        <v>6412.5439999999999</v>
      </c>
      <c r="E77" s="92">
        <v>9261.6329999999998</v>
      </c>
      <c r="F77" s="91">
        <v>6854.6970000000001</v>
      </c>
      <c r="G77" s="92">
        <v>5526.3119999999999</v>
      </c>
      <c r="H77" s="93">
        <v>8152.6940000000004</v>
      </c>
      <c r="I77" s="157">
        <f t="shared" si="83"/>
        <v>1.1360211728785601</v>
      </c>
      <c r="J77" s="248">
        <f t="shared" si="90"/>
        <v>-2.6275039332190886E-4</v>
      </c>
      <c r="K77" s="249">
        <f t="shared" si="91"/>
        <v>-2.4344727562819246E-2</v>
      </c>
      <c r="L77" s="91">
        <v>4897.9539999999997</v>
      </c>
      <c r="M77" s="92">
        <v>3902.1210000000001</v>
      </c>
      <c r="N77" s="92">
        <v>5629.183</v>
      </c>
      <c r="O77" s="97">
        <f t="shared" si="80"/>
        <v>0.69046906458159718</v>
      </c>
      <c r="P77" s="98">
        <f t="shared" si="92"/>
        <v>-2.4070761175835953E-2</v>
      </c>
      <c r="Q77" s="99">
        <f t="shared" si="93"/>
        <v>-1.5629505314565084E-2</v>
      </c>
      <c r="R77" s="91">
        <v>1360.5040000000004</v>
      </c>
      <c r="S77" s="92">
        <v>1024.9649999999999</v>
      </c>
      <c r="T77" s="93">
        <v>1414.7030000000004</v>
      </c>
      <c r="U77" s="100">
        <f t="shared" si="84"/>
        <v>0.17352583084806081</v>
      </c>
      <c r="V77" s="101">
        <f t="shared" si="94"/>
        <v>-2.4951796974146401E-2</v>
      </c>
      <c r="W77" s="102">
        <f t="shared" si="95"/>
        <v>-1.1944153474214153E-2</v>
      </c>
      <c r="X77" s="91">
        <v>596.23900000000003</v>
      </c>
      <c r="Y77" s="92">
        <v>599.226</v>
      </c>
      <c r="Z77" s="93">
        <v>1108.808</v>
      </c>
      <c r="AA77" s="100">
        <f t="shared" si="85"/>
        <v>0.13600510457034201</v>
      </c>
      <c r="AB77" s="101">
        <f t="shared" si="96"/>
        <v>4.9022558149982368E-2</v>
      </c>
      <c r="AC77" s="102">
        <f t="shared" si="97"/>
        <v>2.7573658788779182E-2</v>
      </c>
      <c r="AD77" s="91">
        <v>563.49800000000005</v>
      </c>
      <c r="AE77" s="92">
        <v>68.188999999999993</v>
      </c>
      <c r="AF77" s="92">
        <v>106.349</v>
      </c>
      <c r="AG77" s="92">
        <f t="shared" si="98"/>
        <v>-457.14900000000006</v>
      </c>
      <c r="AH77" s="93">
        <f t="shared" si="99"/>
        <v>38.160000000000011</v>
      </c>
      <c r="AI77" s="91">
        <v>0</v>
      </c>
      <c r="AJ77" s="92">
        <v>0</v>
      </c>
      <c r="AK77" s="92">
        <v>0</v>
      </c>
      <c r="AL77" s="92">
        <f t="shared" si="100"/>
        <v>0</v>
      </c>
      <c r="AM77" s="93">
        <f t="shared" si="101"/>
        <v>0</v>
      </c>
      <c r="AN77" s="100">
        <f t="shared" si="81"/>
        <v>1.1482748236731039E-2</v>
      </c>
      <c r="AO77" s="101">
        <f t="shared" si="102"/>
        <v>-6.0863706620333177E-2</v>
      </c>
      <c r="AP77" s="102">
        <f t="shared" si="103"/>
        <v>8.4905901760053484E-4</v>
      </c>
      <c r="AQ77" s="100">
        <f t="shared" si="82"/>
        <v>0</v>
      </c>
      <c r="AR77" s="101">
        <f t="shared" si="104"/>
        <v>0</v>
      </c>
      <c r="AS77" s="102">
        <f t="shared" si="105"/>
        <v>0</v>
      </c>
      <c r="AT77" s="100">
        <f t="shared" si="86"/>
        <v>0</v>
      </c>
      <c r="AU77" s="101">
        <f t="shared" si="106"/>
        <v>0</v>
      </c>
      <c r="AV77" s="102">
        <f t="shared" si="107"/>
        <v>0</v>
      </c>
      <c r="AW77" s="91">
        <v>9838</v>
      </c>
      <c r="AX77" s="92">
        <v>6968</v>
      </c>
      <c r="AY77" s="93">
        <v>8865</v>
      </c>
      <c r="AZ77" s="91">
        <v>49</v>
      </c>
      <c r="BA77" s="92">
        <v>50</v>
      </c>
      <c r="BB77" s="93">
        <v>45</v>
      </c>
      <c r="BC77" s="91">
        <v>75</v>
      </c>
      <c r="BD77" s="92">
        <v>73</v>
      </c>
      <c r="BE77" s="93">
        <v>74</v>
      </c>
      <c r="BF77" s="91">
        <f t="shared" si="108"/>
        <v>16.416666666666668</v>
      </c>
      <c r="BG77" s="92">
        <f t="shared" si="109"/>
        <v>-0.31462585034013557</v>
      </c>
      <c r="BH77" s="93">
        <f t="shared" si="110"/>
        <v>0.93222222222222229</v>
      </c>
      <c r="BI77" s="91">
        <f t="shared" si="111"/>
        <v>9.983108108108107</v>
      </c>
      <c r="BJ77" s="92">
        <f t="shared" si="112"/>
        <v>-0.94800300300300577</v>
      </c>
      <c r="BK77" s="93">
        <f t="shared" si="113"/>
        <v>-0.6226757579497324</v>
      </c>
      <c r="BL77" s="91">
        <v>153</v>
      </c>
      <c r="BM77" s="92">
        <v>153</v>
      </c>
      <c r="BN77" s="93">
        <v>153</v>
      </c>
      <c r="BO77" s="91">
        <v>41202</v>
      </c>
      <c r="BP77" s="92">
        <v>28789</v>
      </c>
      <c r="BQ77" s="93">
        <v>37919</v>
      </c>
      <c r="BR77" s="91">
        <f t="shared" si="87"/>
        <v>215.00287454837945</v>
      </c>
      <c r="BS77" s="92">
        <f t="shared" si="114"/>
        <v>48.634809891323982</v>
      </c>
      <c r="BT77" s="93">
        <f t="shared" si="115"/>
        <v>23.043723483736699</v>
      </c>
      <c r="BU77" s="91">
        <f t="shared" si="88"/>
        <v>919.64963338973496</v>
      </c>
      <c r="BV77" s="92">
        <f t="shared" si="116"/>
        <v>222.89246729906608</v>
      </c>
      <c r="BW77" s="93">
        <f t="shared" si="117"/>
        <v>126.55089630592329</v>
      </c>
      <c r="BX77" s="169">
        <f t="shared" si="89"/>
        <v>4.2773829667230681</v>
      </c>
      <c r="BY77" s="250">
        <f t="shared" si="118"/>
        <v>8.9336615838742084E-2</v>
      </c>
      <c r="BZ77" s="251">
        <f t="shared" si="119"/>
        <v>0.14578135937519221</v>
      </c>
      <c r="CA77" s="100">
        <f t="shared" si="120"/>
        <v>0.67900438714298506</v>
      </c>
      <c r="CB77" s="101">
        <f t="shared" si="121"/>
        <v>-5.8787715999641943E-2</v>
      </c>
      <c r="CC77" s="247">
        <f t="shared" si="122"/>
        <v>-1.277281393352403E-2</v>
      </c>
      <c r="CD77" s="285"/>
      <c r="CE77" s="280"/>
      <c r="CF77" s="273"/>
    </row>
    <row r="78" spans="1:84" s="139" customFormat="1" ht="15" customHeight="1" x14ac:dyDescent="0.2">
      <c r="A78" s="140" t="s">
        <v>187</v>
      </c>
      <c r="B78" s="195" t="s">
        <v>188</v>
      </c>
      <c r="C78" s="70">
        <v>1739.9749999999999</v>
      </c>
      <c r="D78" s="70">
        <v>1252.3430000000001</v>
      </c>
      <c r="E78" s="70">
        <v>1800.33392</v>
      </c>
      <c r="F78" s="69">
        <v>1589.431</v>
      </c>
      <c r="G78" s="70">
        <v>1191.4190000000001</v>
      </c>
      <c r="H78" s="71">
        <v>1498.826</v>
      </c>
      <c r="I78" s="155">
        <f t="shared" si="83"/>
        <v>1.2011627233581483</v>
      </c>
      <c r="J78" s="222">
        <f t="shared" si="90"/>
        <v>0.10644706725228414</v>
      </c>
      <c r="K78" s="156">
        <f t="shared" si="91"/>
        <v>0.15002706075750161</v>
      </c>
      <c r="L78" s="69">
        <v>1288.0119999999999</v>
      </c>
      <c r="M78" s="70">
        <v>1000.163</v>
      </c>
      <c r="N78" s="70">
        <v>1252.7339999999999</v>
      </c>
      <c r="O78" s="75">
        <f t="shared" si="80"/>
        <v>0.83581016075248227</v>
      </c>
      <c r="P78" s="76">
        <f t="shared" si="92"/>
        <v>2.5449723589749285E-2</v>
      </c>
      <c r="Q78" s="77">
        <f t="shared" si="93"/>
        <v>-3.661930929788948E-3</v>
      </c>
      <c r="R78" s="69">
        <v>260.45300000000009</v>
      </c>
      <c r="S78" s="70">
        <v>153.33500000000001</v>
      </c>
      <c r="T78" s="93">
        <v>201.7710000000001</v>
      </c>
      <c r="U78" s="78">
        <f t="shared" si="84"/>
        <v>0.13461936208739381</v>
      </c>
      <c r="V78" s="79">
        <f t="shared" si="94"/>
        <v>-2.9246197348655995E-2</v>
      </c>
      <c r="W78" s="80">
        <f t="shared" si="95"/>
        <v>5.9198869237444274E-3</v>
      </c>
      <c r="X78" s="69">
        <v>40.966000000000001</v>
      </c>
      <c r="Y78" s="70">
        <v>37.920999999999999</v>
      </c>
      <c r="Z78" s="71">
        <v>44.320999999999998</v>
      </c>
      <c r="AA78" s="78">
        <f t="shared" si="85"/>
        <v>2.9570477160123988E-2</v>
      </c>
      <c r="AB78" s="79">
        <f t="shared" si="96"/>
        <v>3.7964737589068244E-3</v>
      </c>
      <c r="AC78" s="80">
        <f t="shared" si="97"/>
        <v>-2.2579559939553059E-3</v>
      </c>
      <c r="AD78" s="69">
        <v>219.80233999999999</v>
      </c>
      <c r="AE78" s="70">
        <v>214.03399999999999</v>
      </c>
      <c r="AF78" s="70">
        <v>144.67802000000003</v>
      </c>
      <c r="AG78" s="70">
        <f t="shared" si="98"/>
        <v>-75.124319999999955</v>
      </c>
      <c r="AH78" s="71">
        <f t="shared" si="99"/>
        <v>-69.35597999999996</v>
      </c>
      <c r="AI78" s="69">
        <v>0</v>
      </c>
      <c r="AJ78" s="70">
        <v>0</v>
      </c>
      <c r="AK78" s="70">
        <v>0</v>
      </c>
      <c r="AL78" s="70">
        <f t="shared" si="100"/>
        <v>0</v>
      </c>
      <c r="AM78" s="71">
        <f t="shared" si="101"/>
        <v>0</v>
      </c>
      <c r="AN78" s="78">
        <f t="shared" si="81"/>
        <v>8.0361769776575692E-2</v>
      </c>
      <c r="AO78" s="79">
        <f t="shared" si="102"/>
        <v>-4.5963229145822626E-2</v>
      </c>
      <c r="AP78" s="80">
        <f t="shared" si="103"/>
        <v>-9.0545082419667661E-2</v>
      </c>
      <c r="AQ78" s="78">
        <f t="shared" si="82"/>
        <v>0</v>
      </c>
      <c r="AR78" s="79">
        <f t="shared" si="104"/>
        <v>0</v>
      </c>
      <c r="AS78" s="80">
        <f t="shared" si="105"/>
        <v>0</v>
      </c>
      <c r="AT78" s="78">
        <f t="shared" si="86"/>
        <v>0</v>
      </c>
      <c r="AU78" s="79">
        <f t="shared" si="106"/>
        <v>0</v>
      </c>
      <c r="AV78" s="80">
        <f t="shared" si="107"/>
        <v>0</v>
      </c>
      <c r="AW78" s="69">
        <v>2315</v>
      </c>
      <c r="AX78" s="70">
        <v>1303</v>
      </c>
      <c r="AY78" s="71">
        <v>1515</v>
      </c>
      <c r="AZ78" s="69">
        <v>17.48</v>
      </c>
      <c r="BA78" s="70">
        <v>17.72</v>
      </c>
      <c r="BB78" s="71">
        <v>17</v>
      </c>
      <c r="BC78" s="69">
        <v>35.92</v>
      </c>
      <c r="BD78" s="70">
        <v>36</v>
      </c>
      <c r="BE78" s="71">
        <v>34</v>
      </c>
      <c r="BF78" s="91">
        <f t="shared" si="108"/>
        <v>7.4264705882352944</v>
      </c>
      <c r="BG78" s="92">
        <f t="shared" si="109"/>
        <v>-3.6099519899492973</v>
      </c>
      <c r="BH78" s="93">
        <f t="shared" si="110"/>
        <v>-0.74383289809528019</v>
      </c>
      <c r="BI78" s="91">
        <f t="shared" si="111"/>
        <v>3.7132352941176472</v>
      </c>
      <c r="BJ78" s="92">
        <f t="shared" si="112"/>
        <v>-1.6574959605222923</v>
      </c>
      <c r="BK78" s="93">
        <f t="shared" si="113"/>
        <v>-0.30836964415395718</v>
      </c>
      <c r="BL78" s="69">
        <v>85</v>
      </c>
      <c r="BM78" s="70">
        <v>85</v>
      </c>
      <c r="BN78" s="71">
        <v>85</v>
      </c>
      <c r="BO78" s="69">
        <v>18787</v>
      </c>
      <c r="BP78" s="70">
        <v>10865</v>
      </c>
      <c r="BQ78" s="71">
        <v>13268</v>
      </c>
      <c r="BR78" s="69">
        <f t="shared" si="87"/>
        <v>112.96548085619536</v>
      </c>
      <c r="BS78" s="70">
        <f t="shared" si="114"/>
        <v>28.362776858750308</v>
      </c>
      <c r="BT78" s="71">
        <f t="shared" si="115"/>
        <v>3.3088770826104508</v>
      </c>
      <c r="BU78" s="69">
        <f t="shared" si="88"/>
        <v>989.32409240924096</v>
      </c>
      <c r="BV78" s="70">
        <f t="shared" si="116"/>
        <v>302.74482675049364</v>
      </c>
      <c r="BW78" s="71">
        <f t="shared" si="117"/>
        <v>74.958014128350669</v>
      </c>
      <c r="BX78" s="168">
        <f t="shared" si="89"/>
        <v>8.7577557755775572</v>
      </c>
      <c r="BY78" s="234">
        <f t="shared" si="118"/>
        <v>0.64242100235941457</v>
      </c>
      <c r="BZ78" s="163">
        <f t="shared" si="119"/>
        <v>0.41930604418845441</v>
      </c>
      <c r="CA78" s="100">
        <f t="shared" si="120"/>
        <v>0.42765511684125707</v>
      </c>
      <c r="CB78" s="101">
        <f t="shared" si="121"/>
        <v>-0.17788879935535856</v>
      </c>
      <c r="CC78" s="247">
        <f t="shared" si="122"/>
        <v>-4.2284329525524966E-2</v>
      </c>
      <c r="CD78" s="285"/>
      <c r="CE78" s="280"/>
      <c r="CF78" s="273"/>
    </row>
    <row r="79" spans="1:84" s="142" customFormat="1" ht="15" customHeight="1" x14ac:dyDescent="0.2">
      <c r="A79" s="141" t="s">
        <v>189</v>
      </c>
      <c r="B79" s="194" t="s">
        <v>190</v>
      </c>
      <c r="C79" s="92">
        <v>2082.4409999999998</v>
      </c>
      <c r="D79" s="92">
        <v>1499.11</v>
      </c>
      <c r="E79" s="92">
        <v>2272.3249999999998</v>
      </c>
      <c r="F79" s="91">
        <v>2030.6469999999999</v>
      </c>
      <c r="G79" s="92">
        <v>1422.8040000000001</v>
      </c>
      <c r="H79" s="93">
        <v>2158.6210000000001</v>
      </c>
      <c r="I79" s="157">
        <f t="shared" si="83"/>
        <v>1.0526743694238125</v>
      </c>
      <c r="J79" s="248">
        <f t="shared" si="90"/>
        <v>2.716821301159511E-2</v>
      </c>
      <c r="K79" s="249">
        <f t="shared" si="91"/>
        <v>-9.5634851063230997E-4</v>
      </c>
      <c r="L79" s="91">
        <v>1579.9870000000001</v>
      </c>
      <c r="M79" s="92">
        <v>1106.9179999999999</v>
      </c>
      <c r="N79" s="92">
        <v>1635.855</v>
      </c>
      <c r="O79" s="97">
        <f t="shared" si="80"/>
        <v>0.75782409232560966</v>
      </c>
      <c r="P79" s="98">
        <f t="shared" si="92"/>
        <v>-2.0246640795410498E-2</v>
      </c>
      <c r="Q79" s="99">
        <f t="shared" si="93"/>
        <v>-2.0159382559195138E-2</v>
      </c>
      <c r="R79" s="91">
        <v>283.51599999999985</v>
      </c>
      <c r="S79" s="92">
        <v>209.32499999999999</v>
      </c>
      <c r="T79" s="93">
        <v>378.58000000000004</v>
      </c>
      <c r="U79" s="100">
        <f t="shared" si="84"/>
        <v>0.17538048596766179</v>
      </c>
      <c r="V79" s="101">
        <f t="shared" si="94"/>
        <v>3.5761930896297894E-2</v>
      </c>
      <c r="W79" s="102">
        <f t="shared" si="95"/>
        <v>2.8259027214383059E-2</v>
      </c>
      <c r="X79" s="91">
        <v>167.14400000000001</v>
      </c>
      <c r="Y79" s="92">
        <v>106.56100000000001</v>
      </c>
      <c r="Z79" s="93">
        <v>144.18600000000001</v>
      </c>
      <c r="AA79" s="100">
        <f t="shared" si="85"/>
        <v>6.6795421706728503E-2</v>
      </c>
      <c r="AB79" s="101">
        <f t="shared" si="96"/>
        <v>-1.5515290100887494E-2</v>
      </c>
      <c r="AC79" s="102">
        <f t="shared" si="97"/>
        <v>-8.0996446551878237E-3</v>
      </c>
      <c r="AD79" s="91">
        <v>190.55600000000001</v>
      </c>
      <c r="AE79" s="92">
        <v>184.23599999999999</v>
      </c>
      <c r="AF79" s="92">
        <v>198.05799999999999</v>
      </c>
      <c r="AG79" s="92">
        <f t="shared" si="98"/>
        <v>7.5019999999999811</v>
      </c>
      <c r="AH79" s="93">
        <f t="shared" si="99"/>
        <v>13.822000000000003</v>
      </c>
      <c r="AI79" s="91">
        <v>0</v>
      </c>
      <c r="AJ79" s="92">
        <v>0</v>
      </c>
      <c r="AK79" s="92">
        <v>0</v>
      </c>
      <c r="AL79" s="92">
        <f t="shared" si="100"/>
        <v>0</v>
      </c>
      <c r="AM79" s="93">
        <f t="shared" si="101"/>
        <v>0</v>
      </c>
      <c r="AN79" s="100">
        <f t="shared" si="81"/>
        <v>8.7160947487705323E-2</v>
      </c>
      <c r="AO79" s="101">
        <f t="shared" si="102"/>
        <v>-4.3451263938596441E-3</v>
      </c>
      <c r="AP79" s="102">
        <f t="shared" si="103"/>
        <v>-3.5735971350805529E-2</v>
      </c>
      <c r="AQ79" s="100">
        <f t="shared" si="82"/>
        <v>0</v>
      </c>
      <c r="AR79" s="101">
        <f t="shared" si="104"/>
        <v>0</v>
      </c>
      <c r="AS79" s="102">
        <f t="shared" si="105"/>
        <v>0</v>
      </c>
      <c r="AT79" s="100">
        <f t="shared" si="86"/>
        <v>0</v>
      </c>
      <c r="AU79" s="101">
        <f t="shared" si="106"/>
        <v>0</v>
      </c>
      <c r="AV79" s="102">
        <f t="shared" si="107"/>
        <v>0</v>
      </c>
      <c r="AW79" s="91">
        <v>1775</v>
      </c>
      <c r="AX79" s="92">
        <v>978</v>
      </c>
      <c r="AY79" s="93">
        <v>1237</v>
      </c>
      <c r="AZ79" s="91">
        <v>19</v>
      </c>
      <c r="BA79" s="92">
        <v>20</v>
      </c>
      <c r="BB79" s="93">
        <v>19</v>
      </c>
      <c r="BC79" s="91">
        <v>32</v>
      </c>
      <c r="BD79" s="92">
        <v>29</v>
      </c>
      <c r="BE79" s="93">
        <v>27</v>
      </c>
      <c r="BF79" s="91">
        <f t="shared" si="108"/>
        <v>5.4254385964912286</v>
      </c>
      <c r="BG79" s="92">
        <f t="shared" si="109"/>
        <v>-2.3596491228070171</v>
      </c>
      <c r="BH79" s="93">
        <f t="shared" si="110"/>
        <v>-7.8947368421049546E-3</v>
      </c>
      <c r="BI79" s="91">
        <f t="shared" si="111"/>
        <v>3.8179012345679015</v>
      </c>
      <c r="BJ79" s="92">
        <f t="shared" si="112"/>
        <v>-0.8044945987654315</v>
      </c>
      <c r="BK79" s="93">
        <f t="shared" si="113"/>
        <v>7.0774797786292254E-2</v>
      </c>
      <c r="BL79" s="91">
        <v>55</v>
      </c>
      <c r="BM79" s="92">
        <v>55</v>
      </c>
      <c r="BN79" s="93">
        <v>55</v>
      </c>
      <c r="BO79" s="91">
        <v>9483</v>
      </c>
      <c r="BP79" s="92">
        <v>4967</v>
      </c>
      <c r="BQ79" s="93">
        <v>6429</v>
      </c>
      <c r="BR79" s="91">
        <f t="shared" si="87"/>
        <v>335.76310468191008</v>
      </c>
      <c r="BS79" s="92">
        <f t="shared" si="114"/>
        <v>121.62759904023551</v>
      </c>
      <c r="BT79" s="93">
        <f t="shared" si="115"/>
        <v>49.311725579836377</v>
      </c>
      <c r="BU79" s="91">
        <f t="shared" si="88"/>
        <v>1745.0452708164914</v>
      </c>
      <c r="BV79" s="92">
        <f t="shared" si="116"/>
        <v>601.01879194325193</v>
      </c>
      <c r="BW79" s="93">
        <f t="shared" si="117"/>
        <v>290.23545486557123</v>
      </c>
      <c r="BX79" s="169">
        <f t="shared" si="89"/>
        <v>5.1972514147130155</v>
      </c>
      <c r="BY79" s="250">
        <f t="shared" si="118"/>
        <v>-0.14528379655459034</v>
      </c>
      <c r="BZ79" s="251">
        <f t="shared" si="119"/>
        <v>0.11851930837354718</v>
      </c>
      <c r="CA79" s="100">
        <f t="shared" si="120"/>
        <v>0.32024906600249065</v>
      </c>
      <c r="CB79" s="101">
        <f t="shared" si="121"/>
        <v>-0.15212951432129512</v>
      </c>
      <c r="CC79" s="247">
        <f t="shared" si="122"/>
        <v>-1.1769650575049473E-2</v>
      </c>
      <c r="CD79" s="285"/>
      <c r="CE79" s="280"/>
      <c r="CF79" s="273"/>
    </row>
    <row r="80" spans="1:84" s="142" customFormat="1" ht="15" customHeight="1" x14ac:dyDescent="0.2">
      <c r="A80" s="141" t="s">
        <v>91</v>
      </c>
      <c r="B80" s="194" t="s">
        <v>191</v>
      </c>
      <c r="C80" s="92">
        <v>7628.2001200000004</v>
      </c>
      <c r="D80" s="92">
        <v>5977.8779999999997</v>
      </c>
      <c r="E80" s="92">
        <v>8152.5119999999997</v>
      </c>
      <c r="F80" s="91">
        <v>6622.1450000000004</v>
      </c>
      <c r="G80" s="92">
        <v>5051.6840000000002</v>
      </c>
      <c r="H80" s="93">
        <v>6971.585</v>
      </c>
      <c r="I80" s="157">
        <f t="shared" si="83"/>
        <v>1.1693914654988786</v>
      </c>
      <c r="J80" s="248">
        <f t="shared" si="90"/>
        <v>1.7468618747561671E-2</v>
      </c>
      <c r="K80" s="249">
        <f t="shared" si="91"/>
        <v>-1.3952148234680273E-2</v>
      </c>
      <c r="L80" s="91">
        <v>1955.1310000000001</v>
      </c>
      <c r="M80" s="92">
        <v>1429.13</v>
      </c>
      <c r="N80" s="92">
        <v>1872.78</v>
      </c>
      <c r="O80" s="97">
        <f t="shared" si="80"/>
        <v>0.2686304477389288</v>
      </c>
      <c r="P80" s="98">
        <f t="shared" si="92"/>
        <v>-2.6610897776761344E-2</v>
      </c>
      <c r="Q80" s="99">
        <f t="shared" si="93"/>
        <v>-1.427125395104234E-2</v>
      </c>
      <c r="R80" s="91">
        <v>66.287000000000262</v>
      </c>
      <c r="S80" s="92">
        <v>44.725000000000001</v>
      </c>
      <c r="T80" s="93">
        <v>62.751000000000204</v>
      </c>
      <c r="U80" s="100">
        <f t="shared" si="84"/>
        <v>9.000966064388544E-3</v>
      </c>
      <c r="V80" s="101">
        <f t="shared" si="94"/>
        <v>-1.0089325409727481E-3</v>
      </c>
      <c r="W80" s="102">
        <f t="shared" si="95"/>
        <v>1.4748275070542403E-4</v>
      </c>
      <c r="X80" s="91">
        <v>4600.7269999999999</v>
      </c>
      <c r="Y80" s="92">
        <v>3577.8290000000002</v>
      </c>
      <c r="Z80" s="93">
        <v>5036.0540000000001</v>
      </c>
      <c r="AA80" s="100">
        <f t="shared" si="85"/>
        <v>0.72236858619668265</v>
      </c>
      <c r="AB80" s="101">
        <f t="shared" si="96"/>
        <v>2.7619830317734073E-2</v>
      </c>
      <c r="AC80" s="102">
        <f t="shared" si="97"/>
        <v>1.4123771200336921E-2</v>
      </c>
      <c r="AD80" s="91">
        <v>2489.8297699999998</v>
      </c>
      <c r="AE80" s="92">
        <v>2253.9569999999999</v>
      </c>
      <c r="AF80" s="92">
        <v>2478.9583800000005</v>
      </c>
      <c r="AG80" s="92">
        <f t="shared" si="98"/>
        <v>-10.871389999999337</v>
      </c>
      <c r="AH80" s="93">
        <f t="shared" si="99"/>
        <v>225.00138000000061</v>
      </c>
      <c r="AI80" s="91">
        <v>1047.6849999999999</v>
      </c>
      <c r="AJ80" s="92">
        <v>778.48800000000006</v>
      </c>
      <c r="AK80" s="92">
        <v>1057.2570000000001</v>
      </c>
      <c r="AL80" s="92">
        <f t="shared" si="100"/>
        <v>9.5720000000001164</v>
      </c>
      <c r="AM80" s="93">
        <f t="shared" si="101"/>
        <v>278.76900000000001</v>
      </c>
      <c r="AN80" s="100">
        <f t="shared" si="81"/>
        <v>0.30407295076658586</v>
      </c>
      <c r="AO80" s="101">
        <f t="shared" si="102"/>
        <v>-2.2325115727768186E-2</v>
      </c>
      <c r="AP80" s="102">
        <f t="shared" si="103"/>
        <v>-7.2976731411605156E-2</v>
      </c>
      <c r="AQ80" s="100">
        <f t="shared" si="82"/>
        <v>0.12968481371140578</v>
      </c>
      <c r="AR80" s="101">
        <f t="shared" si="104"/>
        <v>-7.658856291840016E-3</v>
      </c>
      <c r="AS80" s="102">
        <f t="shared" si="105"/>
        <v>-5.433374820444925E-4</v>
      </c>
      <c r="AT80" s="100">
        <f t="shared" si="86"/>
        <v>0.15165231435892987</v>
      </c>
      <c r="AU80" s="101">
        <f t="shared" si="106"/>
        <v>-6.5569969744824763E-3</v>
      </c>
      <c r="AV80" s="102">
        <f t="shared" si="107"/>
        <v>-2.4523366841678329E-3</v>
      </c>
      <c r="AW80" s="91">
        <v>5886</v>
      </c>
      <c r="AX80" s="92">
        <v>4365</v>
      </c>
      <c r="AY80" s="93">
        <v>5998</v>
      </c>
      <c r="AZ80" s="91">
        <v>34</v>
      </c>
      <c r="BA80" s="92">
        <v>31</v>
      </c>
      <c r="BB80" s="93">
        <v>28</v>
      </c>
      <c r="BC80" s="91">
        <v>61</v>
      </c>
      <c r="BD80" s="92">
        <v>53</v>
      </c>
      <c r="BE80" s="93">
        <v>53</v>
      </c>
      <c r="BF80" s="91">
        <f t="shared" si="108"/>
        <v>17.851190476190478</v>
      </c>
      <c r="BG80" s="92">
        <f t="shared" si="109"/>
        <v>3.4247198879551828</v>
      </c>
      <c r="BH80" s="93">
        <f t="shared" si="110"/>
        <v>2.2060291858678962</v>
      </c>
      <c r="BI80" s="91">
        <f t="shared" si="111"/>
        <v>9.4308176100628938</v>
      </c>
      <c r="BJ80" s="92">
        <f t="shared" si="112"/>
        <v>1.3898340035055163</v>
      </c>
      <c r="BK80" s="93">
        <f t="shared" si="113"/>
        <v>0.2798742138364787</v>
      </c>
      <c r="BL80" s="91">
        <v>106</v>
      </c>
      <c r="BM80" s="92">
        <v>108</v>
      </c>
      <c r="BN80" s="93">
        <v>109</v>
      </c>
      <c r="BO80" s="91">
        <v>17935</v>
      </c>
      <c r="BP80" s="92">
        <v>12594</v>
      </c>
      <c r="BQ80" s="93">
        <v>16008</v>
      </c>
      <c r="BR80" s="91">
        <f t="shared" si="87"/>
        <v>435.50630934532734</v>
      </c>
      <c r="BS80" s="92">
        <f t="shared" si="114"/>
        <v>66.27603334867274</v>
      </c>
      <c r="BT80" s="93">
        <f t="shared" si="115"/>
        <v>34.387999038832163</v>
      </c>
      <c r="BU80" s="91">
        <f t="shared" si="88"/>
        <v>1162.3182727575859</v>
      </c>
      <c r="BV80" s="92">
        <f t="shared" si="116"/>
        <v>37.251164364789474</v>
      </c>
      <c r="BW80" s="93">
        <f t="shared" si="117"/>
        <v>5.00235064991125</v>
      </c>
      <c r="BX80" s="169">
        <f t="shared" si="89"/>
        <v>2.6688896298766256</v>
      </c>
      <c r="BY80" s="250">
        <f t="shared" si="118"/>
        <v>-0.37817119241355446</v>
      </c>
      <c r="BZ80" s="251">
        <f t="shared" si="119"/>
        <v>-0.21633373782096887</v>
      </c>
      <c r="CA80" s="100">
        <f t="shared" si="120"/>
        <v>0.40236269950986558</v>
      </c>
      <c r="CB80" s="101">
        <f t="shared" si="121"/>
        <v>-6.1193775031359587E-2</v>
      </c>
      <c r="CC80" s="247">
        <f t="shared" si="122"/>
        <v>-2.6354620751572355E-2</v>
      </c>
      <c r="CD80" s="285"/>
      <c r="CE80" s="280"/>
      <c r="CF80" s="273"/>
    </row>
    <row r="81" spans="1:84" s="142" customFormat="1" ht="15" customHeight="1" x14ac:dyDescent="0.2">
      <c r="A81" s="141" t="s">
        <v>91</v>
      </c>
      <c r="B81" s="194" t="s">
        <v>192</v>
      </c>
      <c r="C81" s="92">
        <v>1356.09547</v>
      </c>
      <c r="D81" s="92">
        <v>1261.8699999999999</v>
      </c>
      <c r="E81" s="92">
        <v>1840.0893500000002</v>
      </c>
      <c r="F81" s="91">
        <v>1285.0788799999998</v>
      </c>
      <c r="G81" s="92">
        <v>1180.7819999999999</v>
      </c>
      <c r="H81" s="93">
        <v>1790.61483</v>
      </c>
      <c r="I81" s="157">
        <f t="shared" si="83"/>
        <v>1.027629906315475</v>
      </c>
      <c r="J81" s="248">
        <f t="shared" si="90"/>
        <v>-2.7632530181808557E-2</v>
      </c>
      <c r="K81" s="249">
        <f t="shared" si="91"/>
        <v>-4.1043227251940539E-2</v>
      </c>
      <c r="L81" s="91">
        <v>919.5969399999999</v>
      </c>
      <c r="M81" s="92">
        <v>905.58100000000002</v>
      </c>
      <c r="N81" s="92">
        <v>1342.77772</v>
      </c>
      <c r="O81" s="97">
        <f t="shared" si="80"/>
        <v>0.74989757568354332</v>
      </c>
      <c r="P81" s="98">
        <f t="shared" si="92"/>
        <v>3.4301860656307026E-2</v>
      </c>
      <c r="Q81" s="99">
        <f t="shared" si="93"/>
        <v>-1.7035693963182386E-2</v>
      </c>
      <c r="R81" s="91">
        <v>285.12913999999989</v>
      </c>
      <c r="S81" s="92">
        <v>185.24</v>
      </c>
      <c r="T81" s="93">
        <v>275.50432999999998</v>
      </c>
      <c r="U81" s="100">
        <f t="shared" si="84"/>
        <v>0.15386018555425457</v>
      </c>
      <c r="V81" s="101">
        <f t="shared" si="94"/>
        <v>-6.8016575816222502E-2</v>
      </c>
      <c r="W81" s="102">
        <f t="shared" si="95"/>
        <v>-3.0188996621528796E-3</v>
      </c>
      <c r="X81" s="91">
        <v>80.352800000000002</v>
      </c>
      <c r="Y81" s="92">
        <v>89.960999999999999</v>
      </c>
      <c r="Z81" s="93">
        <v>172.33277999999999</v>
      </c>
      <c r="AA81" s="100">
        <f t="shared" si="85"/>
        <v>9.6242238762202129E-2</v>
      </c>
      <c r="AB81" s="101">
        <f t="shared" si="96"/>
        <v>3.3714715159915545E-2</v>
      </c>
      <c r="AC81" s="102">
        <f t="shared" si="97"/>
        <v>2.0054593625335196E-2</v>
      </c>
      <c r="AD81" s="91">
        <v>122.09078</v>
      </c>
      <c r="AE81" s="92">
        <v>146.16499999999999</v>
      </c>
      <c r="AF81" s="92">
        <v>181.33982</v>
      </c>
      <c r="AG81" s="92">
        <f t="shared" si="98"/>
        <v>59.249040000000008</v>
      </c>
      <c r="AH81" s="93">
        <f t="shared" si="99"/>
        <v>35.174820000000011</v>
      </c>
      <c r="AI81" s="91">
        <v>0</v>
      </c>
      <c r="AJ81" s="92">
        <v>0</v>
      </c>
      <c r="AK81" s="92">
        <v>0</v>
      </c>
      <c r="AL81" s="92">
        <f t="shared" si="100"/>
        <v>0</v>
      </c>
      <c r="AM81" s="93">
        <f t="shared" si="101"/>
        <v>0</v>
      </c>
      <c r="AN81" s="100">
        <f t="shared" si="81"/>
        <v>9.8549464459429637E-2</v>
      </c>
      <c r="AO81" s="101">
        <f t="shared" si="102"/>
        <v>8.5183547765693285E-3</v>
      </c>
      <c r="AP81" s="102">
        <f t="shared" si="103"/>
        <v>-1.7282594310491201E-2</v>
      </c>
      <c r="AQ81" s="100">
        <f t="shared" si="82"/>
        <v>0</v>
      </c>
      <c r="AR81" s="101">
        <f t="shared" si="104"/>
        <v>0</v>
      </c>
      <c r="AS81" s="102">
        <f t="shared" si="105"/>
        <v>0</v>
      </c>
      <c r="AT81" s="100">
        <f t="shared" si="86"/>
        <v>0</v>
      </c>
      <c r="AU81" s="101">
        <f t="shared" si="106"/>
        <v>0</v>
      </c>
      <c r="AV81" s="102">
        <f t="shared" si="107"/>
        <v>0</v>
      </c>
      <c r="AW81" s="91">
        <v>1646</v>
      </c>
      <c r="AX81" s="92">
        <v>1098</v>
      </c>
      <c r="AY81" s="93">
        <v>1466</v>
      </c>
      <c r="AZ81" s="91">
        <v>6.5</v>
      </c>
      <c r="BA81" s="92">
        <v>6.5</v>
      </c>
      <c r="BB81" s="93">
        <v>6.5</v>
      </c>
      <c r="BC81" s="91">
        <v>13</v>
      </c>
      <c r="BD81" s="92">
        <v>12</v>
      </c>
      <c r="BE81" s="93">
        <v>12</v>
      </c>
      <c r="BF81" s="91">
        <f t="shared" si="108"/>
        <v>18.794871794871796</v>
      </c>
      <c r="BG81" s="92">
        <f t="shared" si="109"/>
        <v>-2.3076923076923066</v>
      </c>
      <c r="BH81" s="93">
        <f t="shared" si="110"/>
        <v>2.564102564102555E-2</v>
      </c>
      <c r="BI81" s="91">
        <f t="shared" si="111"/>
        <v>10.180555555555555</v>
      </c>
      <c r="BJ81" s="92">
        <f t="shared" si="112"/>
        <v>-0.37072649572649574</v>
      </c>
      <c r="BK81" s="93">
        <f t="shared" si="113"/>
        <v>1.3888888888889284E-2</v>
      </c>
      <c r="BL81" s="91">
        <v>45</v>
      </c>
      <c r="BM81" s="92">
        <v>45</v>
      </c>
      <c r="BN81" s="93">
        <v>45</v>
      </c>
      <c r="BO81" s="91">
        <v>13933</v>
      </c>
      <c r="BP81" s="92">
        <v>10069</v>
      </c>
      <c r="BQ81" s="93">
        <v>13811</v>
      </c>
      <c r="BR81" s="91">
        <f t="shared" si="87"/>
        <v>129.65135254507277</v>
      </c>
      <c r="BS81" s="92">
        <f t="shared" si="114"/>
        <v>37.418604393203111</v>
      </c>
      <c r="BT81" s="93">
        <f t="shared" si="115"/>
        <v>12.382308945907013</v>
      </c>
      <c r="BU81" s="91">
        <f t="shared" si="88"/>
        <v>1221.4289427012279</v>
      </c>
      <c r="BV81" s="92">
        <f t="shared" si="116"/>
        <v>440.70058304144675</v>
      </c>
      <c r="BW81" s="93">
        <f t="shared" si="117"/>
        <v>146.03550007827721</v>
      </c>
      <c r="BX81" s="169">
        <f t="shared" si="89"/>
        <v>9.4208731241473398</v>
      </c>
      <c r="BY81" s="250">
        <f t="shared" si="118"/>
        <v>0.95611006217893113</v>
      </c>
      <c r="BZ81" s="251">
        <f t="shared" si="119"/>
        <v>0.25056347023112835</v>
      </c>
      <c r="CA81" s="100">
        <f t="shared" si="120"/>
        <v>0.84085235920852353</v>
      </c>
      <c r="CB81" s="101">
        <f t="shared" si="121"/>
        <v>-7.4277016742770874E-3</v>
      </c>
      <c r="CC81" s="247">
        <f t="shared" si="122"/>
        <v>1.8221640254275195E-2</v>
      </c>
      <c r="CD81" s="285"/>
      <c r="CE81" s="280"/>
      <c r="CF81" s="273"/>
    </row>
    <row r="82" spans="1:84" s="142" customFormat="1" ht="15" customHeight="1" x14ac:dyDescent="0.2">
      <c r="A82" s="141" t="s">
        <v>95</v>
      </c>
      <c r="B82" s="194" t="s">
        <v>193</v>
      </c>
      <c r="C82" s="92">
        <v>2070.8495499999999</v>
      </c>
      <c r="D82" s="92">
        <v>1564.6859999999999</v>
      </c>
      <c r="E82" s="92">
        <v>2457.2543200000005</v>
      </c>
      <c r="F82" s="91">
        <v>2042.3821</v>
      </c>
      <c r="G82" s="92">
        <v>1617.165</v>
      </c>
      <c r="H82" s="93">
        <v>2480.0364900000004</v>
      </c>
      <c r="I82" s="157">
        <f t="shared" si="83"/>
        <v>0.99081377629246092</v>
      </c>
      <c r="J82" s="248">
        <f t="shared" si="90"/>
        <v>-2.3124580296151942E-2</v>
      </c>
      <c r="K82" s="249">
        <f t="shared" si="91"/>
        <v>2.3265010396587571E-2</v>
      </c>
      <c r="L82" s="91">
        <v>1313.5640000000001</v>
      </c>
      <c r="M82" s="92">
        <v>1098.2539999999999</v>
      </c>
      <c r="N82" s="92">
        <v>1656.2984299999998</v>
      </c>
      <c r="O82" s="97">
        <f t="shared" si="80"/>
        <v>0.66785244357432805</v>
      </c>
      <c r="P82" s="98">
        <f t="shared" si="92"/>
        <v>2.4699529141715248E-2</v>
      </c>
      <c r="Q82" s="99">
        <f t="shared" si="93"/>
        <v>-1.127058963502281E-2</v>
      </c>
      <c r="R82" s="91">
        <v>504.01499999999999</v>
      </c>
      <c r="S82" s="92">
        <v>331.63200000000001</v>
      </c>
      <c r="T82" s="93">
        <v>557.56506000000059</v>
      </c>
      <c r="U82" s="100">
        <f t="shared" si="84"/>
        <v>0.22482131301221317</v>
      </c>
      <c r="V82" s="101">
        <f t="shared" si="94"/>
        <v>-2.1956701738307799E-2</v>
      </c>
      <c r="W82" s="102">
        <f t="shared" si="95"/>
        <v>1.9751329429832876E-2</v>
      </c>
      <c r="X82" s="91">
        <v>224.8031</v>
      </c>
      <c r="Y82" s="92">
        <v>187.279</v>
      </c>
      <c r="Z82" s="93">
        <v>266.173</v>
      </c>
      <c r="AA82" s="100">
        <f t="shared" si="85"/>
        <v>0.1073262434134588</v>
      </c>
      <c r="AB82" s="101">
        <f t="shared" si="96"/>
        <v>-2.7428274034074496E-3</v>
      </c>
      <c r="AC82" s="102">
        <f t="shared" si="97"/>
        <v>-8.4807397948099966E-3</v>
      </c>
      <c r="AD82" s="91">
        <v>254.66166999999999</v>
      </c>
      <c r="AE82" s="92">
        <v>367.96899999999999</v>
      </c>
      <c r="AF82" s="92">
        <v>634.58746999999994</v>
      </c>
      <c r="AG82" s="92">
        <f t="shared" si="98"/>
        <v>379.92579999999998</v>
      </c>
      <c r="AH82" s="93">
        <f t="shared" si="99"/>
        <v>266.61846999999995</v>
      </c>
      <c r="AI82" s="91">
        <v>0</v>
      </c>
      <c r="AJ82" s="92">
        <v>0</v>
      </c>
      <c r="AK82" s="92">
        <v>0</v>
      </c>
      <c r="AL82" s="92">
        <f t="shared" si="100"/>
        <v>0</v>
      </c>
      <c r="AM82" s="93">
        <f t="shared" si="101"/>
        <v>0</v>
      </c>
      <c r="AN82" s="100">
        <f t="shared" si="81"/>
        <v>0.25825062747269878</v>
      </c>
      <c r="AO82" s="101">
        <f t="shared" si="102"/>
        <v>0.13527613615825251</v>
      </c>
      <c r="AP82" s="102">
        <f t="shared" si="103"/>
        <v>2.307948131302201E-2</v>
      </c>
      <c r="AQ82" s="100">
        <f t="shared" si="82"/>
        <v>0</v>
      </c>
      <c r="AR82" s="101">
        <f t="shared" si="104"/>
        <v>0</v>
      </c>
      <c r="AS82" s="102">
        <f t="shared" si="105"/>
        <v>0</v>
      </c>
      <c r="AT82" s="100">
        <f t="shared" si="86"/>
        <v>0</v>
      </c>
      <c r="AU82" s="101">
        <f t="shared" si="106"/>
        <v>0</v>
      </c>
      <c r="AV82" s="102">
        <f t="shared" si="107"/>
        <v>0</v>
      </c>
      <c r="AW82" s="91">
        <v>2474</v>
      </c>
      <c r="AX82" s="92">
        <v>1425</v>
      </c>
      <c r="AY82" s="93">
        <v>1877</v>
      </c>
      <c r="AZ82" s="91">
        <v>10</v>
      </c>
      <c r="BA82" s="92">
        <v>15</v>
      </c>
      <c r="BB82" s="93">
        <v>14</v>
      </c>
      <c r="BC82" s="91">
        <v>28</v>
      </c>
      <c r="BD82" s="92">
        <v>28</v>
      </c>
      <c r="BE82" s="93">
        <v>28</v>
      </c>
      <c r="BF82" s="91">
        <f t="shared" si="108"/>
        <v>11.172619047619049</v>
      </c>
      <c r="BG82" s="92">
        <f t="shared" si="109"/>
        <v>-9.4440476190476179</v>
      </c>
      <c r="BH82" s="93">
        <f t="shared" si="110"/>
        <v>0.61706349206349387</v>
      </c>
      <c r="BI82" s="91">
        <f t="shared" si="111"/>
        <v>5.5863095238095246</v>
      </c>
      <c r="BJ82" s="92">
        <f t="shared" si="112"/>
        <v>-1.7767857142857135</v>
      </c>
      <c r="BK82" s="93">
        <f t="shared" si="113"/>
        <v>-6.8452380952380487E-2</v>
      </c>
      <c r="BL82" s="91">
        <v>81</v>
      </c>
      <c r="BM82" s="92">
        <v>81</v>
      </c>
      <c r="BN82" s="93">
        <v>80</v>
      </c>
      <c r="BO82" s="91">
        <v>22374</v>
      </c>
      <c r="BP82" s="92">
        <v>14196</v>
      </c>
      <c r="BQ82" s="93">
        <v>19838</v>
      </c>
      <c r="BR82" s="91">
        <f t="shared" si="87"/>
        <v>125.01444147595525</v>
      </c>
      <c r="BS82" s="92">
        <f t="shared" si="114"/>
        <v>33.730714828954262</v>
      </c>
      <c r="BT82" s="93">
        <f t="shared" si="115"/>
        <v>11.09749303977604</v>
      </c>
      <c r="BU82" s="91">
        <f t="shared" si="88"/>
        <v>1321.2767661161429</v>
      </c>
      <c r="BV82" s="92">
        <f t="shared" si="116"/>
        <v>495.73832634249698</v>
      </c>
      <c r="BW82" s="93">
        <f t="shared" si="117"/>
        <v>186.42413453719541</v>
      </c>
      <c r="BX82" s="169">
        <f t="shared" si="89"/>
        <v>10.568993074054342</v>
      </c>
      <c r="BY82" s="250">
        <f t="shared" si="118"/>
        <v>1.5253390724375269</v>
      </c>
      <c r="BZ82" s="251">
        <f t="shared" si="119"/>
        <v>0.60688781089644728</v>
      </c>
      <c r="CA82" s="100">
        <f t="shared" si="120"/>
        <v>0.67938356164383562</v>
      </c>
      <c r="CB82" s="101">
        <f t="shared" si="121"/>
        <v>-7.738964992389652E-2</v>
      </c>
      <c r="CC82" s="247">
        <f t="shared" si="122"/>
        <v>3.5048049661264735E-2</v>
      </c>
      <c r="CD82" s="285"/>
      <c r="CE82" s="280"/>
      <c r="CF82" s="273"/>
    </row>
    <row r="83" spans="1:84" s="139" customFormat="1" ht="15" customHeight="1" x14ac:dyDescent="0.2">
      <c r="A83" s="140" t="s">
        <v>100</v>
      </c>
      <c r="B83" s="195" t="s">
        <v>194</v>
      </c>
      <c r="C83" s="70">
        <v>5958.5291400000006</v>
      </c>
      <c r="D83" s="70">
        <v>4743.393</v>
      </c>
      <c r="E83" s="70">
        <v>6681.0845999999992</v>
      </c>
      <c r="F83" s="69">
        <v>5989.9782199999991</v>
      </c>
      <c r="G83" s="70">
        <v>4728.8389999999999</v>
      </c>
      <c r="H83" s="71">
        <v>6632.820573</v>
      </c>
      <c r="I83" s="155">
        <f t="shared" si="83"/>
        <v>1.0072765464509119</v>
      </c>
      <c r="J83" s="222">
        <f t="shared" si="90"/>
        <v>1.2526829314210675E-2</v>
      </c>
      <c r="K83" s="156">
        <f t="shared" si="91"/>
        <v>4.1988354102102665E-3</v>
      </c>
      <c r="L83" s="69">
        <v>4576.5925999999999</v>
      </c>
      <c r="M83" s="70">
        <v>3688.4670000000001</v>
      </c>
      <c r="N83" s="70">
        <v>4855.4008400000002</v>
      </c>
      <c r="O83" s="75">
        <f t="shared" si="80"/>
        <v>0.73202656193727256</v>
      </c>
      <c r="P83" s="76">
        <f t="shared" si="92"/>
        <v>-3.2015047549581399E-2</v>
      </c>
      <c r="Q83" s="77">
        <f t="shared" si="93"/>
        <v>-4.7967639599299172E-2</v>
      </c>
      <c r="R83" s="69">
        <v>1164.3789499999991</v>
      </c>
      <c r="S83" s="70">
        <v>791.27099999999996</v>
      </c>
      <c r="T83" s="93">
        <v>1358.7988929999997</v>
      </c>
      <c r="U83" s="78">
        <f t="shared" si="84"/>
        <v>0.20485989000384192</v>
      </c>
      <c r="V83" s="79">
        <f t="shared" si="94"/>
        <v>1.0472046303134891E-2</v>
      </c>
      <c r="W83" s="80">
        <f t="shared" si="95"/>
        <v>3.7531080543422579E-2</v>
      </c>
      <c r="X83" s="69">
        <v>249.00667000000001</v>
      </c>
      <c r="Y83" s="70">
        <v>249.101</v>
      </c>
      <c r="Z83" s="71">
        <v>418.62084000000004</v>
      </c>
      <c r="AA83" s="78">
        <f t="shared" si="85"/>
        <v>6.3113548058885513E-2</v>
      </c>
      <c r="AB83" s="79">
        <f t="shared" si="96"/>
        <v>2.1543001246446508E-2</v>
      </c>
      <c r="AC83" s="80">
        <f t="shared" si="97"/>
        <v>1.0436559055876531E-2</v>
      </c>
      <c r="AD83" s="69">
        <v>2992.7573200000002</v>
      </c>
      <c r="AE83" s="70">
        <v>3150.2080000000001</v>
      </c>
      <c r="AF83" s="70">
        <v>3536.6873999999998</v>
      </c>
      <c r="AG83" s="70">
        <f t="shared" si="98"/>
        <v>543.93007999999963</v>
      </c>
      <c r="AH83" s="71">
        <f t="shared" si="99"/>
        <v>386.47939999999971</v>
      </c>
      <c r="AI83" s="69">
        <v>95.711240000000004</v>
      </c>
      <c r="AJ83" s="70">
        <v>0</v>
      </c>
      <c r="AK83" s="70">
        <v>0</v>
      </c>
      <c r="AL83" s="70">
        <f t="shared" si="100"/>
        <v>-95.711240000000004</v>
      </c>
      <c r="AM83" s="71">
        <f t="shared" si="101"/>
        <v>0</v>
      </c>
      <c r="AN83" s="78">
        <f t="shared" si="81"/>
        <v>0.52935827215838582</v>
      </c>
      <c r="AO83" s="79">
        <f t="shared" si="102"/>
        <v>2.7093829091484944E-2</v>
      </c>
      <c r="AP83" s="80">
        <f t="shared" si="103"/>
        <v>-0.13476717559599594</v>
      </c>
      <c r="AQ83" s="78">
        <f t="shared" si="82"/>
        <v>0</v>
      </c>
      <c r="AR83" s="79">
        <f t="shared" si="104"/>
        <v>-1.6062897025624009E-2</v>
      </c>
      <c r="AS83" s="80">
        <f t="shared" si="105"/>
        <v>0</v>
      </c>
      <c r="AT83" s="78">
        <f t="shared" si="86"/>
        <v>0</v>
      </c>
      <c r="AU83" s="79">
        <f t="shared" si="106"/>
        <v>-1.5978562272635444E-2</v>
      </c>
      <c r="AV83" s="80">
        <f t="shared" si="107"/>
        <v>0</v>
      </c>
      <c r="AW83" s="69">
        <v>6034</v>
      </c>
      <c r="AX83" s="70">
        <v>4586</v>
      </c>
      <c r="AY83" s="71">
        <v>6114</v>
      </c>
      <c r="AZ83" s="69">
        <v>43.45</v>
      </c>
      <c r="BA83" s="70">
        <v>40.369999999999997</v>
      </c>
      <c r="BB83" s="71">
        <v>39.908333333333339</v>
      </c>
      <c r="BC83" s="69">
        <v>122.4</v>
      </c>
      <c r="BD83" s="70">
        <v>132.44</v>
      </c>
      <c r="BE83" s="71">
        <v>132.50833333333335</v>
      </c>
      <c r="BF83" s="91">
        <f t="shared" si="108"/>
        <v>12.766757151806219</v>
      </c>
      <c r="BG83" s="92">
        <f t="shared" si="109"/>
        <v>1.194068237345153</v>
      </c>
      <c r="BH83" s="93">
        <f t="shared" si="110"/>
        <v>0.14462300378651172</v>
      </c>
      <c r="BI83" s="91">
        <f t="shared" si="111"/>
        <v>3.8450411923778369</v>
      </c>
      <c r="BJ83" s="92">
        <f t="shared" si="112"/>
        <v>-0.2630742760317486</v>
      </c>
      <c r="BK83" s="93">
        <f t="shared" si="113"/>
        <v>-2.4033527411271294E-3</v>
      </c>
      <c r="BL83" s="69">
        <v>140</v>
      </c>
      <c r="BM83" s="70">
        <v>140</v>
      </c>
      <c r="BN83" s="71">
        <v>140</v>
      </c>
      <c r="BO83" s="69">
        <v>26302</v>
      </c>
      <c r="BP83" s="70">
        <v>19337</v>
      </c>
      <c r="BQ83" s="71">
        <v>26314</v>
      </c>
      <c r="BR83" s="69">
        <f t="shared" si="87"/>
        <v>252.06432214790604</v>
      </c>
      <c r="BS83" s="70">
        <f t="shared" si="114"/>
        <v>24.325814810061047</v>
      </c>
      <c r="BT83" s="71">
        <f t="shared" si="115"/>
        <v>7.5155813918425451</v>
      </c>
      <c r="BU83" s="69">
        <f t="shared" si="88"/>
        <v>1084.8577973503434</v>
      </c>
      <c r="BV83" s="70">
        <f t="shared" si="116"/>
        <v>92.153418828633335</v>
      </c>
      <c r="BW83" s="71">
        <f t="shared" si="117"/>
        <v>53.711046369096039</v>
      </c>
      <c r="BX83" s="168">
        <f t="shared" si="89"/>
        <v>4.3038927052666009</v>
      </c>
      <c r="BY83" s="234">
        <f t="shared" si="118"/>
        <v>-5.5073154859352158E-2</v>
      </c>
      <c r="BZ83" s="163">
        <f t="shared" si="119"/>
        <v>8.7364140068171281E-2</v>
      </c>
      <c r="CA83" s="100">
        <f t="shared" si="120"/>
        <v>0.51495107632093928</v>
      </c>
      <c r="CB83" s="101">
        <f t="shared" si="121"/>
        <v>2.3483365949117374E-4</v>
      </c>
      <c r="CC83" s="247">
        <f t="shared" si="122"/>
        <v>7.1517065730400953E-3</v>
      </c>
      <c r="CD83" s="285"/>
      <c r="CE83" s="280"/>
      <c r="CF83" s="273"/>
    </row>
    <row r="84" spans="1:84" s="142" customFormat="1" ht="15" customHeight="1" x14ac:dyDescent="0.2">
      <c r="A84" s="141" t="s">
        <v>100</v>
      </c>
      <c r="B84" s="194" t="s">
        <v>195</v>
      </c>
      <c r="C84" s="92">
        <v>288.76092</v>
      </c>
      <c r="D84" s="92">
        <v>184.15199999999999</v>
      </c>
      <c r="E84" s="92">
        <v>375.93608</v>
      </c>
      <c r="F84" s="91">
        <v>717.75858999999991</v>
      </c>
      <c r="G84" s="92">
        <v>546.45000000000005</v>
      </c>
      <c r="H84" s="93">
        <v>736.67899999999997</v>
      </c>
      <c r="I84" s="157">
        <f t="shared" si="83"/>
        <v>0.5103119269043912</v>
      </c>
      <c r="J84" s="248">
        <f t="shared" si="90"/>
        <v>0.10800267693776938</v>
      </c>
      <c r="K84" s="249">
        <f t="shared" si="91"/>
        <v>0.17331494639382306</v>
      </c>
      <c r="L84" s="91">
        <v>482.11500000000001</v>
      </c>
      <c r="M84" s="92">
        <v>360.75400000000002</v>
      </c>
      <c r="N84" s="92">
        <v>480.69299999999998</v>
      </c>
      <c r="O84" s="97">
        <f t="shared" si="80"/>
        <v>0.65251350995481072</v>
      </c>
      <c r="P84" s="98">
        <f t="shared" si="92"/>
        <v>-1.9181690516423044E-2</v>
      </c>
      <c r="Q84" s="99">
        <f t="shared" si="93"/>
        <v>-7.6639994239063869E-3</v>
      </c>
      <c r="R84" s="91">
        <v>221.67108999999991</v>
      </c>
      <c r="S84" s="92">
        <v>169.154</v>
      </c>
      <c r="T84" s="93">
        <v>237.29499999999999</v>
      </c>
      <c r="U84" s="100">
        <f t="shared" si="84"/>
        <v>0.32211451663478935</v>
      </c>
      <c r="V84" s="101">
        <f t="shared" si="94"/>
        <v>1.3276568767108754E-2</v>
      </c>
      <c r="W84" s="102">
        <f t="shared" si="95"/>
        <v>1.2563780062367358E-2</v>
      </c>
      <c r="X84" s="91">
        <v>13.9725</v>
      </c>
      <c r="Y84" s="92">
        <v>16.542000000000002</v>
      </c>
      <c r="Z84" s="93">
        <v>18.690999999999999</v>
      </c>
      <c r="AA84" s="100">
        <f t="shared" si="85"/>
        <v>2.5371973410399914E-2</v>
      </c>
      <c r="AB84" s="101">
        <f t="shared" si="96"/>
        <v>5.9051217493142523E-3</v>
      </c>
      <c r="AC84" s="102">
        <f t="shared" si="97"/>
        <v>-4.8997806384609155E-3</v>
      </c>
      <c r="AD84" s="91">
        <v>691.14906000000008</v>
      </c>
      <c r="AE84" s="92">
        <v>984.16</v>
      </c>
      <c r="AF84" s="92">
        <v>1043.58449</v>
      </c>
      <c r="AG84" s="92">
        <f t="shared" si="98"/>
        <v>352.43542999999988</v>
      </c>
      <c r="AH84" s="93">
        <f t="shared" si="99"/>
        <v>59.424489999999992</v>
      </c>
      <c r="AI84" s="91">
        <v>0</v>
      </c>
      <c r="AJ84" s="92">
        <v>851.38099999999997</v>
      </c>
      <c r="AK84" s="92">
        <v>0</v>
      </c>
      <c r="AL84" s="92">
        <f t="shared" si="100"/>
        <v>0</v>
      </c>
      <c r="AM84" s="93">
        <f t="shared" si="101"/>
        <v>-851.38099999999997</v>
      </c>
      <c r="AN84" s="100">
        <f t="shared" si="81"/>
        <v>2.7759625785319675</v>
      </c>
      <c r="AO84" s="101">
        <f t="shared" si="102"/>
        <v>0.38246327814187309</v>
      </c>
      <c r="AP84" s="102">
        <f t="shared" si="103"/>
        <v>-2.5683182329715737</v>
      </c>
      <c r="AQ84" s="100">
        <f t="shared" si="82"/>
        <v>0</v>
      </c>
      <c r="AR84" s="101">
        <f t="shared" si="104"/>
        <v>0</v>
      </c>
      <c r="AS84" s="102">
        <f t="shared" si="105"/>
        <v>-4.6232514444589254</v>
      </c>
      <c r="AT84" s="100">
        <f t="shared" si="86"/>
        <v>0</v>
      </c>
      <c r="AU84" s="101">
        <f t="shared" si="106"/>
        <v>0</v>
      </c>
      <c r="AV84" s="102">
        <f t="shared" si="107"/>
        <v>-1.5580217769237805</v>
      </c>
      <c r="AW84" s="91">
        <v>81</v>
      </c>
      <c r="AX84" s="92">
        <v>67</v>
      </c>
      <c r="AY84" s="93">
        <v>82</v>
      </c>
      <c r="AZ84" s="91">
        <v>3.5</v>
      </c>
      <c r="BA84" s="92">
        <v>4</v>
      </c>
      <c r="BB84" s="93">
        <v>12</v>
      </c>
      <c r="BC84" s="91">
        <v>12</v>
      </c>
      <c r="BD84" s="92">
        <v>11</v>
      </c>
      <c r="BE84" s="93">
        <v>8</v>
      </c>
      <c r="BF84" s="91">
        <f t="shared" si="108"/>
        <v>0.56944444444444442</v>
      </c>
      <c r="BG84" s="92">
        <f t="shared" si="109"/>
        <v>-1.3591269841269842</v>
      </c>
      <c r="BH84" s="93">
        <f t="shared" si="110"/>
        <v>-1.2916666666666667</v>
      </c>
      <c r="BI84" s="91">
        <f t="shared" si="111"/>
        <v>0.85416666666666663</v>
      </c>
      <c r="BJ84" s="92">
        <f t="shared" si="112"/>
        <v>0.29166666666666663</v>
      </c>
      <c r="BK84" s="93">
        <f t="shared" si="113"/>
        <v>0.17739898989898983</v>
      </c>
      <c r="BL84" s="91">
        <v>30</v>
      </c>
      <c r="BM84" s="92">
        <v>30</v>
      </c>
      <c r="BN84" s="93">
        <v>30</v>
      </c>
      <c r="BO84" s="91">
        <v>4619</v>
      </c>
      <c r="BP84" s="92">
        <v>4169</v>
      </c>
      <c r="BQ84" s="93">
        <v>5201</v>
      </c>
      <c r="BR84" s="91">
        <f t="shared" si="87"/>
        <v>141.6417996539127</v>
      </c>
      <c r="BS84" s="92">
        <f t="shared" si="114"/>
        <v>-13.750837280488668</v>
      </c>
      <c r="BT84" s="93">
        <f t="shared" si="115"/>
        <v>10.567201428918708</v>
      </c>
      <c r="BU84" s="91">
        <f>H84*1000/AY84</f>
        <v>8983.8902439024387</v>
      </c>
      <c r="BV84" s="92">
        <f t="shared" si="116"/>
        <v>122.673083408612</v>
      </c>
      <c r="BW84" s="93">
        <f t="shared" si="117"/>
        <v>827.92009464870716</v>
      </c>
      <c r="BX84" s="169">
        <f t="shared" si="89"/>
        <v>63.426829268292686</v>
      </c>
      <c r="BY84" s="250">
        <f t="shared" si="118"/>
        <v>6.4021379102679958</v>
      </c>
      <c r="BZ84" s="251">
        <f t="shared" si="119"/>
        <v>1.2029486712777597</v>
      </c>
      <c r="CA84" s="100">
        <f t="shared" si="120"/>
        <v>0.47497716894977171</v>
      </c>
      <c r="CB84" s="101">
        <f t="shared" si="121"/>
        <v>5.3150684931506875E-2</v>
      </c>
      <c r="CC84" s="247">
        <f t="shared" si="122"/>
        <v>-3.592969379532629E-2</v>
      </c>
      <c r="CD84" s="285"/>
      <c r="CE84" s="280"/>
      <c r="CF84" s="273"/>
    </row>
    <row r="85" spans="1:84" s="142" customFormat="1" ht="15" customHeight="1" x14ac:dyDescent="0.2">
      <c r="A85" s="141" t="s">
        <v>100</v>
      </c>
      <c r="B85" s="194" t="s">
        <v>196</v>
      </c>
      <c r="C85" s="92">
        <v>29986.919000000002</v>
      </c>
      <c r="D85" s="92">
        <v>29220.251</v>
      </c>
      <c r="E85" s="92">
        <v>40048.894039999999</v>
      </c>
      <c r="F85" s="91">
        <v>30441.075000000001</v>
      </c>
      <c r="G85" s="92">
        <v>29125.213</v>
      </c>
      <c r="H85" s="93">
        <v>39867.144839999994</v>
      </c>
      <c r="I85" s="157">
        <f t="shared" si="83"/>
        <v>1.004558871740864</v>
      </c>
      <c r="J85" s="248">
        <f t="shared" si="90"/>
        <v>1.9478055770994263E-2</v>
      </c>
      <c r="K85" s="249">
        <f t="shared" si="91"/>
        <v>1.2957883086501809E-3</v>
      </c>
      <c r="L85" s="91">
        <v>6873.9309999999996</v>
      </c>
      <c r="M85" s="92">
        <v>4999.817</v>
      </c>
      <c r="N85" s="92">
        <v>7144.8294299999998</v>
      </c>
      <c r="O85" s="97">
        <f t="shared" si="80"/>
        <v>0.17921597994224461</v>
      </c>
      <c r="P85" s="98">
        <f t="shared" si="92"/>
        <v>-4.6595066481050218E-2</v>
      </c>
      <c r="Q85" s="99">
        <f t="shared" si="93"/>
        <v>7.5496989093814248E-3</v>
      </c>
      <c r="R85" s="91">
        <v>3374.1539999999986</v>
      </c>
      <c r="S85" s="92">
        <v>2293.9929999999999</v>
      </c>
      <c r="T85" s="93">
        <v>3115.0652699999955</v>
      </c>
      <c r="U85" s="100">
        <f t="shared" si="84"/>
        <v>7.8136151522808575E-2</v>
      </c>
      <c r="V85" s="101">
        <f t="shared" si="94"/>
        <v>-3.2705991864046144E-2</v>
      </c>
      <c r="W85" s="102">
        <f t="shared" si="95"/>
        <v>-6.2698061291177609E-4</v>
      </c>
      <c r="X85" s="91">
        <v>20192.990000000002</v>
      </c>
      <c r="Y85" s="92">
        <v>21831.402999999998</v>
      </c>
      <c r="Z85" s="93">
        <v>29607.25014</v>
      </c>
      <c r="AA85" s="100">
        <f t="shared" si="85"/>
        <v>0.74264786853494691</v>
      </c>
      <c r="AB85" s="101">
        <f t="shared" si="96"/>
        <v>7.9301058345096487E-2</v>
      </c>
      <c r="AC85" s="102">
        <f t="shared" si="97"/>
        <v>-6.92271829646951E-3</v>
      </c>
      <c r="AD85" s="91">
        <v>5193.64833</v>
      </c>
      <c r="AE85" s="92">
        <v>7311.8190000000004</v>
      </c>
      <c r="AF85" s="92">
        <v>8033.8137600000018</v>
      </c>
      <c r="AG85" s="92">
        <f t="shared" si="98"/>
        <v>2840.1654300000018</v>
      </c>
      <c r="AH85" s="93">
        <f t="shared" si="99"/>
        <v>721.99476000000141</v>
      </c>
      <c r="AI85" s="91">
        <v>0</v>
      </c>
      <c r="AJ85" s="92">
        <v>491</v>
      </c>
      <c r="AK85" s="92">
        <v>388</v>
      </c>
      <c r="AL85" s="92">
        <f t="shared" si="100"/>
        <v>388</v>
      </c>
      <c r="AM85" s="93">
        <f t="shared" si="101"/>
        <v>-103</v>
      </c>
      <c r="AN85" s="100">
        <f t="shared" si="81"/>
        <v>0.20060014021800443</v>
      </c>
      <c r="AO85" s="101">
        <f t="shared" si="102"/>
        <v>2.7403009495771846E-2</v>
      </c>
      <c r="AP85" s="102">
        <f t="shared" si="103"/>
        <v>-4.963107785058779E-2</v>
      </c>
      <c r="AQ85" s="100">
        <f t="shared" si="82"/>
        <v>9.6881576707829615E-3</v>
      </c>
      <c r="AR85" s="101">
        <f t="shared" si="104"/>
        <v>9.6881576707829615E-3</v>
      </c>
      <c r="AS85" s="102">
        <f t="shared" si="105"/>
        <v>-7.1152571937916093E-3</v>
      </c>
      <c r="AT85" s="100">
        <f t="shared" si="86"/>
        <v>9.7323247390093282E-3</v>
      </c>
      <c r="AU85" s="101">
        <f t="shared" si="106"/>
        <v>9.7323247390093282E-3</v>
      </c>
      <c r="AV85" s="102">
        <f t="shared" si="107"/>
        <v>-7.1259210702144544E-3</v>
      </c>
      <c r="AW85" s="91">
        <v>9458</v>
      </c>
      <c r="AX85" s="92">
        <v>6818</v>
      </c>
      <c r="AY85" s="93">
        <v>8913</v>
      </c>
      <c r="AZ85" s="91">
        <v>71.92</v>
      </c>
      <c r="BA85" s="92">
        <v>73.89</v>
      </c>
      <c r="BB85" s="93">
        <v>74</v>
      </c>
      <c r="BC85" s="91">
        <v>109.83</v>
      </c>
      <c r="BD85" s="92">
        <v>111.22</v>
      </c>
      <c r="BE85" s="93">
        <v>111.75</v>
      </c>
      <c r="BF85" s="91">
        <f t="shared" si="108"/>
        <v>10.037162162162163</v>
      </c>
      <c r="BG85" s="92">
        <f t="shared" si="109"/>
        <v>-0.92177369249115593</v>
      </c>
      <c r="BH85" s="93">
        <f t="shared" si="110"/>
        <v>-0.21531524419262915</v>
      </c>
      <c r="BI85" s="91">
        <f t="shared" si="111"/>
        <v>6.6465324384787472</v>
      </c>
      <c r="BJ85" s="92">
        <f t="shared" si="112"/>
        <v>-0.52970963260079973</v>
      </c>
      <c r="BK85" s="93">
        <f t="shared" si="113"/>
        <v>-0.16479246311768847</v>
      </c>
      <c r="BL85" s="91">
        <v>151</v>
      </c>
      <c r="BM85" s="92">
        <v>151</v>
      </c>
      <c r="BN85" s="93">
        <v>151</v>
      </c>
      <c r="BO85" s="91">
        <v>38882</v>
      </c>
      <c r="BP85" s="92">
        <v>27287</v>
      </c>
      <c r="BQ85" s="93">
        <v>36170</v>
      </c>
      <c r="BR85" s="91">
        <f t="shared" si="87"/>
        <v>1102.2157821398948</v>
      </c>
      <c r="BS85" s="92">
        <f t="shared" si="114"/>
        <v>319.30659536966698</v>
      </c>
      <c r="BT85" s="93">
        <f t="shared" si="115"/>
        <v>34.849893621552837</v>
      </c>
      <c r="BU85" s="91">
        <f t="shared" si="88"/>
        <v>4472.9209962975428</v>
      </c>
      <c r="BV85" s="92">
        <f t="shared" si="116"/>
        <v>1254.3679195371283</v>
      </c>
      <c r="BW85" s="93">
        <f t="shared" si="117"/>
        <v>201.10917464896556</v>
      </c>
      <c r="BX85" s="169">
        <f t="shared" si="89"/>
        <v>4.0581173566700324</v>
      </c>
      <c r="BY85" s="250">
        <f t="shared" si="118"/>
        <v>-5.2899771686914399E-2</v>
      </c>
      <c r="BZ85" s="251">
        <f t="shared" si="119"/>
        <v>5.5917298001801008E-2</v>
      </c>
      <c r="CA85" s="100">
        <f t="shared" si="120"/>
        <v>0.65626417490701261</v>
      </c>
      <c r="CB85" s="101">
        <f t="shared" si="121"/>
        <v>-4.9206205207293907E-2</v>
      </c>
      <c r="CC85" s="247">
        <f t="shared" si="122"/>
        <v>-8.1057121206461469E-3</v>
      </c>
      <c r="CD85" s="285"/>
      <c r="CE85" s="280"/>
      <c r="CF85" s="273"/>
    </row>
    <row r="86" spans="1:84" s="139" customFormat="1" ht="15" customHeight="1" x14ac:dyDescent="0.2">
      <c r="A86" s="140" t="s">
        <v>100</v>
      </c>
      <c r="B86" s="195" t="s">
        <v>197</v>
      </c>
      <c r="C86" s="70">
        <v>2559.8180000000002</v>
      </c>
      <c r="D86" s="70">
        <v>2169.951</v>
      </c>
      <c r="E86" s="70">
        <v>2968.93858</v>
      </c>
      <c r="F86" s="69">
        <v>2767.61</v>
      </c>
      <c r="G86" s="70">
        <v>2169.951</v>
      </c>
      <c r="H86" s="71">
        <v>2927.931</v>
      </c>
      <c r="I86" s="155">
        <f t="shared" si="83"/>
        <v>1.0140056510894553</v>
      </c>
      <c r="J86" s="222">
        <f t="shared" si="90"/>
        <v>8.9085593711428768E-2</v>
      </c>
      <c r="K86" s="156">
        <f t="shared" si="91"/>
        <v>1.4005651089455284E-2</v>
      </c>
      <c r="L86" s="69">
        <v>1023.825</v>
      </c>
      <c r="M86" s="70">
        <v>941.97500000000002</v>
      </c>
      <c r="N86" s="70">
        <v>1541.6679999999999</v>
      </c>
      <c r="O86" s="75">
        <f t="shared" si="80"/>
        <v>0.52653836446282365</v>
      </c>
      <c r="P86" s="76">
        <f t="shared" si="92"/>
        <v>0.15660726867981956</v>
      </c>
      <c r="Q86" s="77">
        <f t="shared" si="93"/>
        <v>9.2438700461194123E-2</v>
      </c>
      <c r="R86" s="69">
        <v>1687.2850000000001</v>
      </c>
      <c r="S86" s="70">
        <v>454.80799999999999</v>
      </c>
      <c r="T86" s="93">
        <v>356.87200000000007</v>
      </c>
      <c r="U86" s="78">
        <f t="shared" si="84"/>
        <v>0.1218853859602566</v>
      </c>
      <c r="V86" s="79">
        <f t="shared" si="94"/>
        <v>-0.4877687921934572</v>
      </c>
      <c r="W86" s="80">
        <f t="shared" si="95"/>
        <v>-8.7708286892264023E-2</v>
      </c>
      <c r="X86" s="69">
        <v>56.5</v>
      </c>
      <c r="Y86" s="70">
        <v>773.16800000000001</v>
      </c>
      <c r="Z86" s="71">
        <v>1029.3910000000001</v>
      </c>
      <c r="AA86" s="78">
        <f t="shared" si="85"/>
        <v>0.35157624957691969</v>
      </c>
      <c r="AB86" s="79">
        <f t="shared" si="96"/>
        <v>0.33116152351363765</v>
      </c>
      <c r="AC86" s="80">
        <f t="shared" si="97"/>
        <v>-4.7304135689301696E-3</v>
      </c>
      <c r="AD86" s="69">
        <v>1167.175</v>
      </c>
      <c r="AE86" s="70">
        <v>1200.508</v>
      </c>
      <c r="AF86" s="70">
        <v>1078.0993000000001</v>
      </c>
      <c r="AG86" s="70">
        <f t="shared" si="98"/>
        <v>-89.07569999999987</v>
      </c>
      <c r="AH86" s="71">
        <f t="shared" si="99"/>
        <v>-122.40869999999995</v>
      </c>
      <c r="AI86" s="69">
        <v>0</v>
      </c>
      <c r="AJ86" s="70">
        <v>0</v>
      </c>
      <c r="AK86" s="70">
        <v>0</v>
      </c>
      <c r="AL86" s="70">
        <f t="shared" si="100"/>
        <v>0</v>
      </c>
      <c r="AM86" s="71">
        <f t="shared" si="101"/>
        <v>0</v>
      </c>
      <c r="AN86" s="78">
        <f t="shared" si="81"/>
        <v>0.36312617150874171</v>
      </c>
      <c r="AO86" s="79">
        <f t="shared" si="102"/>
        <v>-9.283397878319305E-2</v>
      </c>
      <c r="AP86" s="80">
        <f t="shared" si="103"/>
        <v>-0.19011581413978218</v>
      </c>
      <c r="AQ86" s="78">
        <f t="shared" si="82"/>
        <v>0</v>
      </c>
      <c r="AR86" s="79">
        <f t="shared" si="104"/>
        <v>0</v>
      </c>
      <c r="AS86" s="80">
        <f t="shared" si="105"/>
        <v>0</v>
      </c>
      <c r="AT86" s="78">
        <f t="shared" si="86"/>
        <v>0</v>
      </c>
      <c r="AU86" s="79">
        <f t="shared" si="106"/>
        <v>0</v>
      </c>
      <c r="AV86" s="80">
        <f t="shared" si="107"/>
        <v>0</v>
      </c>
      <c r="AW86" s="69">
        <v>2870</v>
      </c>
      <c r="AX86" s="70">
        <v>2071</v>
      </c>
      <c r="AY86" s="71">
        <v>2669</v>
      </c>
      <c r="AZ86" s="69">
        <v>19</v>
      </c>
      <c r="BA86" s="70">
        <v>16</v>
      </c>
      <c r="BB86" s="71">
        <v>16</v>
      </c>
      <c r="BC86" s="69">
        <v>27</v>
      </c>
      <c r="BD86" s="70">
        <v>21</v>
      </c>
      <c r="BE86" s="71">
        <v>21</v>
      </c>
      <c r="BF86" s="91">
        <f t="shared" si="108"/>
        <v>13.901041666666666</v>
      </c>
      <c r="BG86" s="92">
        <f t="shared" si="109"/>
        <v>1.3133223684210513</v>
      </c>
      <c r="BH86" s="93">
        <f t="shared" si="110"/>
        <v>-0.48090277777777857</v>
      </c>
      <c r="BI86" s="91">
        <f t="shared" si="111"/>
        <v>10.591269841269842</v>
      </c>
      <c r="BJ86" s="92">
        <f t="shared" si="112"/>
        <v>1.7332451499118182</v>
      </c>
      <c r="BK86" s="93">
        <f t="shared" si="113"/>
        <v>-0.3664021164021154</v>
      </c>
      <c r="BL86" s="69">
        <v>40</v>
      </c>
      <c r="BM86" s="70">
        <v>40</v>
      </c>
      <c r="BN86" s="71">
        <v>40</v>
      </c>
      <c r="BO86" s="69">
        <v>5839</v>
      </c>
      <c r="BP86" s="70">
        <v>3117</v>
      </c>
      <c r="BQ86" s="71">
        <v>4919</v>
      </c>
      <c r="BR86" s="69">
        <f t="shared" si="87"/>
        <v>595.22890831469806</v>
      </c>
      <c r="BS86" s="70">
        <f t="shared" si="114"/>
        <v>121.24192424208286</v>
      </c>
      <c r="BT86" s="71">
        <f t="shared" si="115"/>
        <v>-100.93759794131734</v>
      </c>
      <c r="BU86" s="69">
        <f t="shared" si="88"/>
        <v>1097.0142375421506</v>
      </c>
      <c r="BV86" s="70">
        <f t="shared" si="116"/>
        <v>132.69019573030391</v>
      </c>
      <c r="BW86" s="71">
        <f t="shared" si="117"/>
        <v>49.234903886911525</v>
      </c>
      <c r="BX86" s="168">
        <f t="shared" si="89"/>
        <v>1.8430123641813414</v>
      </c>
      <c r="BY86" s="234">
        <f t="shared" si="118"/>
        <v>-0.19148240933782246</v>
      </c>
      <c r="BZ86" s="163">
        <f t="shared" si="119"/>
        <v>0.33794234969558579</v>
      </c>
      <c r="CA86" s="100">
        <f t="shared" si="120"/>
        <v>0.33691780821917805</v>
      </c>
      <c r="CB86" s="101">
        <f t="shared" si="121"/>
        <v>-6.3013698630137005E-2</v>
      </c>
      <c r="CC86" s="247">
        <f t="shared" si="122"/>
        <v>5.0428837630942747E-2</v>
      </c>
      <c r="CD86" s="285"/>
      <c r="CE86" s="280"/>
      <c r="CF86" s="273"/>
    </row>
    <row r="87" spans="1:84" s="142" customFormat="1" ht="15" customHeight="1" x14ac:dyDescent="0.2">
      <c r="A87" s="141" t="s">
        <v>103</v>
      </c>
      <c r="B87" s="194" t="s">
        <v>198</v>
      </c>
      <c r="C87" s="92">
        <v>1168.287</v>
      </c>
      <c r="D87" s="92">
        <v>893.83199999999999</v>
      </c>
      <c r="E87" s="92">
        <v>1440.28692</v>
      </c>
      <c r="F87" s="91">
        <v>1166.7333100000001</v>
      </c>
      <c r="G87" s="92">
        <v>883.76199999999994</v>
      </c>
      <c r="H87" s="93">
        <v>1413.7819999999999</v>
      </c>
      <c r="I87" s="157">
        <f t="shared" si="83"/>
        <v>1.0187475296757209</v>
      </c>
      <c r="J87" s="248">
        <f t="shared" si="90"/>
        <v>1.7415871458128729E-2</v>
      </c>
      <c r="K87" s="249">
        <f t="shared" si="91"/>
        <v>7.3530592187425192E-3</v>
      </c>
      <c r="L87" s="91">
        <v>654.23070999999993</v>
      </c>
      <c r="M87" s="92">
        <v>593.75900000000001</v>
      </c>
      <c r="N87" s="92">
        <v>977.83799999999997</v>
      </c>
      <c r="O87" s="97">
        <f t="shared" si="80"/>
        <v>0.69164694415404926</v>
      </c>
      <c r="P87" s="98">
        <f t="shared" si="92"/>
        <v>0.13090979506211164</v>
      </c>
      <c r="Q87" s="99">
        <f t="shared" si="93"/>
        <v>1.9792983472327164E-2</v>
      </c>
      <c r="R87" s="91">
        <v>430.36460000000011</v>
      </c>
      <c r="S87" s="92">
        <v>243.374</v>
      </c>
      <c r="T87" s="93">
        <v>369.06399999999996</v>
      </c>
      <c r="U87" s="100">
        <f t="shared" si="84"/>
        <v>0.26104731846918405</v>
      </c>
      <c r="V87" s="101">
        <f t="shared" si="94"/>
        <v>-0.10781555388679598</v>
      </c>
      <c r="W87" s="102">
        <f t="shared" si="95"/>
        <v>-1.4336778154114993E-2</v>
      </c>
      <c r="X87" s="91">
        <v>82.138000000000005</v>
      </c>
      <c r="Y87" s="92">
        <v>46.628999999999998</v>
      </c>
      <c r="Z87" s="93">
        <v>66.88</v>
      </c>
      <c r="AA87" s="100">
        <f t="shared" si="85"/>
        <v>4.7305737376766716E-2</v>
      </c>
      <c r="AB87" s="101">
        <f t="shared" si="96"/>
        <v>-2.3094241175315597E-2</v>
      </c>
      <c r="AC87" s="102">
        <f t="shared" si="97"/>
        <v>-5.4562053182122469E-3</v>
      </c>
      <c r="AD87" s="91">
        <v>783.59516999999994</v>
      </c>
      <c r="AE87" s="92">
        <v>759.41700000000003</v>
      </c>
      <c r="AF87" s="92">
        <v>931.14599999999996</v>
      </c>
      <c r="AG87" s="92">
        <f t="shared" si="98"/>
        <v>147.55083000000002</v>
      </c>
      <c r="AH87" s="93">
        <f t="shared" si="99"/>
        <v>171.72899999999993</v>
      </c>
      <c r="AI87" s="91">
        <v>12.762799999999999</v>
      </c>
      <c r="AJ87" s="92">
        <v>26.713999999999999</v>
      </c>
      <c r="AK87" s="92">
        <v>22.33</v>
      </c>
      <c r="AL87" s="92">
        <f t="shared" si="100"/>
        <v>9.5671999999999997</v>
      </c>
      <c r="AM87" s="93">
        <f t="shared" si="101"/>
        <v>-4.3840000000000003</v>
      </c>
      <c r="AN87" s="100">
        <f t="shared" si="81"/>
        <v>0.64650035147163587</v>
      </c>
      <c r="AO87" s="101">
        <f t="shared" si="102"/>
        <v>-2.422111508581104E-2</v>
      </c>
      <c r="AP87" s="102">
        <f t="shared" si="103"/>
        <v>-0.20311904009187942</v>
      </c>
      <c r="AQ87" s="100">
        <f t="shared" si="82"/>
        <v>1.5503855301275665E-2</v>
      </c>
      <c r="AR87" s="101">
        <f t="shared" si="104"/>
        <v>4.5794848340873807E-3</v>
      </c>
      <c r="AS87" s="102">
        <f t="shared" si="105"/>
        <v>-1.4383192824099125E-2</v>
      </c>
      <c r="AT87" s="100">
        <f t="shared" si="86"/>
        <v>1.5794514288624412E-2</v>
      </c>
      <c r="AU87" s="101">
        <f t="shared" si="106"/>
        <v>4.8555962937314769E-3</v>
      </c>
      <c r="AV87" s="102">
        <f t="shared" si="107"/>
        <v>-1.4433080923661249E-2</v>
      </c>
      <c r="AW87" s="91">
        <v>1530</v>
      </c>
      <c r="AX87" s="92">
        <v>853</v>
      </c>
      <c r="AY87" s="93">
        <v>1061</v>
      </c>
      <c r="AZ87" s="91">
        <v>12</v>
      </c>
      <c r="BA87" s="92">
        <v>12</v>
      </c>
      <c r="BB87" s="93">
        <v>12</v>
      </c>
      <c r="BC87" s="91">
        <v>18</v>
      </c>
      <c r="BD87" s="92">
        <v>18</v>
      </c>
      <c r="BE87" s="93">
        <v>18</v>
      </c>
      <c r="BF87" s="91">
        <f t="shared" si="108"/>
        <v>7.3680555555555562</v>
      </c>
      <c r="BG87" s="92">
        <f t="shared" si="109"/>
        <v>-3.2569444444444438</v>
      </c>
      <c r="BH87" s="93">
        <f t="shared" si="110"/>
        <v>-0.53009259259259167</v>
      </c>
      <c r="BI87" s="91">
        <f t="shared" si="111"/>
        <v>4.9120370370370372</v>
      </c>
      <c r="BJ87" s="92">
        <f t="shared" si="112"/>
        <v>-2.1712962962962958</v>
      </c>
      <c r="BK87" s="93">
        <f t="shared" si="113"/>
        <v>-0.35339506172839474</v>
      </c>
      <c r="BL87" s="91">
        <v>53</v>
      </c>
      <c r="BM87" s="92">
        <v>53</v>
      </c>
      <c r="BN87" s="93">
        <v>53</v>
      </c>
      <c r="BO87" s="91">
        <v>12164</v>
      </c>
      <c r="BP87" s="92">
        <v>6818</v>
      </c>
      <c r="BQ87" s="93">
        <v>8777</v>
      </c>
      <c r="BR87" s="91">
        <f t="shared" si="87"/>
        <v>161.07804489005355</v>
      </c>
      <c r="BS87" s="92">
        <f t="shared" si="114"/>
        <v>65.161133512217305</v>
      </c>
      <c r="BT87" s="93">
        <f t="shared" si="115"/>
        <v>31.456161639833539</v>
      </c>
      <c r="BU87" s="91">
        <f t="shared" si="88"/>
        <v>1332.4995287464656</v>
      </c>
      <c r="BV87" s="92">
        <f t="shared" si="116"/>
        <v>569.92873789679231</v>
      </c>
      <c r="BW87" s="93">
        <f t="shared" si="117"/>
        <v>296.43622276756764</v>
      </c>
      <c r="BX87" s="169">
        <f t="shared" si="89"/>
        <v>8.2723845428840708</v>
      </c>
      <c r="BY87" s="250">
        <f t="shared" si="118"/>
        <v>0.32205774549844968</v>
      </c>
      <c r="BZ87" s="251">
        <f t="shared" si="119"/>
        <v>0.27941854053940496</v>
      </c>
      <c r="CA87" s="100">
        <f t="shared" si="120"/>
        <v>0.45370896872576894</v>
      </c>
      <c r="CB87" s="101">
        <f t="shared" si="121"/>
        <v>-0.1750840010338589</v>
      </c>
      <c r="CC87" s="247">
        <f t="shared" si="122"/>
        <v>-1.9237757134386413E-2</v>
      </c>
      <c r="CD87" s="285"/>
      <c r="CE87" s="280"/>
      <c r="CF87" s="273"/>
    </row>
    <row r="88" spans="1:84" s="142" customFormat="1" ht="15" customHeight="1" x14ac:dyDescent="0.2">
      <c r="A88" s="141" t="s">
        <v>109</v>
      </c>
      <c r="B88" s="194" t="s">
        <v>199</v>
      </c>
      <c r="C88" s="92">
        <v>2339.5360000000001</v>
      </c>
      <c r="D88" s="92">
        <v>2094.6289999999999</v>
      </c>
      <c r="E88" s="92">
        <v>3810.2559999999999</v>
      </c>
      <c r="F88" s="91">
        <v>2241.8939999999998</v>
      </c>
      <c r="G88" s="92">
        <v>2155.0830000000001</v>
      </c>
      <c r="H88" s="93">
        <v>3749.7240000000002</v>
      </c>
      <c r="I88" s="157">
        <f t="shared" si="83"/>
        <v>1.0161430547954995</v>
      </c>
      <c r="J88" s="248">
        <f t="shared" si="90"/>
        <v>-2.741029786078153E-2</v>
      </c>
      <c r="K88" s="249">
        <f t="shared" si="91"/>
        <v>4.419487460939997E-2</v>
      </c>
      <c r="L88" s="91">
        <v>1601.085</v>
      </c>
      <c r="M88" s="92">
        <v>1649.2760000000001</v>
      </c>
      <c r="N88" s="92">
        <v>2727.402</v>
      </c>
      <c r="O88" s="97">
        <f t="shared" si="80"/>
        <v>0.72736073375000398</v>
      </c>
      <c r="P88" s="98">
        <f t="shared" si="92"/>
        <v>1.3194497522956539E-2</v>
      </c>
      <c r="Q88" s="99">
        <f t="shared" si="93"/>
        <v>-3.7935080842751878E-2</v>
      </c>
      <c r="R88" s="91">
        <v>427.71799999999973</v>
      </c>
      <c r="S88" s="92">
        <v>337.11900000000003</v>
      </c>
      <c r="T88" s="93">
        <v>570.06400000000008</v>
      </c>
      <c r="U88" s="100">
        <f t="shared" si="84"/>
        <v>0.15202825594630434</v>
      </c>
      <c r="V88" s="101">
        <f t="shared" si="94"/>
        <v>-3.8755964895537315E-2</v>
      </c>
      <c r="W88" s="102">
        <f t="shared" si="95"/>
        <v>-4.4014500093363662E-3</v>
      </c>
      <c r="X88" s="91">
        <v>213.09100000000001</v>
      </c>
      <c r="Y88" s="92">
        <v>168.68799999999999</v>
      </c>
      <c r="Z88" s="93">
        <v>452.25799999999998</v>
      </c>
      <c r="AA88" s="100">
        <f t="shared" si="85"/>
        <v>0.12061101030369167</v>
      </c>
      <c r="AB88" s="101">
        <f t="shared" si="96"/>
        <v>2.5561467372580735E-2</v>
      </c>
      <c r="AC88" s="102">
        <f t="shared" si="97"/>
        <v>4.2336530852088189E-2</v>
      </c>
      <c r="AD88" s="91">
        <v>197.33</v>
      </c>
      <c r="AE88" s="92">
        <v>286.94299999999998</v>
      </c>
      <c r="AF88" s="92">
        <v>834.67399999999998</v>
      </c>
      <c r="AG88" s="92">
        <f t="shared" si="98"/>
        <v>637.34399999999994</v>
      </c>
      <c r="AH88" s="93">
        <f t="shared" si="99"/>
        <v>547.73099999999999</v>
      </c>
      <c r="AI88" s="91">
        <v>0</v>
      </c>
      <c r="AJ88" s="92">
        <v>0</v>
      </c>
      <c r="AK88" s="92">
        <v>0</v>
      </c>
      <c r="AL88" s="92">
        <f t="shared" si="100"/>
        <v>0</v>
      </c>
      <c r="AM88" s="93">
        <f t="shared" si="101"/>
        <v>0</v>
      </c>
      <c r="AN88" s="100">
        <f t="shared" si="81"/>
        <v>0.21905982170226881</v>
      </c>
      <c r="AO88" s="101">
        <f t="shared" si="102"/>
        <v>0.13471403689707667</v>
      </c>
      <c r="AP88" s="102">
        <f t="shared" si="103"/>
        <v>8.206992993623291E-2</v>
      </c>
      <c r="AQ88" s="100">
        <f t="shared" si="82"/>
        <v>0</v>
      </c>
      <c r="AR88" s="101">
        <f t="shared" si="104"/>
        <v>0</v>
      </c>
      <c r="AS88" s="102">
        <f t="shared" si="105"/>
        <v>0</v>
      </c>
      <c r="AT88" s="100">
        <f t="shared" si="86"/>
        <v>0</v>
      </c>
      <c r="AU88" s="101">
        <f t="shared" si="106"/>
        <v>0</v>
      </c>
      <c r="AV88" s="102">
        <f t="shared" si="107"/>
        <v>0</v>
      </c>
      <c r="AW88" s="91">
        <v>3146</v>
      </c>
      <c r="AX88" s="92">
        <v>1876</v>
      </c>
      <c r="AY88" s="93">
        <v>2663</v>
      </c>
      <c r="AZ88" s="91">
        <v>16</v>
      </c>
      <c r="BA88" s="92">
        <v>15</v>
      </c>
      <c r="BB88" s="93">
        <v>16</v>
      </c>
      <c r="BC88" s="91">
        <v>33</v>
      </c>
      <c r="BD88" s="92">
        <v>30</v>
      </c>
      <c r="BE88" s="93">
        <v>34</v>
      </c>
      <c r="BF88" s="91">
        <f t="shared" si="108"/>
        <v>13.869791666666666</v>
      </c>
      <c r="BG88" s="92">
        <f t="shared" si="109"/>
        <v>-2.5156250000000018</v>
      </c>
      <c r="BH88" s="93">
        <f t="shared" si="110"/>
        <v>-2.6504629629629406E-2</v>
      </c>
      <c r="BI88" s="91">
        <f t="shared" si="111"/>
        <v>6.5269607843137258</v>
      </c>
      <c r="BJ88" s="92">
        <f t="shared" si="112"/>
        <v>-1.4174836601307179</v>
      </c>
      <c r="BK88" s="93">
        <f t="shared" si="113"/>
        <v>-0.4211873638344219</v>
      </c>
      <c r="BL88" s="91">
        <v>80</v>
      </c>
      <c r="BM88" s="92">
        <v>80</v>
      </c>
      <c r="BN88" s="93">
        <v>80</v>
      </c>
      <c r="BO88" s="91">
        <v>21534</v>
      </c>
      <c r="BP88" s="92">
        <v>13059</v>
      </c>
      <c r="BQ88" s="93">
        <v>19477</v>
      </c>
      <c r="BR88" s="91">
        <f t="shared" si="87"/>
        <v>192.52061405760639</v>
      </c>
      <c r="BS88" s="92">
        <f t="shared" si="114"/>
        <v>88.411112803775239</v>
      </c>
      <c r="BT88" s="93">
        <f t="shared" si="115"/>
        <v>27.493965769069746</v>
      </c>
      <c r="BU88" s="91">
        <f t="shared" si="88"/>
        <v>1408.0826135936913</v>
      </c>
      <c r="BV88" s="92">
        <f t="shared" si="116"/>
        <v>695.46532179458131</v>
      </c>
      <c r="BW88" s="93">
        <f t="shared" si="117"/>
        <v>259.3176882205571</v>
      </c>
      <c r="BX88" s="169">
        <f t="shared" si="89"/>
        <v>7.3139316560270373</v>
      </c>
      <c r="BY88" s="250">
        <f t="shared" si="118"/>
        <v>0.46904926569010197</v>
      </c>
      <c r="BZ88" s="251">
        <f t="shared" si="119"/>
        <v>0.35284423598439307</v>
      </c>
      <c r="CA88" s="100">
        <f t="shared" si="120"/>
        <v>0.66702054794520549</v>
      </c>
      <c r="CB88" s="101">
        <f t="shared" si="121"/>
        <v>-7.04452054794521E-2</v>
      </c>
      <c r="CC88" s="247">
        <f t="shared" si="122"/>
        <v>6.6882680298146591E-2</v>
      </c>
      <c r="CD88" s="285"/>
      <c r="CE88" s="280"/>
      <c r="CF88" s="273"/>
    </row>
    <row r="89" spans="1:84" s="142" customFormat="1" ht="15" customHeight="1" x14ac:dyDescent="0.2">
      <c r="A89" s="141" t="s">
        <v>132</v>
      </c>
      <c r="B89" s="194" t="s">
        <v>200</v>
      </c>
      <c r="C89" s="92">
        <v>1068.3779999999999</v>
      </c>
      <c r="D89" s="92">
        <v>981.57399999999996</v>
      </c>
      <c r="E89" s="92">
        <v>1622.212</v>
      </c>
      <c r="F89" s="91">
        <v>1041.92</v>
      </c>
      <c r="G89" s="92">
        <v>1078.126</v>
      </c>
      <c r="H89" s="93">
        <v>1719.7190000000001</v>
      </c>
      <c r="I89" s="157">
        <f t="shared" si="83"/>
        <v>0.94330062062464848</v>
      </c>
      <c r="J89" s="248">
        <f t="shared" si="90"/>
        <v>-8.2092883675105699E-2</v>
      </c>
      <c r="K89" s="249">
        <f t="shared" si="91"/>
        <v>3.2856015819644258E-2</v>
      </c>
      <c r="L89" s="91">
        <v>458.17599999999999</v>
      </c>
      <c r="M89" s="92">
        <v>658.58199999999999</v>
      </c>
      <c r="N89" s="92">
        <v>1036.23</v>
      </c>
      <c r="O89" s="97">
        <f t="shared" si="80"/>
        <v>0.60255774344529545</v>
      </c>
      <c r="P89" s="98">
        <f t="shared" si="92"/>
        <v>0.16281572870328076</v>
      </c>
      <c r="Q89" s="99">
        <f t="shared" si="93"/>
        <v>-8.3003566283508246E-3</v>
      </c>
      <c r="R89" s="91">
        <v>465.95200000000011</v>
      </c>
      <c r="S89" s="92">
        <v>297.69099999999997</v>
      </c>
      <c r="T89" s="93">
        <v>432.00300000000004</v>
      </c>
      <c r="U89" s="100">
        <f t="shared" si="84"/>
        <v>0.25120557486426565</v>
      </c>
      <c r="V89" s="101">
        <f t="shared" si="94"/>
        <v>-0.19599958484089414</v>
      </c>
      <c r="W89" s="102">
        <f t="shared" si="95"/>
        <v>-2.491335743121742E-2</v>
      </c>
      <c r="X89" s="91">
        <v>117.792</v>
      </c>
      <c r="Y89" s="92">
        <v>121.85299999999999</v>
      </c>
      <c r="Z89" s="93">
        <v>251.48599999999999</v>
      </c>
      <c r="AA89" s="100">
        <f t="shared" si="85"/>
        <v>0.14623668169043896</v>
      </c>
      <c r="AB89" s="101">
        <f t="shared" si="96"/>
        <v>3.3183856137613418E-2</v>
      </c>
      <c r="AC89" s="102">
        <f t="shared" si="97"/>
        <v>3.3213714059568369E-2</v>
      </c>
      <c r="AD89" s="91">
        <v>37.381999999999998</v>
      </c>
      <c r="AE89" s="92">
        <v>270.16199999999998</v>
      </c>
      <c r="AF89" s="92">
        <v>588.75599999999997</v>
      </c>
      <c r="AG89" s="92">
        <f t="shared" si="98"/>
        <v>551.37400000000002</v>
      </c>
      <c r="AH89" s="93">
        <f t="shared" si="99"/>
        <v>318.59399999999999</v>
      </c>
      <c r="AI89" s="91">
        <v>0</v>
      </c>
      <c r="AJ89" s="92">
        <v>0</v>
      </c>
      <c r="AK89" s="92">
        <v>0</v>
      </c>
      <c r="AL89" s="92">
        <f t="shared" si="100"/>
        <v>0</v>
      </c>
      <c r="AM89" s="93">
        <f t="shared" si="101"/>
        <v>0</v>
      </c>
      <c r="AN89" s="100">
        <f t="shared" si="81"/>
        <v>0.3629340678037149</v>
      </c>
      <c r="AO89" s="101">
        <f t="shared" si="102"/>
        <v>0.32794457906471053</v>
      </c>
      <c r="AP89" s="102">
        <f t="shared" si="103"/>
        <v>8.7700616224924088E-2</v>
      </c>
      <c r="AQ89" s="100">
        <f t="shared" si="82"/>
        <v>0</v>
      </c>
      <c r="AR89" s="101">
        <f t="shared" si="104"/>
        <v>0</v>
      </c>
      <c r="AS89" s="102">
        <f t="shared" si="105"/>
        <v>0</v>
      </c>
      <c r="AT89" s="100">
        <f t="shared" si="86"/>
        <v>0</v>
      </c>
      <c r="AU89" s="101">
        <f t="shared" si="106"/>
        <v>0</v>
      </c>
      <c r="AV89" s="102">
        <f t="shared" si="107"/>
        <v>0</v>
      </c>
      <c r="AW89" s="91">
        <v>1249</v>
      </c>
      <c r="AX89" s="92">
        <v>549</v>
      </c>
      <c r="AY89" s="93">
        <v>807</v>
      </c>
      <c r="AZ89" s="91">
        <v>10</v>
      </c>
      <c r="BA89" s="92">
        <v>8</v>
      </c>
      <c r="BB89" s="93">
        <v>10</v>
      </c>
      <c r="BC89" s="91">
        <v>14</v>
      </c>
      <c r="BD89" s="92">
        <v>14</v>
      </c>
      <c r="BE89" s="93">
        <v>16</v>
      </c>
      <c r="BF89" s="91">
        <f t="shared" si="108"/>
        <v>6.7250000000000005</v>
      </c>
      <c r="BG89" s="92">
        <f t="shared" si="109"/>
        <v>-3.6833333333333327</v>
      </c>
      <c r="BH89" s="93">
        <f t="shared" si="110"/>
        <v>-0.89999999999999947</v>
      </c>
      <c r="BI89" s="91">
        <f t="shared" si="111"/>
        <v>4.203125</v>
      </c>
      <c r="BJ89" s="92">
        <f t="shared" si="112"/>
        <v>-3.2313988095238093</v>
      </c>
      <c r="BK89" s="93">
        <f t="shared" si="113"/>
        <v>-0.15401785714285765</v>
      </c>
      <c r="BL89" s="91">
        <v>36</v>
      </c>
      <c r="BM89" s="92">
        <v>36</v>
      </c>
      <c r="BN89" s="93">
        <v>36</v>
      </c>
      <c r="BO89" s="91">
        <v>10698</v>
      </c>
      <c r="BP89" s="92">
        <v>3590</v>
      </c>
      <c r="BQ89" s="93">
        <v>6542</v>
      </c>
      <c r="BR89" s="91">
        <f t="shared" si="87"/>
        <v>262.8735860593091</v>
      </c>
      <c r="BS89" s="92">
        <f t="shared" si="114"/>
        <v>165.47968065643005</v>
      </c>
      <c r="BT89" s="93">
        <f t="shared" si="115"/>
        <v>-37.440062965760546</v>
      </c>
      <c r="BU89" s="91">
        <f t="shared" si="88"/>
        <v>2131.002478314746</v>
      </c>
      <c r="BV89" s="92">
        <f t="shared" si="116"/>
        <v>1296.7991156245939</v>
      </c>
      <c r="BW89" s="93">
        <f t="shared" si="117"/>
        <v>167.20284261347092</v>
      </c>
      <c r="BX89" s="169">
        <f t="shared" si="89"/>
        <v>8.1065675340768273</v>
      </c>
      <c r="BY89" s="250">
        <f t="shared" si="118"/>
        <v>-0.45868466768458127</v>
      </c>
      <c r="BZ89" s="251">
        <f t="shared" si="119"/>
        <v>1.5674054211442225</v>
      </c>
      <c r="CA89" s="100">
        <f t="shared" si="120"/>
        <v>0.49786910197869105</v>
      </c>
      <c r="CB89" s="101">
        <f t="shared" si="121"/>
        <v>-0.31628614916286146</v>
      </c>
      <c r="CC89" s="247">
        <f t="shared" si="122"/>
        <v>0.13124328498522697</v>
      </c>
      <c r="CD89" s="285"/>
      <c r="CE89" s="280"/>
      <c r="CF89" s="273"/>
    </row>
    <row r="90" spans="1:84" s="142" customFormat="1" ht="15" customHeight="1" x14ac:dyDescent="0.2">
      <c r="A90" s="141" t="s">
        <v>151</v>
      </c>
      <c r="B90" s="194" t="s">
        <v>201</v>
      </c>
      <c r="C90" s="92">
        <v>2498.8069999999998</v>
      </c>
      <c r="D90" s="92">
        <v>2362.942</v>
      </c>
      <c r="E90" s="92">
        <v>3719.2339999999999</v>
      </c>
      <c r="F90" s="91">
        <v>2424.5859999999998</v>
      </c>
      <c r="G90" s="92">
        <v>2364.7669999999998</v>
      </c>
      <c r="H90" s="93">
        <v>3631.663</v>
      </c>
      <c r="I90" s="157">
        <f t="shared" si="83"/>
        <v>1.0241131955250253</v>
      </c>
      <c r="J90" s="248">
        <f t="shared" si="90"/>
        <v>-6.4986285142127898E-3</v>
      </c>
      <c r="K90" s="249">
        <f t="shared" si="91"/>
        <v>2.4884941747803202E-2</v>
      </c>
      <c r="L90" s="91">
        <v>1197.0830000000001</v>
      </c>
      <c r="M90" s="92">
        <v>1562.1469999999999</v>
      </c>
      <c r="N90" s="92">
        <v>2379.2689999999998</v>
      </c>
      <c r="O90" s="97">
        <f t="shared" si="80"/>
        <v>0.65514586568192035</v>
      </c>
      <c r="P90" s="98">
        <f t="shared" si="92"/>
        <v>0.16141910160755873</v>
      </c>
      <c r="Q90" s="99">
        <f t="shared" si="93"/>
        <v>-5.4464886599662199E-3</v>
      </c>
      <c r="R90" s="91">
        <v>951.29499999999962</v>
      </c>
      <c r="S90" s="92">
        <v>541.96299999999997</v>
      </c>
      <c r="T90" s="93">
        <v>802.74000000000024</v>
      </c>
      <c r="U90" s="100">
        <f t="shared" si="84"/>
        <v>0.22103923188908228</v>
      </c>
      <c r="V90" s="101">
        <f t="shared" si="94"/>
        <v>-0.17131434929962361</v>
      </c>
      <c r="W90" s="102">
        <f t="shared" si="95"/>
        <v>-8.1431780481335259E-3</v>
      </c>
      <c r="X90" s="91">
        <v>276.20800000000003</v>
      </c>
      <c r="Y90" s="92">
        <v>260.65699999999998</v>
      </c>
      <c r="Z90" s="93">
        <v>449.654</v>
      </c>
      <c r="AA90" s="100">
        <f t="shared" si="85"/>
        <v>0.1238149024289974</v>
      </c>
      <c r="AB90" s="101">
        <f t="shared" si="96"/>
        <v>9.8952476920649707E-3</v>
      </c>
      <c r="AC90" s="102">
        <f t="shared" si="97"/>
        <v>1.3589666708099732E-2</v>
      </c>
      <c r="AD90" s="91">
        <v>241.334</v>
      </c>
      <c r="AE90" s="92">
        <v>311.601</v>
      </c>
      <c r="AF90" s="92">
        <v>537.69399999999996</v>
      </c>
      <c r="AG90" s="92">
        <f t="shared" si="98"/>
        <v>296.35999999999996</v>
      </c>
      <c r="AH90" s="93">
        <f t="shared" si="99"/>
        <v>226.09299999999996</v>
      </c>
      <c r="AI90" s="91">
        <v>0</v>
      </c>
      <c r="AJ90" s="92">
        <v>25.934999999999999</v>
      </c>
      <c r="AK90" s="92">
        <v>0</v>
      </c>
      <c r="AL90" s="92">
        <f t="shared" si="100"/>
        <v>0</v>
      </c>
      <c r="AM90" s="93">
        <f t="shared" si="101"/>
        <v>-25.934999999999999</v>
      </c>
      <c r="AN90" s="100">
        <f t="shared" si="81"/>
        <v>0.14457116707365011</v>
      </c>
      <c r="AO90" s="101">
        <f t="shared" si="102"/>
        <v>4.7991479246619048E-2</v>
      </c>
      <c r="AP90" s="102">
        <f t="shared" si="103"/>
        <v>1.2701235437579478E-2</v>
      </c>
      <c r="AQ90" s="100">
        <f t="shared" si="82"/>
        <v>0</v>
      </c>
      <c r="AR90" s="101">
        <f t="shared" si="104"/>
        <v>0</v>
      </c>
      <c r="AS90" s="102">
        <f t="shared" si="105"/>
        <v>-1.0975724330093585E-2</v>
      </c>
      <c r="AT90" s="100">
        <f t="shared" si="86"/>
        <v>0</v>
      </c>
      <c r="AU90" s="101">
        <f t="shared" si="106"/>
        <v>0</v>
      </c>
      <c r="AV90" s="102">
        <f t="shared" si="107"/>
        <v>-1.0967253856299585E-2</v>
      </c>
      <c r="AW90" s="91">
        <v>2953</v>
      </c>
      <c r="AX90" s="92">
        <v>1896</v>
      </c>
      <c r="AY90" s="93">
        <v>2583</v>
      </c>
      <c r="AZ90" s="91">
        <v>18</v>
      </c>
      <c r="BA90" s="92">
        <v>18</v>
      </c>
      <c r="BB90" s="93">
        <v>18</v>
      </c>
      <c r="BC90" s="91">
        <v>42</v>
      </c>
      <c r="BD90" s="92">
        <v>42</v>
      </c>
      <c r="BE90" s="93">
        <v>42</v>
      </c>
      <c r="BF90" s="91">
        <f t="shared" si="108"/>
        <v>11.958333333333334</v>
      </c>
      <c r="BG90" s="92">
        <f t="shared" si="109"/>
        <v>-1.7129629629629619</v>
      </c>
      <c r="BH90" s="93">
        <f t="shared" si="110"/>
        <v>0.25462962962963154</v>
      </c>
      <c r="BI90" s="91">
        <f t="shared" si="111"/>
        <v>5.125</v>
      </c>
      <c r="BJ90" s="92">
        <f t="shared" si="112"/>
        <v>-0.73412698412698418</v>
      </c>
      <c r="BK90" s="93">
        <f t="shared" si="113"/>
        <v>0.10912698412698418</v>
      </c>
      <c r="BL90" s="91">
        <v>88</v>
      </c>
      <c r="BM90" s="92">
        <v>88</v>
      </c>
      <c r="BN90" s="93">
        <v>88</v>
      </c>
      <c r="BO90" s="91">
        <v>21985</v>
      </c>
      <c r="BP90" s="92">
        <v>13591</v>
      </c>
      <c r="BQ90" s="93">
        <v>18388</v>
      </c>
      <c r="BR90" s="91">
        <f t="shared" si="87"/>
        <v>197.50179464868393</v>
      </c>
      <c r="BS90" s="92">
        <f t="shared" si="114"/>
        <v>87.218146706905443</v>
      </c>
      <c r="BT90" s="93">
        <f t="shared" si="115"/>
        <v>23.506724381595404</v>
      </c>
      <c r="BU90" s="91">
        <f t="shared" si="88"/>
        <v>1405.9864498644986</v>
      </c>
      <c r="BV90" s="92">
        <f t="shared" si="116"/>
        <v>584.92786537414975</v>
      </c>
      <c r="BW90" s="93">
        <f t="shared" si="117"/>
        <v>158.7464709615449</v>
      </c>
      <c r="BX90" s="169">
        <f t="shared" si="89"/>
        <v>7.1188540456833138</v>
      </c>
      <c r="BY90" s="250">
        <f t="shared" si="118"/>
        <v>-0.32611717002952023</v>
      </c>
      <c r="BZ90" s="251">
        <f t="shared" si="119"/>
        <v>-4.9394899464365594E-2</v>
      </c>
      <c r="CA90" s="100">
        <f t="shared" si="120"/>
        <v>0.57247820672478211</v>
      </c>
      <c r="CB90" s="101">
        <f t="shared" si="121"/>
        <v>-0.11198630136986298</v>
      </c>
      <c r="CC90" s="247">
        <f t="shared" si="122"/>
        <v>4.672391216760774E-3</v>
      </c>
      <c r="CD90" s="285"/>
      <c r="CE90" s="280"/>
      <c r="CF90" s="273"/>
    </row>
    <row r="91" spans="1:84" s="142" customFormat="1" ht="15" customHeight="1" x14ac:dyDescent="0.2">
      <c r="A91" s="141" t="s">
        <v>162</v>
      </c>
      <c r="B91" s="194" t="s">
        <v>202</v>
      </c>
      <c r="C91" s="92">
        <v>9590.1530000000002</v>
      </c>
      <c r="D91" s="92">
        <v>7687.3280000000004</v>
      </c>
      <c r="E91" s="92">
        <v>10187.023999999999</v>
      </c>
      <c r="F91" s="91">
        <v>9501.2720000000008</v>
      </c>
      <c r="G91" s="92">
        <v>7504.6369999999997</v>
      </c>
      <c r="H91" s="93">
        <v>10220.558999999999</v>
      </c>
      <c r="I91" s="157">
        <f t="shared" si="83"/>
        <v>0.99671886831238876</v>
      </c>
      <c r="J91" s="248">
        <f t="shared" si="90"/>
        <v>-1.2635773887097801E-2</v>
      </c>
      <c r="K91" s="249">
        <f t="shared" si="91"/>
        <v>-2.7624880759018811E-2</v>
      </c>
      <c r="L91" s="91">
        <v>5792.6580000000004</v>
      </c>
      <c r="M91" s="92">
        <v>5383.58</v>
      </c>
      <c r="N91" s="92">
        <v>7396.4809999999998</v>
      </c>
      <c r="O91" s="97">
        <f t="shared" si="80"/>
        <v>0.72368654199833882</v>
      </c>
      <c r="P91" s="98">
        <f t="shared" si="92"/>
        <v>0.11401470016495063</v>
      </c>
      <c r="Q91" s="99">
        <f t="shared" si="93"/>
        <v>6.3193995236261458E-3</v>
      </c>
      <c r="R91" s="91">
        <v>2693.3740000000007</v>
      </c>
      <c r="S91" s="92">
        <v>1390.575</v>
      </c>
      <c r="T91" s="93">
        <v>1835.6589999999997</v>
      </c>
      <c r="U91" s="100">
        <f t="shared" si="84"/>
        <v>0.17960455978973358</v>
      </c>
      <c r="V91" s="101">
        <f t="shared" si="94"/>
        <v>-0.103870537018357</v>
      </c>
      <c r="W91" s="102">
        <f t="shared" si="95"/>
        <v>-5.6908782174611705E-3</v>
      </c>
      <c r="X91" s="91">
        <v>1015.24</v>
      </c>
      <c r="Y91" s="92">
        <v>730.48199999999997</v>
      </c>
      <c r="Z91" s="93">
        <v>988.41899999999998</v>
      </c>
      <c r="AA91" s="100">
        <f t="shared" si="85"/>
        <v>9.6708898211927546E-2</v>
      </c>
      <c r="AB91" s="101">
        <f t="shared" si="96"/>
        <v>-1.0144163146593707E-2</v>
      </c>
      <c r="AC91" s="102">
        <f t="shared" si="97"/>
        <v>-6.285213061650724E-4</v>
      </c>
      <c r="AD91" s="91">
        <v>1810.682</v>
      </c>
      <c r="AE91" s="92">
        <v>1869.2539999999999</v>
      </c>
      <c r="AF91" s="92">
        <v>1856.4839999999999</v>
      </c>
      <c r="AG91" s="92">
        <f t="shared" si="98"/>
        <v>45.801999999999907</v>
      </c>
      <c r="AH91" s="93">
        <f t="shared" si="99"/>
        <v>-12.769999999999982</v>
      </c>
      <c r="AI91" s="91">
        <v>0</v>
      </c>
      <c r="AJ91" s="92">
        <v>39.978000000000002</v>
      </c>
      <c r="AK91" s="92">
        <v>0</v>
      </c>
      <c r="AL91" s="92">
        <f t="shared" si="100"/>
        <v>0</v>
      </c>
      <c r="AM91" s="93">
        <f t="shared" si="101"/>
        <v>-39.978000000000002</v>
      </c>
      <c r="AN91" s="100">
        <f t="shared" si="81"/>
        <v>0.18224007325397487</v>
      </c>
      <c r="AO91" s="101">
        <f t="shared" si="102"/>
        <v>-6.5662992825216704E-3</v>
      </c>
      <c r="AP91" s="102">
        <f t="shared" si="103"/>
        <v>-6.0920359083503101E-2</v>
      </c>
      <c r="AQ91" s="100">
        <f t="shared" si="82"/>
        <v>0</v>
      </c>
      <c r="AR91" s="101">
        <f t="shared" si="104"/>
        <v>0</v>
      </c>
      <c r="AS91" s="102">
        <f t="shared" si="105"/>
        <v>-5.2005065999525448E-3</v>
      </c>
      <c r="AT91" s="100">
        <f t="shared" si="86"/>
        <v>0</v>
      </c>
      <c r="AU91" s="101">
        <f t="shared" si="106"/>
        <v>0</v>
      </c>
      <c r="AV91" s="102">
        <f t="shared" si="107"/>
        <v>-5.3271064276659884E-3</v>
      </c>
      <c r="AW91" s="91">
        <v>8998</v>
      </c>
      <c r="AX91" s="92">
        <v>6655</v>
      </c>
      <c r="AY91" s="93">
        <v>8096</v>
      </c>
      <c r="AZ91" s="91">
        <v>65</v>
      </c>
      <c r="BA91" s="92">
        <v>65</v>
      </c>
      <c r="BB91" s="93">
        <v>65</v>
      </c>
      <c r="BC91" s="91">
        <v>126</v>
      </c>
      <c r="BD91" s="92">
        <v>124</v>
      </c>
      <c r="BE91" s="93">
        <v>125</v>
      </c>
      <c r="BF91" s="91">
        <f t="shared" si="108"/>
        <v>10.37948717948718</v>
      </c>
      <c r="BG91" s="92">
        <f t="shared" si="109"/>
        <v>-1.1564102564102576</v>
      </c>
      <c r="BH91" s="93">
        <f t="shared" si="110"/>
        <v>-0.99658119658119659</v>
      </c>
      <c r="BI91" s="91">
        <f t="shared" si="111"/>
        <v>5.3973333333333331</v>
      </c>
      <c r="BJ91" s="92">
        <f t="shared" si="112"/>
        <v>-0.55372486772486873</v>
      </c>
      <c r="BK91" s="93">
        <f t="shared" si="113"/>
        <v>-0.56592831541218658</v>
      </c>
      <c r="BL91" s="91">
        <v>150</v>
      </c>
      <c r="BM91" s="92">
        <v>150</v>
      </c>
      <c r="BN91" s="93">
        <v>150</v>
      </c>
      <c r="BO91" s="91">
        <v>38940</v>
      </c>
      <c r="BP91" s="92">
        <v>27945</v>
      </c>
      <c r="BQ91" s="93">
        <v>36467</v>
      </c>
      <c r="BR91" s="91">
        <f t="shared" si="87"/>
        <v>280.26870869553295</v>
      </c>
      <c r="BS91" s="92">
        <f t="shared" si="114"/>
        <v>36.270968582538586</v>
      </c>
      <c r="BT91" s="93">
        <f t="shared" si="115"/>
        <v>11.718449257350812</v>
      </c>
      <c r="BU91" s="91">
        <f t="shared" si="88"/>
        <v>1262.4208250988142</v>
      </c>
      <c r="BV91" s="92">
        <f t="shared" si="116"/>
        <v>206.48928475651587</v>
      </c>
      <c r="BW91" s="93">
        <f t="shared" si="117"/>
        <v>134.75185440009159</v>
      </c>
      <c r="BX91" s="169">
        <f t="shared" si="89"/>
        <v>4.5043231225296445</v>
      </c>
      <c r="BY91" s="250">
        <f t="shared" si="118"/>
        <v>0.17669476067145418</v>
      </c>
      <c r="BZ91" s="251">
        <f t="shared" si="119"/>
        <v>0.30522470029072668</v>
      </c>
      <c r="CA91" s="100">
        <f t="shared" si="120"/>
        <v>0.66606392694063932</v>
      </c>
      <c r="CB91" s="101">
        <f t="shared" si="121"/>
        <v>-4.5168949771689504E-2</v>
      </c>
      <c r="CC91" s="247">
        <f t="shared" si="122"/>
        <v>-1.8862543647595986E-2</v>
      </c>
      <c r="CD91" s="285"/>
      <c r="CE91" s="280"/>
      <c r="CF91" s="273"/>
    </row>
    <row r="92" spans="1:84" s="142" customFormat="1" ht="15" customHeight="1" x14ac:dyDescent="0.2">
      <c r="A92" s="141" t="s">
        <v>162</v>
      </c>
      <c r="B92" s="194" t="s">
        <v>203</v>
      </c>
      <c r="C92" s="92">
        <v>19801.038</v>
      </c>
      <c r="D92" s="92">
        <v>15259.826999999999</v>
      </c>
      <c r="E92" s="92">
        <v>20322.792719999998</v>
      </c>
      <c r="F92" s="91">
        <v>19784.644</v>
      </c>
      <c r="G92" s="92">
        <v>15193.823</v>
      </c>
      <c r="H92" s="93">
        <v>20304.877</v>
      </c>
      <c r="I92" s="157">
        <f t="shared" si="83"/>
        <v>1.0008823358053338</v>
      </c>
      <c r="J92" s="248">
        <f t="shared" si="90"/>
        <v>5.3713364616569947E-5</v>
      </c>
      <c r="K92" s="249">
        <f t="shared" si="91"/>
        <v>-3.4617979916702346E-3</v>
      </c>
      <c r="L92" s="91">
        <v>2584.9160000000002</v>
      </c>
      <c r="M92" s="92">
        <v>1827.3969999999999</v>
      </c>
      <c r="N92" s="92">
        <v>2549.1610000000001</v>
      </c>
      <c r="O92" s="97">
        <f t="shared" si="80"/>
        <v>0.12554427195003448</v>
      </c>
      <c r="P92" s="98">
        <f t="shared" si="92"/>
        <v>-5.1083695632523074E-3</v>
      </c>
      <c r="Q92" s="99">
        <f t="shared" si="93"/>
        <v>5.2719086350215411E-3</v>
      </c>
      <c r="R92" s="91">
        <v>2028.7519999999986</v>
      </c>
      <c r="S92" s="92">
        <v>1536.4159999999999</v>
      </c>
      <c r="T92" s="93">
        <v>1607.8379999999997</v>
      </c>
      <c r="U92" s="100">
        <f t="shared" si="84"/>
        <v>7.9184818504441062E-2</v>
      </c>
      <c r="V92" s="101">
        <f t="shared" si="94"/>
        <v>-2.3356930540929605E-2</v>
      </c>
      <c r="W92" s="102">
        <f t="shared" si="95"/>
        <v>-2.1936275245301839E-2</v>
      </c>
      <c r="X92" s="91">
        <v>15170.976000000001</v>
      </c>
      <c r="Y92" s="92">
        <v>11830.01</v>
      </c>
      <c r="Z92" s="93">
        <v>16147.878000000001</v>
      </c>
      <c r="AA92" s="100">
        <f t="shared" si="85"/>
        <v>0.79527090954552448</v>
      </c>
      <c r="AB92" s="101">
        <f t="shared" si="96"/>
        <v>2.8465300104182023E-2</v>
      </c>
      <c r="AC92" s="102">
        <f t="shared" si="97"/>
        <v>1.6664366610280368E-2</v>
      </c>
      <c r="AD92" s="91">
        <v>1095.3518100000001</v>
      </c>
      <c r="AE92" s="92">
        <v>1241.5650000000001</v>
      </c>
      <c r="AF92" s="92">
        <v>642.78327000000002</v>
      </c>
      <c r="AG92" s="92">
        <f t="shared" si="98"/>
        <v>-452.5685400000001</v>
      </c>
      <c r="AH92" s="93">
        <f t="shared" si="99"/>
        <v>-598.78173000000004</v>
      </c>
      <c r="AI92" s="91">
        <v>0</v>
      </c>
      <c r="AJ92" s="92">
        <v>0</v>
      </c>
      <c r="AK92" s="92">
        <v>0</v>
      </c>
      <c r="AL92" s="92">
        <f t="shared" si="100"/>
        <v>0</v>
      </c>
      <c r="AM92" s="93">
        <f t="shared" si="101"/>
        <v>0</v>
      </c>
      <c r="AN92" s="100">
        <f t="shared" si="81"/>
        <v>3.1628687988704739E-2</v>
      </c>
      <c r="AO92" s="101">
        <f t="shared" si="102"/>
        <v>-2.3689210497223126E-2</v>
      </c>
      <c r="AP92" s="102">
        <f t="shared" si="103"/>
        <v>-4.9732981445686629E-2</v>
      </c>
      <c r="AQ92" s="100">
        <f t="shared" si="82"/>
        <v>0</v>
      </c>
      <c r="AR92" s="101">
        <f t="shared" si="104"/>
        <v>0</v>
      </c>
      <c r="AS92" s="102">
        <f t="shared" si="105"/>
        <v>0</v>
      </c>
      <c r="AT92" s="100">
        <f t="shared" si="86"/>
        <v>0</v>
      </c>
      <c r="AU92" s="101">
        <f t="shared" si="106"/>
        <v>0</v>
      </c>
      <c r="AV92" s="102">
        <f t="shared" si="107"/>
        <v>0</v>
      </c>
      <c r="AW92" s="91">
        <v>7484</v>
      </c>
      <c r="AX92" s="92">
        <v>5333</v>
      </c>
      <c r="AY92" s="93">
        <v>6966</v>
      </c>
      <c r="AZ92" s="91">
        <v>31</v>
      </c>
      <c r="BA92" s="92">
        <v>26.98</v>
      </c>
      <c r="BB92" s="93">
        <v>27</v>
      </c>
      <c r="BC92" s="91">
        <v>44</v>
      </c>
      <c r="BD92" s="92">
        <v>40</v>
      </c>
      <c r="BE92" s="93">
        <v>40</v>
      </c>
      <c r="BF92" s="91">
        <f t="shared" si="108"/>
        <v>21.5</v>
      </c>
      <c r="BG92" s="92">
        <f t="shared" si="109"/>
        <v>1.3817204301075279</v>
      </c>
      <c r="BH92" s="93">
        <f t="shared" si="110"/>
        <v>-0.46277077670702482</v>
      </c>
      <c r="BI92" s="91">
        <f t="shared" si="111"/>
        <v>14.512500000000001</v>
      </c>
      <c r="BJ92" s="92">
        <f t="shared" si="112"/>
        <v>0.3382575757575772</v>
      </c>
      <c r="BK92" s="93">
        <f t="shared" si="113"/>
        <v>-0.30138888888888715</v>
      </c>
      <c r="BL92" s="91">
        <v>48</v>
      </c>
      <c r="BM92" s="92">
        <v>48</v>
      </c>
      <c r="BN92" s="93">
        <v>48</v>
      </c>
      <c r="BO92" s="91">
        <v>10951</v>
      </c>
      <c r="BP92" s="92">
        <v>7566</v>
      </c>
      <c r="BQ92" s="93">
        <v>9847</v>
      </c>
      <c r="BR92" s="91">
        <f t="shared" si="87"/>
        <v>2062.0368640194984</v>
      </c>
      <c r="BS92" s="92">
        <f t="shared" si="114"/>
        <v>255.38505139964627</v>
      </c>
      <c r="BT92" s="93">
        <f t="shared" si="115"/>
        <v>53.865703564832756</v>
      </c>
      <c r="BU92" s="91">
        <f t="shared" si="88"/>
        <v>2914.8545793855869</v>
      </c>
      <c r="BV92" s="92">
        <f t="shared" si="116"/>
        <v>271.2623826993231</v>
      </c>
      <c r="BW92" s="93">
        <f t="shared" si="117"/>
        <v>65.834703143321804</v>
      </c>
      <c r="BX92" s="169">
        <f t="shared" si="89"/>
        <v>1.4135802469135803</v>
      </c>
      <c r="BY92" s="250">
        <f t="shared" si="118"/>
        <v>-4.9674696966697685E-2</v>
      </c>
      <c r="BZ92" s="251">
        <f t="shared" si="119"/>
        <v>-5.1334226907699954E-3</v>
      </c>
      <c r="CA92" s="100">
        <f t="shared" si="120"/>
        <v>0.56204337899543377</v>
      </c>
      <c r="CB92" s="101">
        <f t="shared" si="121"/>
        <v>-6.3013698630137061E-2</v>
      </c>
      <c r="CC92" s="247">
        <f t="shared" si="122"/>
        <v>-1.7460297475154429E-2</v>
      </c>
      <c r="CD92" s="285"/>
      <c r="CE92" s="280"/>
      <c r="CF92" s="273"/>
    </row>
    <row r="93" spans="1:84" s="142" customFormat="1" ht="15" customHeight="1" x14ac:dyDescent="0.2">
      <c r="A93" s="141" t="s">
        <v>162</v>
      </c>
      <c r="B93" s="194" t="s">
        <v>204</v>
      </c>
      <c r="C93" s="92">
        <v>8562.5470000000005</v>
      </c>
      <c r="D93" s="92">
        <v>7123.9049999999997</v>
      </c>
      <c r="E93" s="92">
        <v>10078.974</v>
      </c>
      <c r="F93" s="91">
        <v>8532.7479999999996</v>
      </c>
      <c r="G93" s="92">
        <v>6973.9780000000001</v>
      </c>
      <c r="H93" s="93">
        <v>10073.334000000001</v>
      </c>
      <c r="I93" s="157">
        <f t="shared" si="83"/>
        <v>1.0005598940728064</v>
      </c>
      <c r="J93" s="248">
        <f t="shared" si="90"/>
        <v>-2.9324157903234394E-3</v>
      </c>
      <c r="K93" s="249">
        <f t="shared" si="91"/>
        <v>-2.0938166288152482E-2</v>
      </c>
      <c r="L93" s="91">
        <v>5954.1840000000002</v>
      </c>
      <c r="M93" s="92">
        <v>4669.5169999999998</v>
      </c>
      <c r="N93" s="92">
        <v>7070.866</v>
      </c>
      <c r="O93" s="97">
        <f t="shared" si="80"/>
        <v>0.70193900053348768</v>
      </c>
      <c r="P93" s="98">
        <f t="shared" si="92"/>
        <v>4.1351980539112709E-3</v>
      </c>
      <c r="Q93" s="99">
        <f t="shared" si="93"/>
        <v>3.237609110073647E-2</v>
      </c>
      <c r="R93" s="91">
        <v>1420.0989999999995</v>
      </c>
      <c r="S93" s="92">
        <v>1355.1969999999999</v>
      </c>
      <c r="T93" s="93">
        <v>1695.2860000000007</v>
      </c>
      <c r="U93" s="100">
        <f t="shared" si="84"/>
        <v>0.16829442962975322</v>
      </c>
      <c r="V93" s="101">
        <f t="shared" si="94"/>
        <v>1.8651620596808749E-3</v>
      </c>
      <c r="W93" s="102">
        <f t="shared" si="95"/>
        <v>-2.6027519765556006E-2</v>
      </c>
      <c r="X93" s="91">
        <v>1158.4649999999999</v>
      </c>
      <c r="Y93" s="92">
        <v>949.26400000000001</v>
      </c>
      <c r="Z93" s="93">
        <v>1307.182</v>
      </c>
      <c r="AA93" s="100">
        <f t="shared" si="85"/>
        <v>0.1297665698367591</v>
      </c>
      <c r="AB93" s="101">
        <f t="shared" si="96"/>
        <v>-6.0003601135921736E-3</v>
      </c>
      <c r="AC93" s="102">
        <f t="shared" si="97"/>
        <v>-6.348571335180353E-3</v>
      </c>
      <c r="AD93" s="91">
        <v>1552.452</v>
      </c>
      <c r="AE93" s="92">
        <v>2520.67</v>
      </c>
      <c r="AF93" s="92">
        <v>1982.5</v>
      </c>
      <c r="AG93" s="92">
        <f t="shared" si="98"/>
        <v>430.048</v>
      </c>
      <c r="AH93" s="93">
        <f t="shared" si="99"/>
        <v>-538.17000000000007</v>
      </c>
      <c r="AI93" s="91">
        <v>0</v>
      </c>
      <c r="AJ93" s="92">
        <v>0</v>
      </c>
      <c r="AK93" s="92">
        <v>0</v>
      </c>
      <c r="AL93" s="92">
        <f t="shared" si="100"/>
        <v>0</v>
      </c>
      <c r="AM93" s="93">
        <f t="shared" si="101"/>
        <v>0</v>
      </c>
      <c r="AN93" s="100">
        <f t="shared" si="81"/>
        <v>0.19669660820635115</v>
      </c>
      <c r="AO93" s="101">
        <f t="shared" si="102"/>
        <v>1.5389340637484095E-2</v>
      </c>
      <c r="AP93" s="102">
        <f t="shared" si="103"/>
        <v>-0.15713601589517745</v>
      </c>
      <c r="AQ93" s="100">
        <f t="shared" si="82"/>
        <v>0</v>
      </c>
      <c r="AR93" s="101">
        <f t="shared" si="104"/>
        <v>0</v>
      </c>
      <c r="AS93" s="102">
        <f t="shared" si="105"/>
        <v>0</v>
      </c>
      <c r="AT93" s="100">
        <f t="shared" si="86"/>
        <v>0</v>
      </c>
      <c r="AU93" s="101">
        <f t="shared" si="106"/>
        <v>0</v>
      </c>
      <c r="AV93" s="102">
        <f t="shared" si="107"/>
        <v>0</v>
      </c>
      <c r="AW93" s="91">
        <v>8124</v>
      </c>
      <c r="AX93" s="92">
        <v>6242</v>
      </c>
      <c r="AY93" s="93">
        <v>8350</v>
      </c>
      <c r="AZ93" s="91">
        <v>61</v>
      </c>
      <c r="BA93" s="92">
        <v>59</v>
      </c>
      <c r="BB93" s="93">
        <v>58</v>
      </c>
      <c r="BC93" s="91">
        <v>96</v>
      </c>
      <c r="BD93" s="92">
        <v>91</v>
      </c>
      <c r="BE93" s="93">
        <v>96</v>
      </c>
      <c r="BF93" s="91">
        <f t="shared" si="108"/>
        <v>11.997126436781608</v>
      </c>
      <c r="BG93" s="92">
        <f t="shared" si="109"/>
        <v>0.89876578104390248</v>
      </c>
      <c r="BH93" s="93">
        <f t="shared" si="110"/>
        <v>0.24194752906032768</v>
      </c>
      <c r="BI93" s="91">
        <f t="shared" si="111"/>
        <v>7.2482638888888893</v>
      </c>
      <c r="BJ93" s="92">
        <f t="shared" si="112"/>
        <v>0.19618055555555625</v>
      </c>
      <c r="BK93" s="93">
        <f t="shared" si="113"/>
        <v>-0.37322573260073266</v>
      </c>
      <c r="BL93" s="91">
        <v>174</v>
      </c>
      <c r="BM93" s="92">
        <v>174</v>
      </c>
      <c r="BN93" s="93">
        <v>174</v>
      </c>
      <c r="BO93" s="91">
        <v>33762</v>
      </c>
      <c r="BP93" s="92">
        <v>25617</v>
      </c>
      <c r="BQ93" s="93">
        <v>34782</v>
      </c>
      <c r="BR93" s="91">
        <f t="shared" si="87"/>
        <v>289.61342073486287</v>
      </c>
      <c r="BS93" s="92">
        <f t="shared" si="114"/>
        <v>36.881118146153682</v>
      </c>
      <c r="BT93" s="93">
        <f t="shared" si="115"/>
        <v>17.373189638325414</v>
      </c>
      <c r="BU93" s="91">
        <f t="shared" si="88"/>
        <v>1206.3873053892216</v>
      </c>
      <c r="BV93" s="92">
        <f t="shared" si="116"/>
        <v>156.07366678754761</v>
      </c>
      <c r="BW93" s="93">
        <f t="shared" si="117"/>
        <v>89.120724165255069</v>
      </c>
      <c r="BX93" s="169">
        <f t="shared" si="89"/>
        <v>4.1655089820359281</v>
      </c>
      <c r="BY93" s="250">
        <f t="shared" si="118"/>
        <v>9.6744177818663957E-3</v>
      </c>
      <c r="BZ93" s="251">
        <f t="shared" si="119"/>
        <v>6.1535896486424768E-2</v>
      </c>
      <c r="CA93" s="100">
        <f t="shared" si="120"/>
        <v>0.54766178554558342</v>
      </c>
      <c r="CB93" s="101">
        <f t="shared" si="121"/>
        <v>1.606046291922536E-2</v>
      </c>
      <c r="CC93" s="247">
        <f t="shared" si="122"/>
        <v>6.3965725638390758E-3</v>
      </c>
      <c r="CD93" s="285"/>
      <c r="CE93" s="280"/>
      <c r="CF93" s="273"/>
    </row>
    <row r="94" spans="1:84" s="142" customFormat="1" ht="15" customHeight="1" x14ac:dyDescent="0.2">
      <c r="A94" s="141" t="s">
        <v>175</v>
      </c>
      <c r="B94" s="194" t="s">
        <v>241</v>
      </c>
      <c r="C94" s="92">
        <v>838.85649999999998</v>
      </c>
      <c r="D94" s="92">
        <v>418.95400000000001</v>
      </c>
      <c r="E94" s="92">
        <v>913.79499999999996</v>
      </c>
      <c r="F94" s="91">
        <v>747.90528000000006</v>
      </c>
      <c r="G94" s="92">
        <v>384.80599999999998</v>
      </c>
      <c r="H94" s="93">
        <v>739.09500000000003</v>
      </c>
      <c r="I94" s="157">
        <f>IF(H94=0,"0",(E94/H94))</f>
        <v>1.2363701553927438</v>
      </c>
      <c r="J94" s="222">
        <f t="shared" si="90"/>
        <v>0.11476221594886127</v>
      </c>
      <c r="K94" s="156">
        <f t="shared" si="91"/>
        <v>0.14762933534316036</v>
      </c>
      <c r="L94" s="91">
        <v>520.226</v>
      </c>
      <c r="M94" s="92">
        <v>334.45699999999999</v>
      </c>
      <c r="N94" s="92">
        <v>492.94099999999997</v>
      </c>
      <c r="O94" s="97">
        <f t="shared" si="80"/>
        <v>0.66695215094135385</v>
      </c>
      <c r="P94" s="76">
        <f t="shared" si="92"/>
        <v>-2.862523554266716E-2</v>
      </c>
      <c r="Q94" s="77">
        <f t="shared" si="93"/>
        <v>-0.20220529462862169</v>
      </c>
      <c r="R94" s="91">
        <v>166.17028000000005</v>
      </c>
      <c r="S94" s="92">
        <v>16.527999999999999</v>
      </c>
      <c r="T94" s="93">
        <v>171.09900000000005</v>
      </c>
      <c r="U94" s="78">
        <f t="shared" si="84"/>
        <v>0.23149798063848359</v>
      </c>
      <c r="V94" s="79">
        <f t="shared" si="94"/>
        <v>9.317064894714483E-3</v>
      </c>
      <c r="W94" s="80">
        <f t="shared" si="95"/>
        <v>0.18854646740844039</v>
      </c>
      <c r="X94" s="91">
        <v>61.509</v>
      </c>
      <c r="Y94" s="92">
        <v>33.823999999999998</v>
      </c>
      <c r="Z94" s="71">
        <v>75.055000000000007</v>
      </c>
      <c r="AA94" s="78">
        <f t="shared" si="85"/>
        <v>0.1015498684201625</v>
      </c>
      <c r="AB94" s="79">
        <f t="shared" si="96"/>
        <v>1.9308170647952635E-2</v>
      </c>
      <c r="AC94" s="80">
        <f t="shared" si="97"/>
        <v>1.365103108394633E-2</v>
      </c>
      <c r="AD94" s="91">
        <v>253.42258000000001</v>
      </c>
      <c r="AE94" s="92">
        <v>257.84699999999998</v>
      </c>
      <c r="AF94" s="92">
        <v>335.63200000000001</v>
      </c>
      <c r="AG94" s="70">
        <f t="shared" si="98"/>
        <v>82.209419999999994</v>
      </c>
      <c r="AH94" s="71">
        <f t="shared" si="99"/>
        <v>77.785000000000025</v>
      </c>
      <c r="AI94" s="91">
        <v>86.615560000000002</v>
      </c>
      <c r="AJ94" s="92">
        <v>35.369999999999997</v>
      </c>
      <c r="AK94" s="92">
        <v>28.969000000000001</v>
      </c>
      <c r="AL94" s="70">
        <f t="shared" si="100"/>
        <v>-57.646560000000001</v>
      </c>
      <c r="AM94" s="71">
        <f t="shared" si="101"/>
        <v>-6.4009999999999962</v>
      </c>
      <c r="AN94" s="100">
        <f t="shared" si="81"/>
        <v>0.36729463391679756</v>
      </c>
      <c r="AO94" s="79">
        <f t="shared" si="102"/>
        <v>6.5189828148468854E-2</v>
      </c>
      <c r="AP94" s="80">
        <f t="shared" si="103"/>
        <v>-0.24815956869255801</v>
      </c>
      <c r="AQ94" s="100">
        <f t="shared" si="82"/>
        <v>3.1701858731991314E-2</v>
      </c>
      <c r="AR94" s="79">
        <f t="shared" si="104"/>
        <v>-7.1552464266042323E-2</v>
      </c>
      <c r="AS94" s="80">
        <f t="shared" si="105"/>
        <v>-5.2722684296598932E-2</v>
      </c>
      <c r="AT94" s="78">
        <f t="shared" si="86"/>
        <v>3.9195232006710913E-2</v>
      </c>
      <c r="AU94" s="79">
        <f t="shared" si="106"/>
        <v>-7.6615636449786667E-2</v>
      </c>
      <c r="AV94" s="80">
        <f t="shared" si="107"/>
        <v>-5.272121420254778E-2</v>
      </c>
      <c r="AW94" s="91">
        <v>942</v>
      </c>
      <c r="AX94" s="92">
        <v>521</v>
      </c>
      <c r="AY94" s="71">
        <v>779</v>
      </c>
      <c r="AZ94" s="91">
        <v>10</v>
      </c>
      <c r="BA94" s="92">
        <v>9</v>
      </c>
      <c r="BB94" s="71">
        <v>9</v>
      </c>
      <c r="BC94" s="91">
        <v>12</v>
      </c>
      <c r="BD94" s="92">
        <v>12</v>
      </c>
      <c r="BE94" s="71">
        <v>14</v>
      </c>
      <c r="BF94" s="91">
        <f t="shared" si="108"/>
        <v>7.2129629629629628</v>
      </c>
      <c r="BG94" s="92">
        <f t="shared" si="109"/>
        <v>-0.63703703703703773</v>
      </c>
      <c r="BH94" s="93">
        <f t="shared" si="110"/>
        <v>0.78086419753086478</v>
      </c>
      <c r="BI94" s="91">
        <f t="shared" si="111"/>
        <v>4.6369047619047619</v>
      </c>
      <c r="BJ94" s="92">
        <f t="shared" si="112"/>
        <v>-1.9047619047619051</v>
      </c>
      <c r="BK94" s="93">
        <f t="shared" si="113"/>
        <v>-0.18716931216931165</v>
      </c>
      <c r="BL94" s="91">
        <v>50</v>
      </c>
      <c r="BM94" s="92">
        <v>50</v>
      </c>
      <c r="BN94" s="71">
        <v>50</v>
      </c>
      <c r="BO94" s="91">
        <v>6393</v>
      </c>
      <c r="BP94" s="92">
        <v>3643</v>
      </c>
      <c r="BQ94" s="71">
        <v>5458</v>
      </c>
      <c r="BR94" s="91">
        <f t="shared" si="87"/>
        <v>135.4149871747893</v>
      </c>
      <c r="BS94" s="70">
        <f t="shared" si="114"/>
        <v>18.426831379388076</v>
      </c>
      <c r="BT94" s="71">
        <f t="shared" si="115"/>
        <v>29.78610987585985</v>
      </c>
      <c r="BU94" s="91">
        <f t="shared" si="88"/>
        <v>948.7740693196406</v>
      </c>
      <c r="BV94" s="70">
        <f t="shared" si="116"/>
        <v>154.81941963811187</v>
      </c>
      <c r="BW94" s="71">
        <f t="shared" si="117"/>
        <v>210.18289849430471</v>
      </c>
      <c r="BX94" s="169">
        <f t="shared" si="89"/>
        <v>7.006418485237484</v>
      </c>
      <c r="BY94" s="234">
        <f t="shared" si="118"/>
        <v>0.2197942814158278</v>
      </c>
      <c r="BZ94" s="163">
        <f t="shared" si="119"/>
        <v>1.4096028423664642E-2</v>
      </c>
      <c r="CA94" s="100">
        <f t="shared" si="120"/>
        <v>0.2990684931506849</v>
      </c>
      <c r="CB94" s="101">
        <f t="shared" si="121"/>
        <v>-5.123287671232879E-2</v>
      </c>
      <c r="CC94" s="247">
        <f t="shared" si="122"/>
        <v>3.1200846091861356E-2</v>
      </c>
      <c r="CD94" s="285"/>
      <c r="CE94" s="280"/>
      <c r="CF94" s="273"/>
    </row>
    <row r="95" spans="1:84" s="139" customFormat="1" ht="15" customHeight="1" x14ac:dyDescent="0.2">
      <c r="A95" s="140" t="s">
        <v>183</v>
      </c>
      <c r="B95" s="195" t="s">
        <v>205</v>
      </c>
      <c r="C95" s="70">
        <v>1268.76764</v>
      </c>
      <c r="D95" s="70">
        <v>1069.5329999999999</v>
      </c>
      <c r="E95" s="70">
        <v>1638.5582300000001</v>
      </c>
      <c r="F95" s="69">
        <v>1224.0529700000002</v>
      </c>
      <c r="G95" s="70">
        <v>963.68100000000004</v>
      </c>
      <c r="H95" s="71">
        <v>1559.8228000000001</v>
      </c>
      <c r="I95" s="155">
        <f t="shared" si="83"/>
        <v>1.0504771631752017</v>
      </c>
      <c r="J95" s="222">
        <f t="shared" si="90"/>
        <v>1.3947150916010065E-2</v>
      </c>
      <c r="K95" s="156">
        <f t="shared" si="91"/>
        <v>-5.9364163985964558E-2</v>
      </c>
      <c r="L95" s="69">
        <v>750.3093100000001</v>
      </c>
      <c r="M95" s="70">
        <v>614.59900000000005</v>
      </c>
      <c r="N95" s="70">
        <v>1038.0584899999999</v>
      </c>
      <c r="O95" s="75">
        <f t="shared" si="80"/>
        <v>0.66549770268776676</v>
      </c>
      <c r="P95" s="76">
        <f t="shared" si="92"/>
        <v>5.2526427433232659E-2</v>
      </c>
      <c r="Q95" s="77">
        <f t="shared" si="93"/>
        <v>2.7735829204736606E-2</v>
      </c>
      <c r="R95" s="69">
        <v>387.83554000000009</v>
      </c>
      <c r="S95" s="70">
        <v>248.90199999999999</v>
      </c>
      <c r="T95" s="93">
        <v>322.69944000000027</v>
      </c>
      <c r="U95" s="78">
        <f t="shared" si="84"/>
        <v>0.20688211507101975</v>
      </c>
      <c r="V95" s="79">
        <f t="shared" si="94"/>
        <v>-0.10996327438953604</v>
      </c>
      <c r="W95" s="80">
        <f t="shared" si="95"/>
        <v>-5.1400449387551034E-2</v>
      </c>
      <c r="X95" s="69">
        <v>85.908119999999997</v>
      </c>
      <c r="Y95" s="70">
        <v>100.179</v>
      </c>
      <c r="Z95" s="71">
        <v>199.06486999999998</v>
      </c>
      <c r="AA95" s="78">
        <f t="shared" si="85"/>
        <v>0.12762018224121352</v>
      </c>
      <c r="AB95" s="79">
        <f t="shared" si="96"/>
        <v>5.7436846956303439E-2</v>
      </c>
      <c r="AC95" s="80">
        <f t="shared" si="97"/>
        <v>2.3665657870597101E-2</v>
      </c>
      <c r="AD95" s="69">
        <v>190.19487000000001</v>
      </c>
      <c r="AE95" s="70">
        <v>205.32400000000001</v>
      </c>
      <c r="AF95" s="70">
        <v>286.29266000000001</v>
      </c>
      <c r="AG95" s="70">
        <f t="shared" si="98"/>
        <v>96.097790000000003</v>
      </c>
      <c r="AH95" s="71">
        <f t="shared" si="99"/>
        <v>80.96866</v>
      </c>
      <c r="AI95" s="69">
        <v>0</v>
      </c>
      <c r="AJ95" s="70">
        <v>0</v>
      </c>
      <c r="AK95" s="70">
        <v>0</v>
      </c>
      <c r="AL95" s="70">
        <f t="shared" si="100"/>
        <v>0</v>
      </c>
      <c r="AM95" s="71">
        <f t="shared" si="101"/>
        <v>0</v>
      </c>
      <c r="AN95" s="78">
        <f t="shared" si="81"/>
        <v>0.17472229839521786</v>
      </c>
      <c r="AO95" s="79">
        <f t="shared" si="102"/>
        <v>2.4817095894939717E-2</v>
      </c>
      <c r="AP95" s="80">
        <f t="shared" si="103"/>
        <v>-1.7253077773633441E-2</v>
      </c>
      <c r="AQ95" s="78">
        <f t="shared" si="82"/>
        <v>0</v>
      </c>
      <c r="AR95" s="79">
        <f t="shared" si="104"/>
        <v>0</v>
      </c>
      <c r="AS95" s="80">
        <f t="shared" si="105"/>
        <v>0</v>
      </c>
      <c r="AT95" s="78">
        <f t="shared" si="86"/>
        <v>0</v>
      </c>
      <c r="AU95" s="79">
        <f t="shared" si="106"/>
        <v>0</v>
      </c>
      <c r="AV95" s="80">
        <f t="shared" si="107"/>
        <v>0</v>
      </c>
      <c r="AW95" s="69">
        <v>1950</v>
      </c>
      <c r="AX95" s="70">
        <v>1320</v>
      </c>
      <c r="AY95" s="71">
        <v>1720</v>
      </c>
      <c r="AZ95" s="69">
        <v>11</v>
      </c>
      <c r="BA95" s="70">
        <v>11</v>
      </c>
      <c r="BB95" s="71">
        <v>11</v>
      </c>
      <c r="BC95" s="69">
        <v>18</v>
      </c>
      <c r="BD95" s="70">
        <v>14</v>
      </c>
      <c r="BE95" s="71">
        <v>13</v>
      </c>
      <c r="BF95" s="91">
        <f t="shared" si="108"/>
        <v>13.030303030303031</v>
      </c>
      <c r="BG95" s="92">
        <f t="shared" si="109"/>
        <v>-1.7424242424242422</v>
      </c>
      <c r="BH95" s="93">
        <f t="shared" si="110"/>
        <v>-0.30303030303030276</v>
      </c>
      <c r="BI95" s="91">
        <f t="shared" si="111"/>
        <v>11.025641025641027</v>
      </c>
      <c r="BJ95" s="92">
        <f t="shared" si="112"/>
        <v>1.9978632478632505</v>
      </c>
      <c r="BK95" s="93">
        <f t="shared" si="113"/>
        <v>0.54945054945055105</v>
      </c>
      <c r="BL95" s="69">
        <v>49</v>
      </c>
      <c r="BM95" s="70">
        <v>49</v>
      </c>
      <c r="BN95" s="71">
        <v>49</v>
      </c>
      <c r="BO95" s="69">
        <v>12065</v>
      </c>
      <c r="BP95" s="70">
        <v>8381</v>
      </c>
      <c r="BQ95" s="71">
        <v>11454</v>
      </c>
      <c r="BR95" s="69">
        <f t="shared" si="87"/>
        <v>136.1814911821198</v>
      </c>
      <c r="BS95" s="70">
        <f t="shared" si="114"/>
        <v>34.726624211543736</v>
      </c>
      <c r="BT95" s="71">
        <f t="shared" si="115"/>
        <v>21.197479727639433</v>
      </c>
      <c r="BU95" s="69">
        <f t="shared" si="88"/>
        <v>906.87372093023259</v>
      </c>
      <c r="BV95" s="70">
        <f t="shared" si="116"/>
        <v>279.15424913536071</v>
      </c>
      <c r="BW95" s="71">
        <f t="shared" si="117"/>
        <v>176.81235729386901</v>
      </c>
      <c r="BX95" s="168">
        <f t="shared" si="89"/>
        <v>6.659302325581395</v>
      </c>
      <c r="BY95" s="234">
        <f t="shared" si="118"/>
        <v>0.47212283840190761</v>
      </c>
      <c r="BZ95" s="163">
        <f t="shared" si="119"/>
        <v>0.31005990133897043</v>
      </c>
      <c r="CA95" s="100">
        <f t="shared" si="120"/>
        <v>0.64042493709812687</v>
      </c>
      <c r="CB95" s="101">
        <f t="shared" si="121"/>
        <v>-3.4162706178361812E-2</v>
      </c>
      <c r="CC95" s="247">
        <f t="shared" si="122"/>
        <v>1.1598406485881951E-2</v>
      </c>
      <c r="CD95" s="285"/>
      <c r="CE95" s="280"/>
      <c r="CF95" s="273"/>
    </row>
    <row r="96" spans="1:84" s="142" customFormat="1" ht="15" customHeight="1" x14ac:dyDescent="0.2">
      <c r="A96" s="141" t="s">
        <v>183</v>
      </c>
      <c r="B96" s="194" t="s">
        <v>206</v>
      </c>
      <c r="C96" s="92">
        <v>8886.8829100000003</v>
      </c>
      <c r="D96" s="92">
        <v>6165.4380000000001</v>
      </c>
      <c r="E96" s="92">
        <v>9216.9580000000005</v>
      </c>
      <c r="F96" s="91">
        <v>8864.2171799999996</v>
      </c>
      <c r="G96" s="92">
        <v>7021.4769999999999</v>
      </c>
      <c r="H96" s="93">
        <v>9741.3845700000002</v>
      </c>
      <c r="I96" s="157">
        <f t="shared" si="83"/>
        <v>0.94616508913783703</v>
      </c>
      <c r="J96" s="248">
        <f t="shared" si="90"/>
        <v>-5.6391902589660425E-2</v>
      </c>
      <c r="K96" s="249">
        <f t="shared" si="91"/>
        <v>6.8082315385249004E-2</v>
      </c>
      <c r="L96" s="91">
        <v>1558.0711699999999</v>
      </c>
      <c r="M96" s="92">
        <v>1215.434</v>
      </c>
      <c r="N96" s="92">
        <v>1665.386</v>
      </c>
      <c r="O96" s="97">
        <f t="shared" si="80"/>
        <v>0.1709598864548266</v>
      </c>
      <c r="P96" s="98">
        <f t="shared" si="92"/>
        <v>-4.8109840418279204E-3</v>
      </c>
      <c r="Q96" s="99">
        <f t="shared" si="93"/>
        <v>-2.1424394518166912E-3</v>
      </c>
      <c r="R96" s="91">
        <v>784.62614999999914</v>
      </c>
      <c r="S96" s="92">
        <v>369.95800000000003</v>
      </c>
      <c r="T96" s="93">
        <v>1230.8739999999998</v>
      </c>
      <c r="U96" s="100">
        <f t="shared" si="84"/>
        <v>0.12635513885681651</v>
      </c>
      <c r="V96" s="101">
        <f t="shared" si="94"/>
        <v>3.7839014526027143E-2</v>
      </c>
      <c r="W96" s="102">
        <f t="shared" si="95"/>
        <v>7.3665654863633884E-2</v>
      </c>
      <c r="X96" s="91">
        <v>6521.5198600000003</v>
      </c>
      <c r="Y96" s="92">
        <v>5436.085</v>
      </c>
      <c r="Z96" s="93">
        <v>6845.1245699999999</v>
      </c>
      <c r="AA96" s="100">
        <f t="shared" si="85"/>
        <v>0.70268497468835689</v>
      </c>
      <c r="AB96" s="101">
        <f t="shared" si="96"/>
        <v>-3.3028030484199222E-2</v>
      </c>
      <c r="AC96" s="102">
        <f t="shared" si="97"/>
        <v>-7.1523215411817165E-2</v>
      </c>
      <c r="AD96" s="91">
        <v>2691.4183000000003</v>
      </c>
      <c r="AE96" s="92">
        <v>3116.1869999999999</v>
      </c>
      <c r="AF96" s="92">
        <v>3338.0739799999997</v>
      </c>
      <c r="AG96" s="92">
        <f t="shared" si="98"/>
        <v>646.65567999999939</v>
      </c>
      <c r="AH96" s="93">
        <f t="shared" si="99"/>
        <v>221.88697999999977</v>
      </c>
      <c r="AI96" s="91">
        <v>1372.6738899999998</v>
      </c>
      <c r="AJ96" s="92">
        <v>1719.9069999999999</v>
      </c>
      <c r="AK96" s="92">
        <v>1832.1925199999996</v>
      </c>
      <c r="AL96" s="92">
        <f t="shared" si="100"/>
        <v>459.5186299999998</v>
      </c>
      <c r="AM96" s="93">
        <f t="shared" si="101"/>
        <v>112.28551999999968</v>
      </c>
      <c r="AN96" s="100">
        <f t="shared" si="81"/>
        <v>0.36216656081106147</v>
      </c>
      <c r="AO96" s="101">
        <f t="shared" si="102"/>
        <v>5.9313656451145669E-2</v>
      </c>
      <c r="AP96" s="102">
        <f t="shared" si="103"/>
        <v>-0.1432617639892203</v>
      </c>
      <c r="AQ96" s="100">
        <f t="shared" si="82"/>
        <v>0.19878494835280788</v>
      </c>
      <c r="AR96" s="101">
        <f t="shared" si="104"/>
        <v>4.4324278182911403E-2</v>
      </c>
      <c r="AS96" s="102">
        <f t="shared" si="105"/>
        <v>-8.0174470264328473E-2</v>
      </c>
      <c r="AT96" s="100">
        <f t="shared" si="86"/>
        <v>0.18808337837749481</v>
      </c>
      <c r="AU96" s="101">
        <f t="shared" si="106"/>
        <v>3.32277535517502E-2</v>
      </c>
      <c r="AV96" s="102">
        <f t="shared" si="107"/>
        <v>-5.6866081686249598E-2</v>
      </c>
      <c r="AW96" s="91">
        <v>2281</v>
      </c>
      <c r="AX96" s="92">
        <v>1582</v>
      </c>
      <c r="AY96" s="93">
        <v>2017</v>
      </c>
      <c r="AZ96" s="91">
        <v>20</v>
      </c>
      <c r="BA96" s="92">
        <v>19</v>
      </c>
      <c r="BB96" s="93">
        <v>20</v>
      </c>
      <c r="BC96" s="91">
        <v>41</v>
      </c>
      <c r="BD96" s="92">
        <v>42</v>
      </c>
      <c r="BE96" s="93">
        <v>41</v>
      </c>
      <c r="BF96" s="91">
        <f t="shared" si="108"/>
        <v>8.4041666666666668</v>
      </c>
      <c r="BG96" s="92">
        <f t="shared" si="109"/>
        <v>-1.0999999999999996</v>
      </c>
      <c r="BH96" s="93">
        <f t="shared" si="110"/>
        <v>-0.84729532163742682</v>
      </c>
      <c r="BI96" s="91">
        <f t="shared" si="111"/>
        <v>4.0995934959349594</v>
      </c>
      <c r="BJ96" s="92">
        <f t="shared" si="112"/>
        <v>-0.53658536585365812</v>
      </c>
      <c r="BK96" s="93">
        <f t="shared" si="113"/>
        <v>-8.5591689250225755E-2</v>
      </c>
      <c r="BL96" s="91">
        <v>65</v>
      </c>
      <c r="BM96" s="92">
        <v>60</v>
      </c>
      <c r="BN96" s="93">
        <v>60</v>
      </c>
      <c r="BO96" s="91">
        <v>9509</v>
      </c>
      <c r="BP96" s="92">
        <v>6861</v>
      </c>
      <c r="BQ96" s="93">
        <v>9115</v>
      </c>
      <c r="BR96" s="91">
        <f t="shared" si="87"/>
        <v>1068.7201941854087</v>
      </c>
      <c r="BS96" s="92">
        <f t="shared" si="114"/>
        <v>136.52783116090563</v>
      </c>
      <c r="BT96" s="93">
        <f t="shared" si="115"/>
        <v>45.33045508032194</v>
      </c>
      <c r="BU96" s="91">
        <f t="shared" si="88"/>
        <v>4829.6403420922161</v>
      </c>
      <c r="BV96" s="92">
        <f t="shared" si="116"/>
        <v>943.53022372307987</v>
      </c>
      <c r="BW96" s="93">
        <f t="shared" si="117"/>
        <v>391.28572768007962</v>
      </c>
      <c r="BX96" s="169">
        <f t="shared" si="89"/>
        <v>4.5190877540902328</v>
      </c>
      <c r="BY96" s="250">
        <f t="shared" si="118"/>
        <v>0.35030213374827746</v>
      </c>
      <c r="BZ96" s="251">
        <f t="shared" si="119"/>
        <v>0.18217245699794482</v>
      </c>
      <c r="CA96" s="100">
        <f t="shared" si="120"/>
        <v>0.4162100456621004</v>
      </c>
      <c r="CB96" s="101">
        <f t="shared" si="121"/>
        <v>1.540920266947654E-2</v>
      </c>
      <c r="CC96" s="247">
        <f t="shared" si="122"/>
        <v>-4.1943661026054846E-3</v>
      </c>
      <c r="CD96" s="285"/>
      <c r="CE96" s="280"/>
      <c r="CF96" s="273"/>
    </row>
    <row r="97" spans="1:84" s="139" customFormat="1" ht="15" customHeight="1" x14ac:dyDescent="0.2">
      <c r="A97" s="140" t="s">
        <v>183</v>
      </c>
      <c r="B97" s="195" t="s">
        <v>207</v>
      </c>
      <c r="C97" s="70">
        <v>354.99599999999998</v>
      </c>
      <c r="D97" s="70">
        <v>233.33</v>
      </c>
      <c r="E97" s="70">
        <v>402.392</v>
      </c>
      <c r="F97" s="69">
        <v>352.23899999999998</v>
      </c>
      <c r="G97" s="70">
        <v>241.58</v>
      </c>
      <c r="H97" s="71">
        <v>331.19099999999997</v>
      </c>
      <c r="I97" s="155">
        <f t="shared" si="83"/>
        <v>1.2149847067100255</v>
      </c>
      <c r="J97" s="222">
        <f t="shared" si="90"/>
        <v>0.20715763475036164</v>
      </c>
      <c r="K97" s="156">
        <f t="shared" si="91"/>
        <v>0.24913488470489253</v>
      </c>
      <c r="L97" s="69">
        <v>266.80599999999998</v>
      </c>
      <c r="M97" s="70">
        <v>190.50800000000001</v>
      </c>
      <c r="N97" s="70">
        <v>249.768</v>
      </c>
      <c r="O97" s="75">
        <f t="shared" si="80"/>
        <v>0.75415092801434824</v>
      </c>
      <c r="P97" s="76">
        <f t="shared" si="92"/>
        <v>-3.3063666066335262E-3</v>
      </c>
      <c r="Q97" s="77">
        <f t="shared" si="93"/>
        <v>-3.4440842827608842E-2</v>
      </c>
      <c r="R97" s="69">
        <v>74.877999999999986</v>
      </c>
      <c r="S97" s="70">
        <v>44.85</v>
      </c>
      <c r="T97" s="93">
        <v>71.441000000000003</v>
      </c>
      <c r="U97" s="78">
        <f t="shared" si="84"/>
        <v>0.21570936408296121</v>
      </c>
      <c r="V97" s="79">
        <f t="shared" si="94"/>
        <v>3.1321082992462057E-3</v>
      </c>
      <c r="W97" s="80">
        <f t="shared" si="95"/>
        <v>3.0056578256319938E-2</v>
      </c>
      <c r="X97" s="69">
        <v>10.555</v>
      </c>
      <c r="Y97" s="70">
        <v>6.2220000000000004</v>
      </c>
      <c r="Z97" s="71">
        <v>9.9819999999999993</v>
      </c>
      <c r="AA97" s="78">
        <f t="shared" si="85"/>
        <v>3.0139707902690594E-2</v>
      </c>
      <c r="AB97" s="79">
        <f t="shared" si="96"/>
        <v>1.7425830738740378E-4</v>
      </c>
      <c r="AC97" s="80">
        <f t="shared" si="97"/>
        <v>4.3842645712889872E-3</v>
      </c>
      <c r="AD97" s="69">
        <v>63.061999999999998</v>
      </c>
      <c r="AE97" s="70">
        <v>54.481000000000002</v>
      </c>
      <c r="AF97" s="70">
        <v>11.298</v>
      </c>
      <c r="AG97" s="70">
        <f t="shared" si="98"/>
        <v>-51.763999999999996</v>
      </c>
      <c r="AH97" s="71">
        <f t="shared" si="99"/>
        <v>-43.183</v>
      </c>
      <c r="AI97" s="69">
        <v>36.723999999999997</v>
      </c>
      <c r="AJ97" s="70">
        <v>27.212</v>
      </c>
      <c r="AK97" s="70">
        <v>6.7320000000000002</v>
      </c>
      <c r="AL97" s="70">
        <f t="shared" si="100"/>
        <v>-29.991999999999997</v>
      </c>
      <c r="AM97" s="71">
        <f t="shared" si="101"/>
        <v>-20.48</v>
      </c>
      <c r="AN97" s="78">
        <f t="shared" si="81"/>
        <v>2.807709894828923E-2</v>
      </c>
      <c r="AO97" s="79">
        <f t="shared" si="102"/>
        <v>-0.1495643392650991</v>
      </c>
      <c r="AP97" s="80">
        <f t="shared" si="103"/>
        <v>-0.20541623667079104</v>
      </c>
      <c r="AQ97" s="78">
        <f t="shared" si="82"/>
        <v>1.672995486987813E-2</v>
      </c>
      <c r="AR97" s="79">
        <f t="shared" si="104"/>
        <v>-8.6719098077197326E-2</v>
      </c>
      <c r="AS97" s="80">
        <f t="shared" si="105"/>
        <v>-9.9894568337596246E-2</v>
      </c>
      <c r="AT97" s="78">
        <f t="shared" si="86"/>
        <v>2.0326639310850842E-2</v>
      </c>
      <c r="AU97" s="79">
        <f t="shared" si="106"/>
        <v>-8.393211681780044E-2</v>
      </c>
      <c r="AV97" s="80">
        <f t="shared" si="107"/>
        <v>-9.2315135670521783E-2</v>
      </c>
      <c r="AW97" s="69">
        <v>236</v>
      </c>
      <c r="AX97" s="70">
        <v>167</v>
      </c>
      <c r="AY97" s="71">
        <v>226</v>
      </c>
      <c r="AZ97" s="69">
        <v>5</v>
      </c>
      <c r="BA97" s="70">
        <v>5</v>
      </c>
      <c r="BB97" s="71">
        <v>5</v>
      </c>
      <c r="BC97" s="69">
        <v>7.5</v>
      </c>
      <c r="BD97" s="70">
        <v>8</v>
      </c>
      <c r="BE97" s="71">
        <v>8</v>
      </c>
      <c r="BF97" s="91">
        <f t="shared" si="108"/>
        <v>3.7666666666666671</v>
      </c>
      <c r="BG97" s="92">
        <f t="shared" si="109"/>
        <v>-0.16666666666666652</v>
      </c>
      <c r="BH97" s="93">
        <f t="shared" si="110"/>
        <v>5.5555555555556246E-2</v>
      </c>
      <c r="BI97" s="91">
        <f t="shared" si="111"/>
        <v>2.3541666666666665</v>
      </c>
      <c r="BJ97" s="92">
        <f t="shared" si="112"/>
        <v>-0.26805555555555571</v>
      </c>
      <c r="BK97" s="93">
        <f t="shared" si="113"/>
        <v>3.4722222222221877E-2</v>
      </c>
      <c r="BL97" s="69">
        <v>10</v>
      </c>
      <c r="BM97" s="70">
        <v>10</v>
      </c>
      <c r="BN97" s="71">
        <v>10</v>
      </c>
      <c r="BO97" s="69">
        <v>1439</v>
      </c>
      <c r="BP97" s="70">
        <v>933</v>
      </c>
      <c r="BQ97" s="71">
        <v>1342</v>
      </c>
      <c r="BR97" s="69">
        <f t="shared" si="87"/>
        <v>246.78912071535024</v>
      </c>
      <c r="BS97" s="70">
        <f t="shared" si="114"/>
        <v>2.0087176576712977</v>
      </c>
      <c r="BT97" s="71">
        <f t="shared" si="115"/>
        <v>-12.139067923449318</v>
      </c>
      <c r="BU97" s="69">
        <f t="shared" si="88"/>
        <v>1465.4469026548672</v>
      </c>
      <c r="BV97" s="70">
        <f t="shared" si="116"/>
        <v>-27.091232938353187</v>
      </c>
      <c r="BW97" s="71">
        <f t="shared" si="117"/>
        <v>18.86007630756194</v>
      </c>
      <c r="BX97" s="168">
        <f t="shared" si="89"/>
        <v>5.9380530973451329</v>
      </c>
      <c r="BY97" s="234">
        <f t="shared" si="118"/>
        <v>-0.15940452977351161</v>
      </c>
      <c r="BZ97" s="163">
        <f t="shared" si="119"/>
        <v>0.35122675003974368</v>
      </c>
      <c r="CA97" s="100">
        <f t="shared" si="120"/>
        <v>0.36767123287671227</v>
      </c>
      <c r="CB97" s="101">
        <f t="shared" si="121"/>
        <v>-2.6575342465753493E-2</v>
      </c>
      <c r="CC97" s="247">
        <f t="shared" si="122"/>
        <v>2.4656526994359329E-2</v>
      </c>
      <c r="CD97" s="285"/>
      <c r="CE97" s="280"/>
      <c r="CF97" s="273"/>
    </row>
    <row r="98" spans="1:84" s="142" customFormat="1" ht="15" customHeight="1" x14ac:dyDescent="0.2">
      <c r="A98" s="141" t="s">
        <v>141</v>
      </c>
      <c r="B98" s="194" t="s">
        <v>208</v>
      </c>
      <c r="C98" s="92">
        <v>702.75800000000004</v>
      </c>
      <c r="D98" s="92">
        <v>546.97699999999998</v>
      </c>
      <c r="E98" s="92">
        <v>754.17700000000002</v>
      </c>
      <c r="F98" s="91">
        <v>664.72699999999998</v>
      </c>
      <c r="G98" s="92">
        <v>467.74900000000002</v>
      </c>
      <c r="H98" s="93">
        <v>684.01900000000001</v>
      </c>
      <c r="I98" s="157">
        <f t="shared" si="83"/>
        <v>1.1025673263461979</v>
      </c>
      <c r="J98" s="248">
        <f t="shared" si="90"/>
        <v>4.5354365235847238E-2</v>
      </c>
      <c r="K98" s="249">
        <f t="shared" si="91"/>
        <v>-6.681411540995752E-2</v>
      </c>
      <c r="L98" s="91">
        <v>508.005</v>
      </c>
      <c r="M98" s="92">
        <v>378.91199999999998</v>
      </c>
      <c r="N98" s="92">
        <v>508.41399999999999</v>
      </c>
      <c r="O98" s="97">
        <f t="shared" si="80"/>
        <v>0.74327467511867362</v>
      </c>
      <c r="P98" s="98">
        <f t="shared" si="92"/>
        <v>-2.0956355063641796E-2</v>
      </c>
      <c r="Q98" s="99">
        <f t="shared" si="93"/>
        <v>-6.6800814086006577E-2</v>
      </c>
      <c r="R98" s="91">
        <v>136.85699999999997</v>
      </c>
      <c r="S98" s="92">
        <v>81.588999999999999</v>
      </c>
      <c r="T98" s="93">
        <v>159.97200000000001</v>
      </c>
      <c r="U98" s="100">
        <f t="shared" si="84"/>
        <v>0.23387069657421797</v>
      </c>
      <c r="V98" s="101">
        <f t="shared" si="94"/>
        <v>2.7986175560328092E-2</v>
      </c>
      <c r="W98" s="102">
        <f t="shared" si="95"/>
        <v>5.9441675881496014E-2</v>
      </c>
      <c r="X98" s="91">
        <v>19.864999999999998</v>
      </c>
      <c r="Y98" s="92">
        <v>7.2480000000000002</v>
      </c>
      <c r="Z98" s="93">
        <v>15.632999999999999</v>
      </c>
      <c r="AA98" s="100">
        <f t="shared" si="85"/>
        <v>2.2854628307108427E-2</v>
      </c>
      <c r="AB98" s="101">
        <f t="shared" si="96"/>
        <v>-7.0298204966862121E-3</v>
      </c>
      <c r="AC98" s="102">
        <f t="shared" si="97"/>
        <v>7.3591382045106665E-3</v>
      </c>
      <c r="AD98" s="91">
        <v>81.927000000000007</v>
      </c>
      <c r="AE98" s="92">
        <v>69.983000000000004</v>
      </c>
      <c r="AF98" s="92">
        <v>100.063</v>
      </c>
      <c r="AG98" s="92">
        <f t="shared" si="98"/>
        <v>18.135999999999996</v>
      </c>
      <c r="AH98" s="93">
        <f t="shared" si="99"/>
        <v>30.08</v>
      </c>
      <c r="AI98" s="91">
        <v>0</v>
      </c>
      <c r="AJ98" s="92">
        <v>0</v>
      </c>
      <c r="AK98" s="92">
        <v>0</v>
      </c>
      <c r="AL98" s="92">
        <f t="shared" si="100"/>
        <v>0</v>
      </c>
      <c r="AM98" s="93">
        <f t="shared" si="101"/>
        <v>0</v>
      </c>
      <c r="AN98" s="100">
        <f t="shared" si="81"/>
        <v>0.13267840308044399</v>
      </c>
      <c r="AO98" s="101">
        <f t="shared" si="102"/>
        <v>1.609915389366845E-2</v>
      </c>
      <c r="AP98" s="102">
        <f t="shared" si="103"/>
        <v>4.7333523744727823E-3</v>
      </c>
      <c r="AQ98" s="100">
        <f t="shared" si="82"/>
        <v>0</v>
      </c>
      <c r="AR98" s="101">
        <f t="shared" si="104"/>
        <v>0</v>
      </c>
      <c r="AS98" s="102">
        <f t="shared" si="105"/>
        <v>0</v>
      </c>
      <c r="AT98" s="100">
        <f t="shared" si="86"/>
        <v>0</v>
      </c>
      <c r="AU98" s="101">
        <f t="shared" si="106"/>
        <v>0</v>
      </c>
      <c r="AV98" s="102">
        <f t="shared" si="107"/>
        <v>0</v>
      </c>
      <c r="AW98" s="91">
        <v>946</v>
      </c>
      <c r="AX98" s="92">
        <v>627</v>
      </c>
      <c r="AY98" s="93">
        <v>807</v>
      </c>
      <c r="AZ98" s="91">
        <v>6</v>
      </c>
      <c r="BA98" s="92">
        <v>6</v>
      </c>
      <c r="BB98" s="93">
        <v>6</v>
      </c>
      <c r="BC98" s="91">
        <v>11</v>
      </c>
      <c r="BD98" s="92">
        <v>13</v>
      </c>
      <c r="BE98" s="93">
        <v>13</v>
      </c>
      <c r="BF98" s="91">
        <f t="shared" si="108"/>
        <v>11.208333333333334</v>
      </c>
      <c r="BG98" s="92">
        <f t="shared" si="109"/>
        <v>-1.9305555555555536</v>
      </c>
      <c r="BH98" s="93">
        <f t="shared" si="110"/>
        <v>-0.40277777777777679</v>
      </c>
      <c r="BI98" s="91">
        <f t="shared" si="111"/>
        <v>5.1730769230769234</v>
      </c>
      <c r="BJ98" s="92">
        <f t="shared" si="112"/>
        <v>-1.9935897435897436</v>
      </c>
      <c r="BK98" s="93">
        <f t="shared" si="113"/>
        <v>-0.18589743589743613</v>
      </c>
      <c r="BL98" s="91">
        <v>45</v>
      </c>
      <c r="BM98" s="92">
        <v>45</v>
      </c>
      <c r="BN98" s="93">
        <v>45</v>
      </c>
      <c r="BO98" s="91">
        <v>7437</v>
      </c>
      <c r="BP98" s="92">
        <v>4988</v>
      </c>
      <c r="BQ98" s="93">
        <v>6487</v>
      </c>
      <c r="BR98" s="91">
        <f t="shared" si="87"/>
        <v>105.44458147063358</v>
      </c>
      <c r="BS98" s="92">
        <f t="shared" si="114"/>
        <v>16.063513835834598</v>
      </c>
      <c r="BT98" s="93">
        <f t="shared" si="115"/>
        <v>11.669721807441917</v>
      </c>
      <c r="BU98" s="91">
        <f t="shared" si="88"/>
        <v>847.60718711276331</v>
      </c>
      <c r="BV98" s="92">
        <f t="shared" si="116"/>
        <v>144.93593975546946</v>
      </c>
      <c r="BW98" s="93">
        <f t="shared" si="117"/>
        <v>101.59602283844117</v>
      </c>
      <c r="BX98" s="169">
        <f t="shared" si="89"/>
        <v>8.0384138785625776</v>
      </c>
      <c r="BY98" s="250">
        <f t="shared" si="118"/>
        <v>0.17689167983107623</v>
      </c>
      <c r="BZ98" s="251">
        <f t="shared" si="119"/>
        <v>8.3070975851254225E-2</v>
      </c>
      <c r="CA98" s="100">
        <f t="shared" si="120"/>
        <v>0.3949467275494673</v>
      </c>
      <c r="CB98" s="101">
        <f t="shared" si="121"/>
        <v>-5.7838660578386603E-2</v>
      </c>
      <c r="CC98" s="247">
        <f t="shared" si="122"/>
        <v>-1.2569612319813739E-2</v>
      </c>
      <c r="CD98" s="285"/>
      <c r="CE98" s="280"/>
      <c r="CF98" s="273"/>
    </row>
    <row r="99" spans="1:84" s="142" customFormat="1" ht="15" customHeight="1" x14ac:dyDescent="0.2">
      <c r="A99" s="141" t="s">
        <v>141</v>
      </c>
      <c r="B99" s="194" t="s">
        <v>209</v>
      </c>
      <c r="C99" s="92">
        <v>996.38699999999994</v>
      </c>
      <c r="D99" s="92">
        <v>557.08100000000002</v>
      </c>
      <c r="E99" s="92">
        <v>1206.508</v>
      </c>
      <c r="F99" s="91">
        <v>1129.836</v>
      </c>
      <c r="G99" s="92">
        <v>568.64200000000005</v>
      </c>
      <c r="H99" s="93">
        <v>984.59</v>
      </c>
      <c r="I99" s="157">
        <f t="shared" si="83"/>
        <v>1.2253912796189277</v>
      </c>
      <c r="J99" s="222">
        <f t="shared" si="90"/>
        <v>0.3435048819470532</v>
      </c>
      <c r="K99" s="156">
        <f t="shared" si="91"/>
        <v>0.24572217322158107</v>
      </c>
      <c r="L99" s="91">
        <v>729.18200000000002</v>
      </c>
      <c r="M99" s="92">
        <v>489.06900000000002</v>
      </c>
      <c r="N99" s="92">
        <v>669.05399999999997</v>
      </c>
      <c r="O99" s="97">
        <f t="shared" si="80"/>
        <v>0.67952548776648147</v>
      </c>
      <c r="P99" s="76">
        <f t="shared" si="92"/>
        <v>3.4138015602379723E-2</v>
      </c>
      <c r="Q99" s="77">
        <f>O99-IF(G99=0,"0",(M99/G99))</f>
        <v>-0.18053936850512697</v>
      </c>
      <c r="R99" s="91">
        <v>391.1</v>
      </c>
      <c r="S99" s="92">
        <v>71.346999999999994</v>
      </c>
      <c r="T99" s="93">
        <v>282.06700000000006</v>
      </c>
      <c r="U99" s="78">
        <f t="shared" si="84"/>
        <v>0.28648168273088298</v>
      </c>
      <c r="V99" s="79">
        <f t="shared" si="94"/>
        <v>-5.9674750592183412E-2</v>
      </c>
      <c r="W99" s="80">
        <f t="shared" si="95"/>
        <v>0.16101258266440885</v>
      </c>
      <c r="X99" s="91">
        <v>9.5540000000000003</v>
      </c>
      <c r="Y99" s="92">
        <v>8.2260000000000009</v>
      </c>
      <c r="Z99" s="71">
        <v>33.469000000000001</v>
      </c>
      <c r="AA99" s="78">
        <f t="shared" si="85"/>
        <v>3.3992829502635616E-2</v>
      </c>
      <c r="AB99" s="79">
        <f t="shared" si="96"/>
        <v>2.5536734989803665E-2</v>
      </c>
      <c r="AC99" s="80">
        <f t="shared" si="97"/>
        <v>1.9526785840718278E-2</v>
      </c>
      <c r="AD99" s="91">
        <v>410.48200000000003</v>
      </c>
      <c r="AE99" s="92">
        <v>349.44499999999999</v>
      </c>
      <c r="AF99" s="92">
        <v>376.26100000000002</v>
      </c>
      <c r="AG99" s="70">
        <f t="shared" si="98"/>
        <v>-34.221000000000004</v>
      </c>
      <c r="AH99" s="71">
        <f t="shared" si="99"/>
        <v>26.816000000000031</v>
      </c>
      <c r="AI99" s="91">
        <v>159.17500000000001</v>
      </c>
      <c r="AJ99" s="92">
        <v>92.575000000000003</v>
      </c>
      <c r="AK99" s="92">
        <v>102.03100000000001</v>
      </c>
      <c r="AL99" s="70">
        <f t="shared" si="100"/>
        <v>-57.144000000000005</v>
      </c>
      <c r="AM99" s="71">
        <f t="shared" si="101"/>
        <v>9.4560000000000031</v>
      </c>
      <c r="AN99" s="100">
        <f t="shared" si="81"/>
        <v>0.31185951522907435</v>
      </c>
      <c r="AO99" s="79">
        <f t="shared" si="102"/>
        <v>-0.10011093400400484</v>
      </c>
      <c r="AP99" s="80">
        <f t="shared" si="103"/>
        <v>-0.31541910314060612</v>
      </c>
      <c r="AQ99" s="100">
        <f t="shared" si="82"/>
        <v>8.45671972336694E-2</v>
      </c>
      <c r="AR99" s="79">
        <f t="shared" si="104"/>
        <v>-7.5184987409446208E-2</v>
      </c>
      <c r="AS99" s="80">
        <f t="shared" si="105"/>
        <v>-8.1611509274001848E-2</v>
      </c>
      <c r="AT99" s="78">
        <f t="shared" si="86"/>
        <v>0.10362790603195239</v>
      </c>
      <c r="AU99" s="79">
        <f t="shared" si="106"/>
        <v>-3.7255372603176976E-2</v>
      </c>
      <c r="AV99" s="80">
        <f t="shared" si="107"/>
        <v>-5.9172238874684827E-2</v>
      </c>
      <c r="AW99" s="91">
        <v>1827</v>
      </c>
      <c r="AX99" s="92">
        <v>1147</v>
      </c>
      <c r="AY99" s="71">
        <v>1423</v>
      </c>
      <c r="AZ99" s="91">
        <v>8</v>
      </c>
      <c r="BA99" s="92">
        <v>7</v>
      </c>
      <c r="BB99" s="71">
        <v>7</v>
      </c>
      <c r="BC99" s="91">
        <v>20</v>
      </c>
      <c r="BD99" s="92">
        <v>20</v>
      </c>
      <c r="BE99" s="71">
        <v>20</v>
      </c>
      <c r="BF99" s="91">
        <f t="shared" si="108"/>
        <v>16.94047619047619</v>
      </c>
      <c r="BG99" s="92">
        <f t="shared" si="109"/>
        <v>-2.0907738095238102</v>
      </c>
      <c r="BH99" s="93">
        <f t="shared" si="110"/>
        <v>-1.2658730158730158</v>
      </c>
      <c r="BI99" s="91">
        <f t="shared" si="111"/>
        <v>5.9291666666666671</v>
      </c>
      <c r="BJ99" s="92">
        <f t="shared" si="112"/>
        <v>-1.6833333333333327</v>
      </c>
      <c r="BK99" s="93">
        <f t="shared" si="113"/>
        <v>-0.44305555555555554</v>
      </c>
      <c r="BL99" s="91">
        <v>70</v>
      </c>
      <c r="BM99" s="92">
        <v>70</v>
      </c>
      <c r="BN99" s="71">
        <v>70</v>
      </c>
      <c r="BO99" s="91">
        <v>13041</v>
      </c>
      <c r="BP99" s="92">
        <v>8024</v>
      </c>
      <c r="BQ99" s="71">
        <v>10098</v>
      </c>
      <c r="BR99" s="91">
        <f t="shared" si="87"/>
        <v>97.503466032877796</v>
      </c>
      <c r="BS99" s="70">
        <f t="shared" si="114"/>
        <v>10.866244960874113</v>
      </c>
      <c r="BT99" s="71">
        <f t="shared" si="115"/>
        <v>26.63581897405426</v>
      </c>
      <c r="BU99" s="91">
        <f t="shared" si="88"/>
        <v>691.91145467322553</v>
      </c>
      <c r="BV99" s="70">
        <f t="shared" si="116"/>
        <v>73.500945642026863</v>
      </c>
      <c r="BW99" s="71">
        <f t="shared" si="117"/>
        <v>196.14685136023513</v>
      </c>
      <c r="BX99" s="169">
        <f t="shared" si="89"/>
        <v>7.096275474349965</v>
      </c>
      <c r="BY99" s="234">
        <f t="shared" si="118"/>
        <v>-4.1655560132793923E-2</v>
      </c>
      <c r="BZ99" s="163">
        <f t="shared" si="119"/>
        <v>0.10063467225755041</v>
      </c>
      <c r="CA99" s="100">
        <f t="shared" si="120"/>
        <v>0.3952250489236791</v>
      </c>
      <c r="CB99" s="101">
        <f t="shared" si="121"/>
        <v>-0.11518590998043049</v>
      </c>
      <c r="CC99" s="247">
        <f t="shared" si="122"/>
        <v>-2.6203522504892329E-2</v>
      </c>
      <c r="CD99" s="285"/>
      <c r="CE99" s="280"/>
      <c r="CF99" s="273"/>
    </row>
    <row r="100" spans="1:84" s="142" customFormat="1" ht="15" customHeight="1" x14ac:dyDescent="0.2">
      <c r="A100" s="141" t="s">
        <v>210</v>
      </c>
      <c r="B100" s="194" t="s">
        <v>211</v>
      </c>
      <c r="C100" s="92">
        <v>611</v>
      </c>
      <c r="D100" s="92">
        <v>514.24800000000005</v>
      </c>
      <c r="E100" s="92">
        <v>1117.23649</v>
      </c>
      <c r="F100" s="91">
        <v>643</v>
      </c>
      <c r="G100" s="92">
        <v>482.65699999999998</v>
      </c>
      <c r="H100" s="93">
        <v>751.50086999999996</v>
      </c>
      <c r="I100" s="157">
        <f t="shared" si="83"/>
        <v>1.4866735816287213</v>
      </c>
      <c r="J100" s="248">
        <f t="shared" si="90"/>
        <v>0.53644030013571975</v>
      </c>
      <c r="K100" s="249">
        <f t="shared" si="91"/>
        <v>0.42122130392426449</v>
      </c>
      <c r="L100" s="91">
        <v>362</v>
      </c>
      <c r="M100" s="92">
        <v>269.57799999999997</v>
      </c>
      <c r="N100" s="92">
        <v>366.06317999999999</v>
      </c>
      <c r="O100" s="97">
        <f t="shared" si="80"/>
        <v>0.48710945604094913</v>
      </c>
      <c r="P100" s="98">
        <f t="shared" si="92"/>
        <v>-7.5876547069470779E-2</v>
      </c>
      <c r="Q100" s="99">
        <f t="shared" si="93"/>
        <v>-7.1419685771973884E-2</v>
      </c>
      <c r="R100" s="91">
        <v>280</v>
      </c>
      <c r="S100" s="92">
        <v>211.38</v>
      </c>
      <c r="T100" s="93">
        <v>383.49739999999997</v>
      </c>
      <c r="U100" s="100">
        <f t="shared" si="84"/>
        <v>0.51030865739383635</v>
      </c>
      <c r="V100" s="101">
        <f t="shared" si="94"/>
        <v>7.4849870457599943E-2</v>
      </c>
      <c r="W100" s="102">
        <f t="shared" si="95"/>
        <v>7.2357897330271537E-2</v>
      </c>
      <c r="X100" s="91">
        <v>1</v>
      </c>
      <c r="Y100" s="92">
        <v>1.6990000000000001</v>
      </c>
      <c r="Z100" s="93">
        <v>1.9402900000000001</v>
      </c>
      <c r="AA100" s="100">
        <f t="shared" si="85"/>
        <v>2.5818865652144887E-3</v>
      </c>
      <c r="AB100" s="101">
        <f t="shared" si="96"/>
        <v>1.0266766118707873E-3</v>
      </c>
      <c r="AC100" s="102">
        <f t="shared" si="97"/>
        <v>-9.3821155829765376E-4</v>
      </c>
      <c r="AD100" s="91">
        <v>1265</v>
      </c>
      <c r="AE100" s="92">
        <v>1271.2929999999999</v>
      </c>
      <c r="AF100" s="92">
        <v>1275.1494299999999</v>
      </c>
      <c r="AG100" s="92">
        <f t="shared" si="98"/>
        <v>10.149429999999938</v>
      </c>
      <c r="AH100" s="93">
        <f t="shared" si="99"/>
        <v>3.8564300000000458</v>
      </c>
      <c r="AI100" s="91">
        <v>1038</v>
      </c>
      <c r="AJ100" s="92">
        <v>1139.8800000000001</v>
      </c>
      <c r="AK100" s="92">
        <v>1178.39949</v>
      </c>
      <c r="AL100" s="92">
        <f t="shared" si="100"/>
        <v>140.39949000000001</v>
      </c>
      <c r="AM100" s="93">
        <f t="shared" si="101"/>
        <v>38.519489999999905</v>
      </c>
      <c r="AN100" s="100">
        <f t="shared" si="81"/>
        <v>1.1413424475600507</v>
      </c>
      <c r="AO100" s="101">
        <f t="shared" si="102"/>
        <v>-0.92903398451850894</v>
      </c>
      <c r="AP100" s="102">
        <f t="shared" si="103"/>
        <v>-1.3307974538104941</v>
      </c>
      <c r="AQ100" s="100">
        <f t="shared" si="82"/>
        <v>1.0547449000703513</v>
      </c>
      <c r="AR100" s="101">
        <f t="shared" si="104"/>
        <v>-0.6441094370818583</v>
      </c>
      <c r="AS100" s="102">
        <f t="shared" si="105"/>
        <v>-1.1618509836277868</v>
      </c>
      <c r="AT100" s="100">
        <f t="shared" si="86"/>
        <v>1.5680613782922168</v>
      </c>
      <c r="AU100" s="101">
        <f t="shared" si="106"/>
        <v>-4.624655327854521E-2</v>
      </c>
      <c r="AV100" s="102">
        <f t="shared" si="107"/>
        <v>-0.79361575474428747</v>
      </c>
      <c r="AW100" s="91">
        <v>928</v>
      </c>
      <c r="AX100" s="92">
        <v>594</v>
      </c>
      <c r="AY100" s="93">
        <v>741</v>
      </c>
      <c r="AZ100" s="91">
        <v>6</v>
      </c>
      <c r="BA100" s="92">
        <v>6</v>
      </c>
      <c r="BB100" s="93">
        <v>6</v>
      </c>
      <c r="BC100" s="91">
        <v>12</v>
      </c>
      <c r="BD100" s="92">
        <v>12</v>
      </c>
      <c r="BE100" s="93">
        <v>9</v>
      </c>
      <c r="BF100" s="91">
        <f t="shared" si="108"/>
        <v>10.291666666666666</v>
      </c>
      <c r="BG100" s="92">
        <f t="shared" si="109"/>
        <v>-2.5972222222222214</v>
      </c>
      <c r="BH100" s="93">
        <f t="shared" si="110"/>
        <v>-0.70833333333333393</v>
      </c>
      <c r="BI100" s="91">
        <f t="shared" si="111"/>
        <v>6.8611111111111107</v>
      </c>
      <c r="BJ100" s="92">
        <f t="shared" si="112"/>
        <v>0.41666666666666696</v>
      </c>
      <c r="BK100" s="93">
        <f t="shared" si="113"/>
        <v>1.3611111111111107</v>
      </c>
      <c r="BL100" s="91">
        <v>60</v>
      </c>
      <c r="BM100" s="92">
        <v>60</v>
      </c>
      <c r="BN100" s="93">
        <v>60</v>
      </c>
      <c r="BO100" s="91">
        <v>10281</v>
      </c>
      <c r="BP100" s="92">
        <v>7469</v>
      </c>
      <c r="BQ100" s="93">
        <v>9607</v>
      </c>
      <c r="BR100" s="91">
        <f t="shared" si="87"/>
        <v>78.224302071406271</v>
      </c>
      <c r="BS100" s="92">
        <f t="shared" si="114"/>
        <v>15.681747845163684</v>
      </c>
      <c r="BT100" s="93">
        <f t="shared" si="115"/>
        <v>13.602933749007022</v>
      </c>
      <c r="BU100" s="91">
        <f t="shared" si="88"/>
        <v>1014.1712145748987</v>
      </c>
      <c r="BV100" s="92">
        <f t="shared" si="116"/>
        <v>321.28328354041594</v>
      </c>
      <c r="BW100" s="93">
        <f t="shared" si="117"/>
        <v>201.61734252102667</v>
      </c>
      <c r="BX100" s="169">
        <f t="shared" si="89"/>
        <v>12.964912280701755</v>
      </c>
      <c r="BY100" s="250">
        <f t="shared" si="118"/>
        <v>1.8862484875983068</v>
      </c>
      <c r="BZ100" s="251">
        <f t="shared" si="119"/>
        <v>0.39083820662768076</v>
      </c>
      <c r="CA100" s="100">
        <f t="shared" si="120"/>
        <v>0.43867579908675802</v>
      </c>
      <c r="CB100" s="101">
        <f t="shared" si="121"/>
        <v>-3.077625570776249E-2</v>
      </c>
      <c r="CC100" s="247">
        <f t="shared" si="122"/>
        <v>-1.8983514638732157E-2</v>
      </c>
      <c r="CD100" s="285"/>
      <c r="CE100" s="280"/>
      <c r="CF100" s="273"/>
    </row>
    <row r="101" spans="1:84" s="142" customFormat="1" ht="15" customHeight="1" x14ac:dyDescent="0.2">
      <c r="A101" s="141" t="s">
        <v>162</v>
      </c>
      <c r="B101" s="194" t="s">
        <v>212</v>
      </c>
      <c r="C101" s="92">
        <v>778.38667000000009</v>
      </c>
      <c r="D101" s="92">
        <v>616.08299999999997</v>
      </c>
      <c r="E101" s="92">
        <v>835.7170900000001</v>
      </c>
      <c r="F101" s="91">
        <v>831.18838000000005</v>
      </c>
      <c r="G101" s="92">
        <v>606.69600000000003</v>
      </c>
      <c r="H101" s="93">
        <v>832.77020999999991</v>
      </c>
      <c r="I101" s="157">
        <f t="shared" si="83"/>
        <v>1.0035386472337913</v>
      </c>
      <c r="J101" s="248">
        <f t="shared" si="90"/>
        <v>6.7064210476145525E-2</v>
      </c>
      <c r="K101" s="249">
        <f t="shared" si="91"/>
        <v>-1.193368157668373E-2</v>
      </c>
      <c r="L101" s="91">
        <v>466.17990999999995</v>
      </c>
      <c r="M101" s="92">
        <v>336.41500000000002</v>
      </c>
      <c r="N101" s="92">
        <v>449.12153999999998</v>
      </c>
      <c r="O101" s="97">
        <f t="shared" si="80"/>
        <v>0.53931028584704066</v>
      </c>
      <c r="P101" s="98">
        <f t="shared" si="92"/>
        <v>-2.154922713123264E-2</v>
      </c>
      <c r="Q101" s="99">
        <f t="shared" si="93"/>
        <v>-1.5193122779355472E-2</v>
      </c>
      <c r="R101" s="91">
        <v>360.20134000000013</v>
      </c>
      <c r="S101" s="92">
        <v>268.464</v>
      </c>
      <c r="T101" s="93">
        <v>381.14737999999994</v>
      </c>
      <c r="U101" s="100">
        <f t="shared" si="84"/>
        <v>0.45768613649136175</v>
      </c>
      <c r="V101" s="101">
        <f t="shared" si="94"/>
        <v>2.4329091726130403E-2</v>
      </c>
      <c r="W101" s="102">
        <f t="shared" si="95"/>
        <v>1.5184455253971052E-2</v>
      </c>
      <c r="X101" s="91">
        <v>4.8071299999999999</v>
      </c>
      <c r="Y101" s="92">
        <v>1.8169999999999999</v>
      </c>
      <c r="Z101" s="93">
        <v>2.50129</v>
      </c>
      <c r="AA101" s="100">
        <f t="shared" si="85"/>
        <v>3.0035776615976698E-3</v>
      </c>
      <c r="AB101" s="101">
        <f t="shared" si="96"/>
        <v>-2.7798645948977825E-3</v>
      </c>
      <c r="AC101" s="102">
        <f t="shared" si="97"/>
        <v>8.6675253844759048E-6</v>
      </c>
      <c r="AD101" s="91">
        <v>79.296180000000007</v>
      </c>
      <c r="AE101" s="92">
        <v>69.161000000000001</v>
      </c>
      <c r="AF101" s="92">
        <v>93.017119999999991</v>
      </c>
      <c r="AG101" s="92">
        <f t="shared" si="98"/>
        <v>13.720939999999985</v>
      </c>
      <c r="AH101" s="93">
        <f t="shared" si="99"/>
        <v>23.85611999999999</v>
      </c>
      <c r="AI101" s="91">
        <v>0</v>
      </c>
      <c r="AJ101" s="92">
        <v>0</v>
      </c>
      <c r="AK101" s="92">
        <v>0</v>
      </c>
      <c r="AL101" s="92">
        <f t="shared" si="100"/>
        <v>0</v>
      </c>
      <c r="AM101" s="93">
        <f t="shared" si="101"/>
        <v>0</v>
      </c>
      <c r="AN101" s="100">
        <f t="shared" si="81"/>
        <v>0.11130216327154442</v>
      </c>
      <c r="AO101" s="101">
        <f t="shared" si="102"/>
        <v>9.4296838777233605E-3</v>
      </c>
      <c r="AP101" s="102">
        <f t="shared" si="103"/>
        <v>-9.5706154069678806E-4</v>
      </c>
      <c r="AQ101" s="100">
        <f t="shared" si="82"/>
        <v>0</v>
      </c>
      <c r="AR101" s="101">
        <f t="shared" si="104"/>
        <v>0</v>
      </c>
      <c r="AS101" s="102">
        <f t="shared" si="105"/>
        <v>0</v>
      </c>
      <c r="AT101" s="100">
        <f t="shared" si="86"/>
        <v>0</v>
      </c>
      <c r="AU101" s="101">
        <f t="shared" si="106"/>
        <v>0</v>
      </c>
      <c r="AV101" s="102">
        <f t="shared" si="107"/>
        <v>0</v>
      </c>
      <c r="AW101" s="91">
        <v>1317</v>
      </c>
      <c r="AX101" s="92">
        <v>949</v>
      </c>
      <c r="AY101" s="93">
        <v>1235</v>
      </c>
      <c r="AZ101" s="91">
        <v>9.41</v>
      </c>
      <c r="BA101" s="92">
        <v>7.64</v>
      </c>
      <c r="BB101" s="93">
        <v>7.69</v>
      </c>
      <c r="BC101" s="91">
        <v>16.7</v>
      </c>
      <c r="BD101" s="92">
        <v>14.34</v>
      </c>
      <c r="BE101" s="93">
        <v>14.23</v>
      </c>
      <c r="BF101" s="91">
        <f t="shared" si="108"/>
        <v>13.383181621153012</v>
      </c>
      <c r="BG101" s="92">
        <f t="shared" si="109"/>
        <v>1.7200572853400473</v>
      </c>
      <c r="BH101" s="93">
        <f t="shared" si="110"/>
        <v>-0.41844723283186269</v>
      </c>
      <c r="BI101" s="91">
        <f t="shared" si="111"/>
        <v>7.2323729210587961</v>
      </c>
      <c r="BJ101" s="92">
        <f t="shared" si="112"/>
        <v>0.66051663363364632</v>
      </c>
      <c r="BK101" s="93">
        <f t="shared" si="113"/>
        <v>-0.12079614759144519</v>
      </c>
      <c r="BL101" s="91">
        <v>60</v>
      </c>
      <c r="BM101" s="92">
        <v>60</v>
      </c>
      <c r="BN101" s="93">
        <v>60</v>
      </c>
      <c r="BO101" s="91">
        <v>20347</v>
      </c>
      <c r="BP101" s="92">
        <v>14903</v>
      </c>
      <c r="BQ101" s="93">
        <v>19773</v>
      </c>
      <c r="BR101" s="91">
        <f t="shared" si="87"/>
        <v>42.116533151266879</v>
      </c>
      <c r="BS101" s="92">
        <f t="shared" si="114"/>
        <v>1.2658731031025283</v>
      </c>
      <c r="BT101" s="93">
        <f t="shared" si="115"/>
        <v>1.4068773772616439</v>
      </c>
      <c r="BU101" s="91">
        <f t="shared" si="88"/>
        <v>674.30786234817811</v>
      </c>
      <c r="BV101" s="92">
        <f t="shared" si="116"/>
        <v>43.185326281359607</v>
      </c>
      <c r="BW101" s="93">
        <f t="shared" si="117"/>
        <v>35.007546225944225</v>
      </c>
      <c r="BX101" s="169">
        <f t="shared" si="89"/>
        <v>16.010526315789473</v>
      </c>
      <c r="BY101" s="250">
        <f t="shared" si="118"/>
        <v>0.56101986172721041</v>
      </c>
      <c r="BZ101" s="251">
        <f t="shared" si="119"/>
        <v>0.30662747490433162</v>
      </c>
      <c r="CA101" s="100">
        <f t="shared" si="120"/>
        <v>0.90287671232876721</v>
      </c>
      <c r="CB101" s="101">
        <f t="shared" si="121"/>
        <v>-2.621004566210039E-2</v>
      </c>
      <c r="CC101" s="247">
        <f t="shared" si="122"/>
        <v>-1.0297307279075851E-2</v>
      </c>
      <c r="CD101" s="285"/>
      <c r="CE101" s="280"/>
      <c r="CF101" s="273"/>
    </row>
    <row r="102" spans="1:84" s="142" customFormat="1" ht="15" customHeight="1" x14ac:dyDescent="0.2">
      <c r="A102" s="141" t="s">
        <v>162</v>
      </c>
      <c r="B102" s="194" t="s">
        <v>213</v>
      </c>
      <c r="C102" s="92">
        <v>961.04700000000003</v>
      </c>
      <c r="D102" s="92">
        <v>749.07799999999997</v>
      </c>
      <c r="E102" s="92">
        <v>936.44100000000003</v>
      </c>
      <c r="F102" s="91">
        <v>949.89200000000005</v>
      </c>
      <c r="G102" s="92">
        <v>677.91499999999996</v>
      </c>
      <c r="H102" s="93">
        <v>931.08399999999995</v>
      </c>
      <c r="I102" s="157">
        <f t="shared" si="83"/>
        <v>1.0057535088133831</v>
      </c>
      <c r="J102" s="248">
        <f t="shared" si="90"/>
        <v>-5.9899314935150105E-3</v>
      </c>
      <c r="K102" s="249">
        <f t="shared" si="91"/>
        <v>-9.9219828551920797E-2</v>
      </c>
      <c r="L102" s="91">
        <v>666.68299999999999</v>
      </c>
      <c r="M102" s="92">
        <v>433.298</v>
      </c>
      <c r="N102" s="92">
        <v>583.322</v>
      </c>
      <c r="O102" s="97">
        <f t="shared" si="80"/>
        <v>0.62649771663995946</v>
      </c>
      <c r="P102" s="98">
        <f t="shared" si="92"/>
        <v>-7.5353651726128401E-2</v>
      </c>
      <c r="Q102" s="99">
        <f t="shared" si="93"/>
        <v>-1.2665010250579978E-2</v>
      </c>
      <c r="R102" s="91">
        <v>282.33600000000007</v>
      </c>
      <c r="S102" s="92">
        <v>242.53800000000001</v>
      </c>
      <c r="T102" s="93">
        <v>340.43299999999994</v>
      </c>
      <c r="U102" s="100">
        <f t="shared" si="84"/>
        <v>0.36563081311675416</v>
      </c>
      <c r="V102" s="101">
        <f t="shared" si="94"/>
        <v>6.840123333294712E-2</v>
      </c>
      <c r="W102" s="102">
        <f t="shared" si="95"/>
        <v>7.8602961640388269E-3</v>
      </c>
      <c r="X102" s="91">
        <v>0.873</v>
      </c>
      <c r="Y102" s="92">
        <v>2.0790000000000002</v>
      </c>
      <c r="Z102" s="93">
        <v>7.3289999999999997</v>
      </c>
      <c r="AA102" s="100">
        <f t="shared" si="85"/>
        <v>7.8714702432863201E-3</v>
      </c>
      <c r="AB102" s="101">
        <f t="shared" si="96"/>
        <v>6.9524183931812559E-3</v>
      </c>
      <c r="AC102" s="102">
        <f t="shared" si="97"/>
        <v>4.8047140865410051E-3</v>
      </c>
      <c r="AD102" s="91">
        <v>502.29599999999999</v>
      </c>
      <c r="AE102" s="92">
        <v>8.1340000000000003</v>
      </c>
      <c r="AF102" s="92">
        <v>506.77699999999999</v>
      </c>
      <c r="AG102" s="92">
        <f t="shared" si="98"/>
        <v>4.4809999999999945</v>
      </c>
      <c r="AH102" s="93">
        <f t="shared" si="99"/>
        <v>498.64299999999997</v>
      </c>
      <c r="AI102" s="91">
        <v>0</v>
      </c>
      <c r="AJ102" s="92">
        <v>0</v>
      </c>
      <c r="AK102" s="92">
        <v>0</v>
      </c>
      <c r="AL102" s="92">
        <f t="shared" si="100"/>
        <v>0</v>
      </c>
      <c r="AM102" s="93">
        <f t="shared" si="101"/>
        <v>0</v>
      </c>
      <c r="AN102" s="100">
        <f t="shared" si="81"/>
        <v>0.54117344285438163</v>
      </c>
      <c r="AO102" s="101">
        <f t="shared" si="102"/>
        <v>1.8518463441304034E-2</v>
      </c>
      <c r="AP102" s="102">
        <f t="shared" si="103"/>
        <v>0.53031476058097349</v>
      </c>
      <c r="AQ102" s="100">
        <f t="shared" si="82"/>
        <v>0</v>
      </c>
      <c r="AR102" s="101">
        <f t="shared" si="104"/>
        <v>0</v>
      </c>
      <c r="AS102" s="102">
        <f t="shared" si="105"/>
        <v>0</v>
      </c>
      <c r="AT102" s="100">
        <f t="shared" si="86"/>
        <v>0</v>
      </c>
      <c r="AU102" s="101">
        <f t="shared" si="106"/>
        <v>0</v>
      </c>
      <c r="AV102" s="102">
        <f t="shared" si="107"/>
        <v>0</v>
      </c>
      <c r="AW102" s="91">
        <v>2142</v>
      </c>
      <c r="AX102" s="92">
        <v>1451</v>
      </c>
      <c r="AY102" s="93">
        <v>1737</v>
      </c>
      <c r="AZ102" s="91">
        <v>6</v>
      </c>
      <c r="BA102" s="92">
        <v>5</v>
      </c>
      <c r="BB102" s="93">
        <v>5</v>
      </c>
      <c r="BC102" s="91">
        <v>18</v>
      </c>
      <c r="BD102" s="92">
        <v>16</v>
      </c>
      <c r="BE102" s="93">
        <v>16</v>
      </c>
      <c r="BF102" s="91">
        <f t="shared" si="108"/>
        <v>28.95</v>
      </c>
      <c r="BG102" s="92">
        <f t="shared" si="109"/>
        <v>-0.80000000000000071</v>
      </c>
      <c r="BH102" s="93">
        <f t="shared" si="110"/>
        <v>-3.2944444444444407</v>
      </c>
      <c r="BI102" s="91">
        <f t="shared" si="111"/>
        <v>9.046875</v>
      </c>
      <c r="BJ102" s="92">
        <f t="shared" si="112"/>
        <v>-0.86979166666666607</v>
      </c>
      <c r="BK102" s="93">
        <f t="shared" si="113"/>
        <v>-1.0295138888888893</v>
      </c>
      <c r="BL102" s="91">
        <v>84</v>
      </c>
      <c r="BM102" s="92">
        <v>90</v>
      </c>
      <c r="BN102" s="93">
        <v>90</v>
      </c>
      <c r="BO102" s="91">
        <v>23812</v>
      </c>
      <c r="BP102" s="92">
        <v>17304</v>
      </c>
      <c r="BQ102" s="93">
        <v>21928</v>
      </c>
      <c r="BR102" s="91">
        <f t="shared" si="87"/>
        <v>42.460963152134255</v>
      </c>
      <c r="BS102" s="92">
        <f t="shared" si="114"/>
        <v>2.5696478489257899</v>
      </c>
      <c r="BT102" s="93">
        <f t="shared" si="115"/>
        <v>3.2841832168591765</v>
      </c>
      <c r="BU102" s="91">
        <f t="shared" si="88"/>
        <v>536.02993667242367</v>
      </c>
      <c r="BV102" s="92">
        <f t="shared" si="116"/>
        <v>92.569619212106204</v>
      </c>
      <c r="BW102" s="93">
        <f t="shared" si="117"/>
        <v>68.824561069391279</v>
      </c>
      <c r="BX102" s="169">
        <f t="shared" si="89"/>
        <v>12.624064478986758</v>
      </c>
      <c r="BY102" s="250">
        <f t="shared" si="118"/>
        <v>1.5073511269792892</v>
      </c>
      <c r="BZ102" s="251">
        <f t="shared" si="119"/>
        <v>0.6984959055891018</v>
      </c>
      <c r="CA102" s="100">
        <f t="shared" si="120"/>
        <v>0.6675190258751903</v>
      </c>
      <c r="CB102" s="101">
        <f t="shared" si="121"/>
        <v>-0.10912807131985214</v>
      </c>
      <c r="CC102" s="247">
        <f t="shared" si="122"/>
        <v>-3.9343719222848961E-2</v>
      </c>
      <c r="CD102" s="285"/>
      <c r="CE102" s="280"/>
      <c r="CF102" s="273"/>
    </row>
    <row r="103" spans="1:84" s="142" customFormat="1" ht="15" customHeight="1" x14ac:dyDescent="0.2">
      <c r="A103" s="141" t="s">
        <v>162</v>
      </c>
      <c r="B103" s="194" t="s">
        <v>214</v>
      </c>
      <c r="C103" s="92">
        <v>1953.4062800000002</v>
      </c>
      <c r="D103" s="92">
        <v>1488.5409999999999</v>
      </c>
      <c r="E103" s="92">
        <v>1973.83</v>
      </c>
      <c r="F103" s="91">
        <v>1924.95506</v>
      </c>
      <c r="G103" s="92">
        <v>1488</v>
      </c>
      <c r="H103" s="93">
        <v>1972.9259999999999</v>
      </c>
      <c r="I103" s="157">
        <f t="shared" si="83"/>
        <v>1.0004582026898119</v>
      </c>
      <c r="J103" s="248">
        <f t="shared" si="90"/>
        <v>-1.4321996906120571E-2</v>
      </c>
      <c r="K103" s="249">
        <f t="shared" si="91"/>
        <v>9.4627420994752853E-5</v>
      </c>
      <c r="L103" s="91">
        <v>1190.5803899999999</v>
      </c>
      <c r="M103" s="92">
        <v>872.47900000000004</v>
      </c>
      <c r="N103" s="92">
        <v>1145.163</v>
      </c>
      <c r="O103" s="97">
        <f t="shared" si="80"/>
        <v>0.58043890140836507</v>
      </c>
      <c r="P103" s="98">
        <f t="shared" si="92"/>
        <v>-3.8058857183464023E-2</v>
      </c>
      <c r="Q103" s="99">
        <f t="shared" si="93"/>
        <v>-5.9045125701295831E-3</v>
      </c>
      <c r="R103" s="91">
        <v>726.67478000000017</v>
      </c>
      <c r="S103" s="92">
        <v>608.13499999999999</v>
      </c>
      <c r="T103" s="93">
        <v>819.14799999999991</v>
      </c>
      <c r="U103" s="100">
        <f t="shared" si="84"/>
        <v>0.41519448778109264</v>
      </c>
      <c r="V103" s="101">
        <f t="shared" si="94"/>
        <v>3.7692282612728778E-2</v>
      </c>
      <c r="W103" s="102">
        <f t="shared" si="95"/>
        <v>6.5016114370066158E-3</v>
      </c>
      <c r="X103" s="91">
        <v>7.6998899999999999</v>
      </c>
      <c r="Y103" s="92">
        <v>7.3860000000000001</v>
      </c>
      <c r="Z103" s="93">
        <v>8.6150000000000002</v>
      </c>
      <c r="AA103" s="100">
        <f t="shared" si="85"/>
        <v>4.3666108105423112E-3</v>
      </c>
      <c r="AB103" s="101">
        <f t="shared" si="96"/>
        <v>3.6657457073523744E-4</v>
      </c>
      <c r="AC103" s="102">
        <f t="shared" si="97"/>
        <v>-5.9709886687704401E-4</v>
      </c>
      <c r="AD103" s="91">
        <v>803.09031000000004</v>
      </c>
      <c r="AE103" s="92">
        <v>206.745</v>
      </c>
      <c r="AF103" s="92">
        <v>761.71500000000003</v>
      </c>
      <c r="AG103" s="92">
        <f t="shared" si="98"/>
        <v>-41.375310000000013</v>
      </c>
      <c r="AH103" s="93">
        <f t="shared" si="99"/>
        <v>554.97</v>
      </c>
      <c r="AI103" s="91">
        <v>0</v>
      </c>
      <c r="AJ103" s="92">
        <v>0</v>
      </c>
      <c r="AK103" s="92">
        <v>0</v>
      </c>
      <c r="AL103" s="92">
        <f t="shared" si="100"/>
        <v>0</v>
      </c>
      <c r="AM103" s="93">
        <f t="shared" si="101"/>
        <v>0</v>
      </c>
      <c r="AN103" s="100">
        <f t="shared" si="81"/>
        <v>0.38590709432929893</v>
      </c>
      <c r="AO103" s="101">
        <f t="shared" si="102"/>
        <v>-2.5215936359432145E-2</v>
      </c>
      <c r="AP103" s="102">
        <f t="shared" si="103"/>
        <v>0.24701605941658908</v>
      </c>
      <c r="AQ103" s="100">
        <f t="shared" si="82"/>
        <v>0</v>
      </c>
      <c r="AR103" s="101">
        <f t="shared" si="104"/>
        <v>0</v>
      </c>
      <c r="AS103" s="102">
        <f t="shared" si="105"/>
        <v>0</v>
      </c>
      <c r="AT103" s="100">
        <f t="shared" si="86"/>
        <v>0</v>
      </c>
      <c r="AU103" s="101">
        <f t="shared" si="106"/>
        <v>0</v>
      </c>
      <c r="AV103" s="102">
        <f t="shared" si="107"/>
        <v>0</v>
      </c>
      <c r="AW103" s="91">
        <v>3104</v>
      </c>
      <c r="AX103" s="92">
        <v>1844</v>
      </c>
      <c r="AY103" s="93">
        <v>2372</v>
      </c>
      <c r="AZ103" s="91">
        <v>5</v>
      </c>
      <c r="BA103" s="92">
        <v>5</v>
      </c>
      <c r="BB103" s="93">
        <v>5</v>
      </c>
      <c r="BC103" s="91">
        <v>33</v>
      </c>
      <c r="BD103" s="92">
        <v>34</v>
      </c>
      <c r="BE103" s="93">
        <v>35</v>
      </c>
      <c r="BF103" s="91">
        <f t="shared" si="108"/>
        <v>39.533333333333331</v>
      </c>
      <c r="BG103" s="92">
        <f t="shared" si="109"/>
        <v>-12.199999999999996</v>
      </c>
      <c r="BH103" s="93">
        <f t="shared" si="110"/>
        <v>-1.44444444444445</v>
      </c>
      <c r="BI103" s="91">
        <f t="shared" si="111"/>
        <v>5.647619047619048</v>
      </c>
      <c r="BJ103" s="92">
        <f t="shared" si="112"/>
        <v>-2.1907647907647902</v>
      </c>
      <c r="BK103" s="93">
        <f t="shared" si="113"/>
        <v>-0.37852474323062513</v>
      </c>
      <c r="BL103" s="91">
        <v>100</v>
      </c>
      <c r="BM103" s="92">
        <v>100</v>
      </c>
      <c r="BN103" s="93">
        <v>82</v>
      </c>
      <c r="BO103" s="91">
        <v>31083</v>
      </c>
      <c r="BP103" s="92">
        <v>18002</v>
      </c>
      <c r="BQ103" s="93">
        <v>23472</v>
      </c>
      <c r="BR103" s="91">
        <f t="shared" si="87"/>
        <v>84.054447852760731</v>
      </c>
      <c r="BS103" s="92">
        <f t="shared" si="114"/>
        <v>22.124934614012858</v>
      </c>
      <c r="BT103" s="93">
        <f t="shared" si="115"/>
        <v>1.396965350816501</v>
      </c>
      <c r="BU103" s="91">
        <f t="shared" si="88"/>
        <v>831.75632377740305</v>
      </c>
      <c r="BV103" s="92">
        <f t="shared" si="116"/>
        <v>211.60327609699061</v>
      </c>
      <c r="BW103" s="93">
        <f t="shared" si="117"/>
        <v>24.814892107121068</v>
      </c>
      <c r="BX103" s="169">
        <f t="shared" si="89"/>
        <v>9.8954468802698141</v>
      </c>
      <c r="BY103" s="250">
        <f t="shared" si="118"/>
        <v>-0.11840621251369043</v>
      </c>
      <c r="BZ103" s="251">
        <f t="shared" si="119"/>
        <v>0.13297399523727549</v>
      </c>
      <c r="CA103" s="100">
        <f t="shared" si="120"/>
        <v>0.7842298696959572</v>
      </c>
      <c r="CB103" s="101">
        <f t="shared" si="121"/>
        <v>-6.7359171399933193E-2</v>
      </c>
      <c r="CC103" s="247">
        <f t="shared" si="122"/>
        <v>0.12239163440183953</v>
      </c>
      <c r="CD103" s="285"/>
      <c r="CE103" s="280"/>
      <c r="CF103" s="273"/>
    </row>
    <row r="104" spans="1:84" s="142" customFormat="1" ht="15" customHeight="1" x14ac:dyDescent="0.2">
      <c r="A104" s="141" t="s">
        <v>167</v>
      </c>
      <c r="B104" s="194" t="s">
        <v>215</v>
      </c>
      <c r="C104" s="92">
        <v>863.21900000000005</v>
      </c>
      <c r="D104" s="92">
        <v>625.51700000000005</v>
      </c>
      <c r="E104" s="92">
        <v>805.86300000000006</v>
      </c>
      <c r="F104" s="91">
        <v>859.78700000000003</v>
      </c>
      <c r="G104" s="92">
        <v>575.78399999999999</v>
      </c>
      <c r="H104" s="93">
        <v>804.68499999999995</v>
      </c>
      <c r="I104" s="157">
        <f t="shared" si="83"/>
        <v>1.0014639268782195</v>
      </c>
      <c r="J104" s="248">
        <f t="shared" si="90"/>
        <v>-2.5277594347858923E-3</v>
      </c>
      <c r="K104" s="249">
        <f t="shared" si="91"/>
        <v>-8.4910477412278418E-2</v>
      </c>
      <c r="L104" s="91">
        <v>639.66200000000003</v>
      </c>
      <c r="M104" s="92">
        <v>456.59100000000001</v>
      </c>
      <c r="N104" s="92">
        <v>637.88300000000004</v>
      </c>
      <c r="O104" s="97">
        <f t="shared" si="80"/>
        <v>0.79271143366659014</v>
      </c>
      <c r="P104" s="98">
        <f t="shared" si="92"/>
        <v>4.8734146268664791E-2</v>
      </c>
      <c r="Q104" s="99">
        <f t="shared" si="93"/>
        <v>-2.7864594659821051E-4</v>
      </c>
      <c r="R104" s="91">
        <v>204.489</v>
      </c>
      <c r="S104" s="92">
        <v>108.65300000000001</v>
      </c>
      <c r="T104" s="93">
        <v>151.69799999999992</v>
      </c>
      <c r="U104" s="100">
        <f t="shared" si="84"/>
        <v>0.18851848860112955</v>
      </c>
      <c r="V104" s="101">
        <f t="shared" si="94"/>
        <v>-4.9318324470014802E-2</v>
      </c>
      <c r="W104" s="102">
        <f t="shared" si="95"/>
        <v>-1.8595612119690075E-4</v>
      </c>
      <c r="X104" s="91">
        <v>15.635999999999999</v>
      </c>
      <c r="Y104" s="92">
        <v>10.54</v>
      </c>
      <c r="Z104" s="93">
        <v>15.103999999999999</v>
      </c>
      <c r="AA104" s="100">
        <f t="shared" si="85"/>
        <v>1.8770077732280333E-2</v>
      </c>
      <c r="AB104" s="101">
        <f t="shared" si="96"/>
        <v>5.8417820135000034E-4</v>
      </c>
      <c r="AC104" s="102">
        <f t="shared" si="97"/>
        <v>4.6460206779504187E-4</v>
      </c>
      <c r="AD104" s="91">
        <v>101.64700000000001</v>
      </c>
      <c r="AE104" s="92">
        <v>63.890999999999998</v>
      </c>
      <c r="AF104" s="92">
        <v>94.674000000000007</v>
      </c>
      <c r="AG104" s="92">
        <f t="shared" si="98"/>
        <v>-6.972999999999999</v>
      </c>
      <c r="AH104" s="93">
        <f t="shared" si="99"/>
        <v>30.783000000000008</v>
      </c>
      <c r="AI104" s="91">
        <v>0</v>
      </c>
      <c r="AJ104" s="92">
        <v>0</v>
      </c>
      <c r="AK104" s="92">
        <v>0</v>
      </c>
      <c r="AL104" s="92">
        <f t="shared" si="100"/>
        <v>0</v>
      </c>
      <c r="AM104" s="93">
        <f t="shared" si="101"/>
        <v>0</v>
      </c>
      <c r="AN104" s="100">
        <f t="shared" si="81"/>
        <v>0.11748150740262303</v>
      </c>
      <c r="AO104" s="101">
        <f t="shared" si="102"/>
        <v>-2.7192480866981839E-4</v>
      </c>
      <c r="AP104" s="102">
        <f t="shared" si="103"/>
        <v>1.5340398527884228E-2</v>
      </c>
      <c r="AQ104" s="100">
        <f t="shared" si="82"/>
        <v>0</v>
      </c>
      <c r="AR104" s="101">
        <f t="shared" si="104"/>
        <v>0</v>
      </c>
      <c r="AS104" s="102">
        <f t="shared" si="105"/>
        <v>0</v>
      </c>
      <c r="AT104" s="100">
        <f t="shared" si="86"/>
        <v>0</v>
      </c>
      <c r="AU104" s="101">
        <f t="shared" si="106"/>
        <v>0</v>
      </c>
      <c r="AV104" s="102">
        <f t="shared" si="107"/>
        <v>0</v>
      </c>
      <c r="AW104" s="91">
        <v>1416</v>
      </c>
      <c r="AX104" s="92">
        <v>1073</v>
      </c>
      <c r="AY104" s="93">
        <v>1376</v>
      </c>
      <c r="AZ104" s="91">
        <v>10</v>
      </c>
      <c r="BA104" s="92">
        <v>9</v>
      </c>
      <c r="BB104" s="93">
        <v>9</v>
      </c>
      <c r="BC104" s="91">
        <v>16</v>
      </c>
      <c r="BD104" s="92">
        <v>15.75</v>
      </c>
      <c r="BE104" s="93">
        <v>16</v>
      </c>
      <c r="BF104" s="91">
        <f t="shared" si="108"/>
        <v>12.74074074074074</v>
      </c>
      <c r="BG104" s="92">
        <f t="shared" si="109"/>
        <v>0.94074074074074154</v>
      </c>
      <c r="BH104" s="93">
        <f t="shared" si="110"/>
        <v>-0.5061728395061742</v>
      </c>
      <c r="BI104" s="91">
        <f t="shared" si="111"/>
        <v>7.166666666666667</v>
      </c>
      <c r="BJ104" s="92">
        <f t="shared" si="112"/>
        <v>-0.20833333333333304</v>
      </c>
      <c r="BK104" s="93">
        <f t="shared" si="113"/>
        <v>-0.40299823633156961</v>
      </c>
      <c r="BL104" s="91">
        <v>85</v>
      </c>
      <c r="BM104" s="92">
        <v>85</v>
      </c>
      <c r="BN104" s="93">
        <v>85</v>
      </c>
      <c r="BO104" s="91">
        <v>22969</v>
      </c>
      <c r="BP104" s="92">
        <v>16881</v>
      </c>
      <c r="BQ104" s="93">
        <v>22170</v>
      </c>
      <c r="BR104" s="91">
        <f t="shared" si="87"/>
        <v>36.296120884077581</v>
      </c>
      <c r="BS104" s="92">
        <f t="shared" si="114"/>
        <v>-1.136375088755365</v>
      </c>
      <c r="BT104" s="93">
        <f t="shared" si="115"/>
        <v>2.1877149839531782</v>
      </c>
      <c r="BU104" s="91">
        <f t="shared" si="88"/>
        <v>584.80014534883719</v>
      </c>
      <c r="BV104" s="92">
        <f t="shared" si="116"/>
        <v>-22.394063690710823</v>
      </c>
      <c r="BW104" s="93">
        <f t="shared" si="117"/>
        <v>48.188775358156818</v>
      </c>
      <c r="BX104" s="169">
        <f t="shared" si="89"/>
        <v>16.111918604651162</v>
      </c>
      <c r="BY104" s="250">
        <f t="shared" si="118"/>
        <v>-0.10912659308895201</v>
      </c>
      <c r="BZ104" s="251">
        <f t="shared" si="119"/>
        <v>0.37939297557380947</v>
      </c>
      <c r="CA104" s="100">
        <f t="shared" si="120"/>
        <v>0.71458501208702652</v>
      </c>
      <c r="CB104" s="101">
        <f t="shared" si="121"/>
        <v>-2.5753424657534385E-2</v>
      </c>
      <c r="CC104" s="247">
        <f t="shared" si="122"/>
        <v>-1.5562046736502855E-2</v>
      </c>
      <c r="CD104" s="285"/>
      <c r="CE104" s="280"/>
      <c r="CF104" s="273"/>
    </row>
    <row r="105" spans="1:84" s="139" customFormat="1" ht="15" customHeight="1" x14ac:dyDescent="0.2">
      <c r="A105" s="140" t="s">
        <v>167</v>
      </c>
      <c r="B105" s="195" t="s">
        <v>216</v>
      </c>
      <c r="C105" s="70">
        <v>256.86700000000002</v>
      </c>
      <c r="D105" s="70">
        <v>225.27799999999999</v>
      </c>
      <c r="E105" s="70">
        <v>316.63099999999997</v>
      </c>
      <c r="F105" s="69">
        <v>286.52999999999997</v>
      </c>
      <c r="G105" s="70">
        <v>202.23400000000001</v>
      </c>
      <c r="H105" s="71">
        <v>305.74900000000002</v>
      </c>
      <c r="I105" s="155">
        <f t="shared" si="83"/>
        <v>1.0355912856624223</v>
      </c>
      <c r="J105" s="222">
        <f t="shared" si="90"/>
        <v>0.1391162219692661</v>
      </c>
      <c r="K105" s="156">
        <f t="shared" si="91"/>
        <v>-7.8355924005585997E-2</v>
      </c>
      <c r="L105" s="69">
        <v>187.78899999999999</v>
      </c>
      <c r="M105" s="70">
        <v>135.411</v>
      </c>
      <c r="N105" s="70">
        <v>241.887</v>
      </c>
      <c r="O105" s="75">
        <f t="shared" si="80"/>
        <v>0.79112932503458711</v>
      </c>
      <c r="P105" s="76">
        <f t="shared" si="92"/>
        <v>0.13573896451387368</v>
      </c>
      <c r="Q105" s="77">
        <f t="shared" si="93"/>
        <v>0.12155348714382697</v>
      </c>
      <c r="R105" s="69">
        <v>97.591999999999985</v>
      </c>
      <c r="S105" s="70">
        <v>60.887</v>
      </c>
      <c r="T105" s="93">
        <v>58.319000000000024</v>
      </c>
      <c r="U105" s="78">
        <f t="shared" si="84"/>
        <v>0.19074142515592862</v>
      </c>
      <c r="V105" s="79">
        <f t="shared" si="94"/>
        <v>-0.14985816301982957</v>
      </c>
      <c r="W105" s="80">
        <f t="shared" si="95"/>
        <v>-0.1103306003195107</v>
      </c>
      <c r="X105" s="69">
        <v>1.149</v>
      </c>
      <c r="Y105" s="70">
        <v>5.9359999999999999</v>
      </c>
      <c r="Z105" s="71">
        <v>5.5430000000000001</v>
      </c>
      <c r="AA105" s="78">
        <f t="shared" si="85"/>
        <v>1.8129249809484251E-2</v>
      </c>
      <c r="AB105" s="79">
        <f t="shared" si="96"/>
        <v>1.4119198505955824E-2</v>
      </c>
      <c r="AC105" s="80">
        <f t="shared" si="97"/>
        <v>-1.1222886824316197E-2</v>
      </c>
      <c r="AD105" s="69">
        <v>23.649000000000001</v>
      </c>
      <c r="AE105" s="70">
        <v>2.3410000000000002</v>
      </c>
      <c r="AF105" s="70">
        <v>74.193929999999995</v>
      </c>
      <c r="AG105" s="70">
        <f t="shared" si="98"/>
        <v>50.544929999999994</v>
      </c>
      <c r="AH105" s="71">
        <f t="shared" si="99"/>
        <v>71.852930000000001</v>
      </c>
      <c r="AI105" s="69">
        <v>23.649000000000001</v>
      </c>
      <c r="AJ105" s="70">
        <v>0</v>
      </c>
      <c r="AK105" s="70">
        <v>0</v>
      </c>
      <c r="AL105" s="70">
        <f>AK105-AI105</f>
        <v>-23.649000000000001</v>
      </c>
      <c r="AM105" s="71">
        <f t="shared" si="101"/>
        <v>0</v>
      </c>
      <c r="AN105" s="78">
        <f t="shared" si="81"/>
        <v>0.23432301322359467</v>
      </c>
      <c r="AO105" s="79">
        <f t="shared" si="102"/>
        <v>0.14225591235038013</v>
      </c>
      <c r="AP105" s="80">
        <f t="shared" si="103"/>
        <v>0.22393140818448742</v>
      </c>
      <c r="AQ105" s="78">
        <f t="shared" si="82"/>
        <v>0</v>
      </c>
      <c r="AR105" s="79">
        <f t="shared" si="104"/>
        <v>-9.2067100873214541E-2</v>
      </c>
      <c r="AS105" s="80">
        <f t="shared" si="105"/>
        <v>0</v>
      </c>
      <c r="AT105" s="78">
        <f t="shared" si="86"/>
        <v>0</v>
      </c>
      <c r="AU105" s="79">
        <f t="shared" si="106"/>
        <v>-8.2535860119359247E-2</v>
      </c>
      <c r="AV105" s="80">
        <f t="shared" si="107"/>
        <v>0</v>
      </c>
      <c r="AW105" s="69">
        <v>407</v>
      </c>
      <c r="AX105" s="70">
        <v>326</v>
      </c>
      <c r="AY105" s="71">
        <v>421</v>
      </c>
      <c r="AZ105" s="69">
        <v>4</v>
      </c>
      <c r="BA105" s="70">
        <v>4</v>
      </c>
      <c r="BB105" s="71">
        <v>4</v>
      </c>
      <c r="BC105" s="69">
        <v>6</v>
      </c>
      <c r="BD105" s="70">
        <v>6</v>
      </c>
      <c r="BE105" s="71">
        <v>6</v>
      </c>
      <c r="BF105" s="91">
        <f t="shared" si="108"/>
        <v>8.7708333333333339</v>
      </c>
      <c r="BG105" s="92">
        <f t="shared" si="109"/>
        <v>0.29166666666666785</v>
      </c>
      <c r="BH105" s="93">
        <f t="shared" si="110"/>
        <v>-0.28472222222222143</v>
      </c>
      <c r="BI105" s="91">
        <f t="shared" si="111"/>
        <v>5.8472222222222223</v>
      </c>
      <c r="BJ105" s="92">
        <f t="shared" si="112"/>
        <v>0.19444444444444464</v>
      </c>
      <c r="BK105" s="93">
        <f t="shared" si="113"/>
        <v>-0.18981481481481488</v>
      </c>
      <c r="BL105" s="69">
        <v>30</v>
      </c>
      <c r="BM105" s="70">
        <v>30</v>
      </c>
      <c r="BN105" s="71">
        <v>30</v>
      </c>
      <c r="BO105" s="69">
        <v>2862</v>
      </c>
      <c r="BP105" s="70">
        <v>1977</v>
      </c>
      <c r="BQ105" s="71">
        <v>2569</v>
      </c>
      <c r="BR105" s="69">
        <f t="shared" si="87"/>
        <v>119.01479174776178</v>
      </c>
      <c r="BS105" s="70">
        <f t="shared" si="114"/>
        <v>18.899487764533262</v>
      </c>
      <c r="BT105" s="71">
        <f t="shared" si="115"/>
        <v>16.721417949076894</v>
      </c>
      <c r="BU105" s="69">
        <f t="shared" si="88"/>
        <v>726.24465558194777</v>
      </c>
      <c r="BV105" s="70">
        <f t="shared" si="116"/>
        <v>22.239741577033783</v>
      </c>
      <c r="BW105" s="71">
        <f t="shared" si="117"/>
        <v>105.89496233041405</v>
      </c>
      <c r="BX105" s="168">
        <f t="shared" si="89"/>
        <v>6.1021377672209027</v>
      </c>
      <c r="BY105" s="234">
        <f t="shared" si="118"/>
        <v>-0.92980326472012909</v>
      </c>
      <c r="BZ105" s="163">
        <f t="shared" si="119"/>
        <v>3.7720589306792007E-2</v>
      </c>
      <c r="CA105" s="100">
        <f t="shared" si="120"/>
        <v>0.23461187214611873</v>
      </c>
      <c r="CB105" s="101">
        <f t="shared" si="121"/>
        <v>-2.6757990867579906E-2</v>
      </c>
      <c r="CC105" s="247">
        <f t="shared" si="122"/>
        <v>-7.6675396185871825E-3</v>
      </c>
      <c r="CD105" s="285"/>
      <c r="CE105" s="280"/>
      <c r="CF105" s="273"/>
    </row>
    <row r="106" spans="1:84" s="142" customFormat="1" ht="15" customHeight="1" x14ac:dyDescent="0.2">
      <c r="A106" s="141" t="s">
        <v>183</v>
      </c>
      <c r="B106" s="194" t="s">
        <v>217</v>
      </c>
      <c r="C106" s="92">
        <v>757.875</v>
      </c>
      <c r="D106" s="92">
        <v>524.79899999999998</v>
      </c>
      <c r="E106" s="92">
        <v>904.98462999999992</v>
      </c>
      <c r="F106" s="91">
        <v>761.27</v>
      </c>
      <c r="G106" s="92">
        <v>524.79899999999998</v>
      </c>
      <c r="H106" s="93">
        <v>763.90142000000003</v>
      </c>
      <c r="I106" s="157">
        <f t="shared" si="83"/>
        <v>1.1846877179518791</v>
      </c>
      <c r="J106" s="248">
        <f t="shared" si="90"/>
        <v>0.1891473709002417</v>
      </c>
      <c r="K106" s="249">
        <f t="shared" si="91"/>
        <v>0.1846877179518791</v>
      </c>
      <c r="L106" s="91">
        <v>544.81600000000003</v>
      </c>
      <c r="M106" s="92">
        <v>415.76400000000001</v>
      </c>
      <c r="N106" s="92">
        <v>593.55706000000009</v>
      </c>
      <c r="O106" s="97">
        <f t="shared" si="80"/>
        <v>0.77700740496070819</v>
      </c>
      <c r="P106" s="98">
        <f t="shared" si="92"/>
        <v>6.134016469115855E-2</v>
      </c>
      <c r="Q106" s="99">
        <f t="shared" si="93"/>
        <v>-1.5227336340247088E-2</v>
      </c>
      <c r="R106" s="91">
        <v>216.36599999999996</v>
      </c>
      <c r="S106" s="92">
        <v>108.776</v>
      </c>
      <c r="T106" s="93">
        <v>168.75541999999993</v>
      </c>
      <c r="U106" s="100">
        <f t="shared" si="84"/>
        <v>0.22091256225181505</v>
      </c>
      <c r="V106" s="101">
        <f t="shared" si="94"/>
        <v>-6.3304601172462727E-2</v>
      </c>
      <c r="W106" s="102">
        <f t="shared" si="95"/>
        <v>1.3640825834634385E-2</v>
      </c>
      <c r="X106" s="91">
        <v>8.7999999999999995E-2</v>
      </c>
      <c r="Y106" s="92">
        <v>0.25900000000000001</v>
      </c>
      <c r="Z106" s="93">
        <v>1.58894</v>
      </c>
      <c r="AA106" s="100">
        <f t="shared" si="85"/>
        <v>2.0800327874766879E-3</v>
      </c>
      <c r="AB106" s="101">
        <f t="shared" si="96"/>
        <v>1.9644364813041081E-3</v>
      </c>
      <c r="AC106" s="102">
        <f t="shared" si="97"/>
        <v>1.5865105056125837E-3</v>
      </c>
      <c r="AD106" s="91">
        <v>51.218779999999995</v>
      </c>
      <c r="AE106" s="92">
        <v>55.323</v>
      </c>
      <c r="AF106" s="92">
        <v>60.290180000000007</v>
      </c>
      <c r="AG106" s="92">
        <f t="shared" si="98"/>
        <v>9.0714000000000112</v>
      </c>
      <c r="AH106" s="93">
        <f t="shared" si="99"/>
        <v>4.9671800000000061</v>
      </c>
      <c r="AI106" s="91">
        <v>0</v>
      </c>
      <c r="AJ106" s="92">
        <v>0</v>
      </c>
      <c r="AK106" s="92">
        <v>0</v>
      </c>
      <c r="AL106" s="92">
        <f t="shared" si="100"/>
        <v>0</v>
      </c>
      <c r="AM106" s="93">
        <f t="shared" si="101"/>
        <v>0</v>
      </c>
      <c r="AN106" s="100">
        <f t="shared" si="81"/>
        <v>6.6620114863166255E-2</v>
      </c>
      <c r="AO106" s="101">
        <f t="shared" si="102"/>
        <v>-9.6197980943805994E-4</v>
      </c>
      <c r="AP106" s="102">
        <f t="shared" si="103"/>
        <v>-3.8797387837867861E-2</v>
      </c>
      <c r="AQ106" s="100">
        <f t="shared" si="82"/>
        <v>0</v>
      </c>
      <c r="AR106" s="101">
        <f t="shared" si="104"/>
        <v>0</v>
      </c>
      <c r="AS106" s="102">
        <f t="shared" si="105"/>
        <v>0</v>
      </c>
      <c r="AT106" s="100">
        <f t="shared" si="86"/>
        <v>0</v>
      </c>
      <c r="AU106" s="101">
        <f t="shared" si="106"/>
        <v>0</v>
      </c>
      <c r="AV106" s="102">
        <f t="shared" si="107"/>
        <v>0</v>
      </c>
      <c r="AW106" s="91">
        <v>1328</v>
      </c>
      <c r="AX106" s="92">
        <v>728</v>
      </c>
      <c r="AY106" s="93">
        <v>963</v>
      </c>
      <c r="AZ106" s="91">
        <v>6</v>
      </c>
      <c r="BA106" s="92">
        <v>4</v>
      </c>
      <c r="BB106" s="93">
        <v>4</v>
      </c>
      <c r="BC106" s="91">
        <v>15</v>
      </c>
      <c r="BD106" s="92">
        <v>15</v>
      </c>
      <c r="BE106" s="93">
        <v>17</v>
      </c>
      <c r="BF106" s="91">
        <f t="shared" si="108"/>
        <v>20.0625</v>
      </c>
      <c r="BG106" s="92">
        <f t="shared" si="109"/>
        <v>1.6180555555555536</v>
      </c>
      <c r="BH106" s="93">
        <f t="shared" si="110"/>
        <v>-0.15972222222222143</v>
      </c>
      <c r="BI106" s="91">
        <f t="shared" si="111"/>
        <v>4.7205882352941178</v>
      </c>
      <c r="BJ106" s="92">
        <f t="shared" si="112"/>
        <v>-2.6571895424836596</v>
      </c>
      <c r="BK106" s="93">
        <f t="shared" si="113"/>
        <v>-0.67200435729847463</v>
      </c>
      <c r="BL106" s="91">
        <v>45</v>
      </c>
      <c r="BM106" s="92">
        <v>45</v>
      </c>
      <c r="BN106" s="93">
        <v>45</v>
      </c>
      <c r="BO106" s="91">
        <v>9632</v>
      </c>
      <c r="BP106" s="92">
        <v>5407</v>
      </c>
      <c r="BQ106" s="93">
        <v>7062</v>
      </c>
      <c r="BR106" s="91">
        <f t="shared" si="87"/>
        <v>108.17069102237328</v>
      </c>
      <c r="BS106" s="92">
        <f t="shared" si="114"/>
        <v>29.135184377854998</v>
      </c>
      <c r="BT106" s="93">
        <f t="shared" si="115"/>
        <v>11.111508481222913</v>
      </c>
      <c r="BU106" s="91">
        <f t="shared" si="88"/>
        <v>793.25173416407063</v>
      </c>
      <c r="BV106" s="92">
        <f t="shared" si="116"/>
        <v>220.00625223635973</v>
      </c>
      <c r="BW106" s="93">
        <f t="shared" si="117"/>
        <v>72.373986911323414</v>
      </c>
      <c r="BX106" s="169">
        <f t="shared" si="89"/>
        <v>7.333333333333333</v>
      </c>
      <c r="BY106" s="250">
        <f t="shared" si="118"/>
        <v>8.032128514056236E-2</v>
      </c>
      <c r="BZ106" s="251">
        <f t="shared" si="119"/>
        <v>-9.3864468864468975E-2</v>
      </c>
      <c r="CA106" s="100">
        <f t="shared" si="120"/>
        <v>0.4299543378995434</v>
      </c>
      <c r="CB106" s="101">
        <f t="shared" si="121"/>
        <v>-0.15646879756468801</v>
      </c>
      <c r="CC106" s="247">
        <f t="shared" si="122"/>
        <v>-1.1794028113528476E-2</v>
      </c>
      <c r="CD106" s="285"/>
      <c r="CE106" s="280"/>
      <c r="CF106" s="273"/>
    </row>
    <row r="107" spans="1:84" s="142" customFormat="1" ht="16.5" customHeight="1" x14ac:dyDescent="0.2">
      <c r="A107" s="141" t="s">
        <v>95</v>
      </c>
      <c r="B107" s="194" t="s">
        <v>218</v>
      </c>
      <c r="C107" s="92">
        <v>34629.476069999997</v>
      </c>
      <c r="D107" s="92">
        <v>29331.398000000001</v>
      </c>
      <c r="E107" s="92">
        <v>40487.254000000001</v>
      </c>
      <c r="F107" s="91">
        <v>34590.987260000009</v>
      </c>
      <c r="G107" s="92">
        <v>28915.167000000001</v>
      </c>
      <c r="H107" s="93">
        <v>40442.514200000005</v>
      </c>
      <c r="I107" s="157">
        <f t="shared" si="83"/>
        <v>1.0011062566431639</v>
      </c>
      <c r="J107" s="248">
        <f t="shared" si="90"/>
        <v>-6.4265453987299992E-6</v>
      </c>
      <c r="K107" s="249">
        <f t="shared" si="91"/>
        <v>-1.3288645520119546E-2</v>
      </c>
      <c r="L107" s="91">
        <v>6401.4684400000006</v>
      </c>
      <c r="M107" s="92">
        <v>4072.404</v>
      </c>
      <c r="N107" s="92">
        <v>6844.9750000000004</v>
      </c>
      <c r="O107" s="97">
        <f t="shared" si="80"/>
        <v>0.16925196505216283</v>
      </c>
      <c r="P107" s="98">
        <f t="shared" si="92"/>
        <v>-1.5809779265336554E-2</v>
      </c>
      <c r="Q107" s="99">
        <f t="shared" si="93"/>
        <v>2.8412245883326637E-2</v>
      </c>
      <c r="R107" s="91">
        <v>4942.6685100000104</v>
      </c>
      <c r="S107" s="92">
        <v>3643.2669999999998</v>
      </c>
      <c r="T107" s="93">
        <v>4391.0049700000054</v>
      </c>
      <c r="U107" s="100">
        <f t="shared" si="84"/>
        <v>0.10857398598626207</v>
      </c>
      <c r="V107" s="101">
        <f t="shared" si="94"/>
        <v>-3.4314925302938573E-2</v>
      </c>
      <c r="W107" s="102">
        <f t="shared" si="95"/>
        <v>-1.7424490868462636E-2</v>
      </c>
      <c r="X107" s="91">
        <v>23246.850309999998</v>
      </c>
      <c r="Y107" s="92">
        <v>21199.495999999999</v>
      </c>
      <c r="Z107" s="93">
        <v>29206.534230000001</v>
      </c>
      <c r="AA107" s="100">
        <f t="shared" si="85"/>
        <v>0.72217404896157511</v>
      </c>
      <c r="AB107" s="101">
        <f t="shared" si="96"/>
        <v>5.0124704568275114E-2</v>
      </c>
      <c r="AC107" s="102">
        <f t="shared" si="97"/>
        <v>-1.0987755014863931E-2</v>
      </c>
      <c r="AD107" s="91">
        <v>7272.5739700000004</v>
      </c>
      <c r="AE107" s="92">
        <v>14781.999</v>
      </c>
      <c r="AF107" s="92">
        <v>14868.14482</v>
      </c>
      <c r="AG107" s="92">
        <f t="shared" si="98"/>
        <v>7595.5708499999992</v>
      </c>
      <c r="AH107" s="93">
        <f t="shared" si="99"/>
        <v>86.14581999999973</v>
      </c>
      <c r="AI107" s="91">
        <v>3138.4842999999996</v>
      </c>
      <c r="AJ107" s="92">
        <v>1339.636</v>
      </c>
      <c r="AK107" s="92">
        <v>2159.7461499999999</v>
      </c>
      <c r="AL107" s="92">
        <f t="shared" si="100"/>
        <v>-978.73814999999968</v>
      </c>
      <c r="AM107" s="93">
        <f t="shared" si="101"/>
        <v>820.11014999999998</v>
      </c>
      <c r="AN107" s="100">
        <f t="shared" si="81"/>
        <v>0.36723026017027482</v>
      </c>
      <c r="AO107" s="101">
        <f t="shared" si="102"/>
        <v>0.15721917148677222</v>
      </c>
      <c r="AP107" s="102">
        <f t="shared" si="103"/>
        <v>-0.13673477415914925</v>
      </c>
      <c r="AQ107" s="100">
        <f t="shared" si="82"/>
        <v>5.3343853598962279E-2</v>
      </c>
      <c r="AR107" s="101">
        <f t="shared" si="104"/>
        <v>-3.7286576201819854E-2</v>
      </c>
      <c r="AS107" s="102">
        <f t="shared" si="105"/>
        <v>7.6714311661822271E-3</v>
      </c>
      <c r="AT107" s="100">
        <f t="shared" si="86"/>
        <v>5.3402865591378086E-2</v>
      </c>
      <c r="AU107" s="101">
        <f t="shared" si="106"/>
        <v>-3.7328407165015585E-2</v>
      </c>
      <c r="AV107" s="102">
        <f t="shared" si="107"/>
        <v>7.0729931061180168E-3</v>
      </c>
      <c r="AW107" s="91">
        <v>12999</v>
      </c>
      <c r="AX107" s="92">
        <v>10192</v>
      </c>
      <c r="AY107" s="93">
        <v>13619</v>
      </c>
      <c r="AZ107" s="91">
        <v>49.17</v>
      </c>
      <c r="BA107" s="92">
        <v>51.13</v>
      </c>
      <c r="BB107" s="93">
        <v>50.23</v>
      </c>
      <c r="BC107" s="91">
        <v>117.33</v>
      </c>
      <c r="BD107" s="92">
        <v>118.64</v>
      </c>
      <c r="BE107" s="93">
        <v>119.21</v>
      </c>
      <c r="BF107" s="91">
        <f t="shared" si="108"/>
        <v>22.594399097484906</v>
      </c>
      <c r="BG107" s="92">
        <f t="shared" si="109"/>
        <v>0.5636893150972746</v>
      </c>
      <c r="BH107" s="93">
        <f t="shared" si="110"/>
        <v>0.44606261314216411</v>
      </c>
      <c r="BI107" s="91">
        <f t="shared" si="111"/>
        <v>9.5203142913066579</v>
      </c>
      <c r="BJ107" s="92">
        <f t="shared" si="112"/>
        <v>0.28780768600537066</v>
      </c>
      <c r="BK107" s="93">
        <f t="shared" si="113"/>
        <v>-2.4901862136063713E-2</v>
      </c>
      <c r="BL107" s="91">
        <v>181</v>
      </c>
      <c r="BM107" s="92">
        <v>181</v>
      </c>
      <c r="BN107" s="93">
        <v>182</v>
      </c>
      <c r="BO107" s="91">
        <v>58198</v>
      </c>
      <c r="BP107" s="92">
        <v>42311</v>
      </c>
      <c r="BQ107" s="93">
        <v>56997</v>
      </c>
      <c r="BR107" s="91">
        <f t="shared" si="87"/>
        <v>709.55513798971879</v>
      </c>
      <c r="BS107" s="92">
        <f t="shared" si="114"/>
        <v>115.18785285964555</v>
      </c>
      <c r="BT107" s="93">
        <f t="shared" si="115"/>
        <v>26.159165311219112</v>
      </c>
      <c r="BU107" s="91">
        <f t="shared" si="88"/>
        <v>2969.5656215581175</v>
      </c>
      <c r="BV107" s="92">
        <f t="shared" si="116"/>
        <v>308.51575156811805</v>
      </c>
      <c r="BW107" s="93">
        <f t="shared" si="117"/>
        <v>132.52019377161832</v>
      </c>
      <c r="BX107" s="169">
        <f t="shared" si="89"/>
        <v>4.1851090388427927</v>
      </c>
      <c r="BY107" s="250">
        <f t="shared" si="118"/>
        <v>-0.29200458528213957</v>
      </c>
      <c r="BZ107" s="251">
        <f t="shared" si="119"/>
        <v>3.3715789235257532E-2</v>
      </c>
      <c r="CA107" s="100">
        <f t="shared" si="120"/>
        <v>0.85800090320638267</v>
      </c>
      <c r="CB107" s="101">
        <f t="shared" si="121"/>
        <v>-2.2919402553096546E-2</v>
      </c>
      <c r="CC107" s="247">
        <f t="shared" si="122"/>
        <v>-1.4197987760677933E-3</v>
      </c>
      <c r="CD107" s="285"/>
      <c r="CE107" s="280"/>
      <c r="CF107" s="273"/>
    </row>
    <row r="108" spans="1:84" s="142" customFormat="1" ht="16.5" customHeight="1" x14ac:dyDescent="0.2">
      <c r="A108" s="141" t="s">
        <v>103</v>
      </c>
      <c r="B108" s="194" t="s">
        <v>219</v>
      </c>
      <c r="C108" s="92">
        <v>13027.174000000001</v>
      </c>
      <c r="D108" s="92">
        <v>11168.433999999999</v>
      </c>
      <c r="E108" s="92">
        <v>14609.063880000002</v>
      </c>
      <c r="F108" s="91">
        <v>13428.906000000001</v>
      </c>
      <c r="G108" s="92">
        <v>11556.799000000001</v>
      </c>
      <c r="H108" s="93">
        <v>15197.382</v>
      </c>
      <c r="I108" s="157">
        <f t="shared" si="83"/>
        <v>0.96128819292691348</v>
      </c>
      <c r="J108" s="248">
        <f t="shared" si="90"/>
        <v>-8.7963396478174527E-3</v>
      </c>
      <c r="K108" s="249">
        <f t="shared" si="91"/>
        <v>-5.1069135381205388E-3</v>
      </c>
      <c r="L108" s="91">
        <v>3226.3780000000002</v>
      </c>
      <c r="M108" s="92">
        <v>2561.9960000000001</v>
      </c>
      <c r="N108" s="92">
        <v>3334.6260000000002</v>
      </c>
      <c r="O108" s="97">
        <f t="shared" si="80"/>
        <v>0.21942108186791648</v>
      </c>
      <c r="P108" s="98">
        <f t="shared" si="92"/>
        <v>-2.0835123663643568E-2</v>
      </c>
      <c r="Q108" s="99">
        <f t="shared" si="93"/>
        <v>-2.2662556032985171E-3</v>
      </c>
      <c r="R108" s="91">
        <v>2142.5600000000004</v>
      </c>
      <c r="S108" s="92">
        <v>1301.1220000000001</v>
      </c>
      <c r="T108" s="93">
        <v>1923.7979999999989</v>
      </c>
      <c r="U108" s="100">
        <f t="shared" si="84"/>
        <v>0.12658746091925563</v>
      </c>
      <c r="V108" s="101">
        <f t="shared" si="94"/>
        <v>-3.2960904375728212E-2</v>
      </c>
      <c r="W108" s="102">
        <f t="shared" si="95"/>
        <v>1.4002479558932593E-2</v>
      </c>
      <c r="X108" s="91">
        <v>8059.9679999999998</v>
      </c>
      <c r="Y108" s="92">
        <v>7693.6809999999996</v>
      </c>
      <c r="Z108" s="93">
        <v>9938.9580000000005</v>
      </c>
      <c r="AA108" s="100">
        <f t="shared" si="85"/>
        <v>0.65399145721282792</v>
      </c>
      <c r="AB108" s="101">
        <f t="shared" si="96"/>
        <v>5.379602803937189E-2</v>
      </c>
      <c r="AC108" s="102">
        <f t="shared" si="97"/>
        <v>-1.1736223955634006E-2</v>
      </c>
      <c r="AD108" s="91">
        <v>3690.1370000000002</v>
      </c>
      <c r="AE108" s="92">
        <v>3984.576</v>
      </c>
      <c r="AF108" s="92">
        <v>3042.79</v>
      </c>
      <c r="AG108" s="92">
        <f t="shared" si="98"/>
        <v>-647.34700000000021</v>
      </c>
      <c r="AH108" s="93">
        <f t="shared" si="99"/>
        <v>-941.78600000000006</v>
      </c>
      <c r="AI108" s="91">
        <v>1931</v>
      </c>
      <c r="AJ108" s="92">
        <v>1923.636</v>
      </c>
      <c r="AK108" s="92">
        <v>1583.078</v>
      </c>
      <c r="AL108" s="92">
        <f t="shared" si="100"/>
        <v>-347.92200000000003</v>
      </c>
      <c r="AM108" s="93">
        <f t="shared" si="101"/>
        <v>-340.55799999999999</v>
      </c>
      <c r="AN108" s="100">
        <f t="shared" si="81"/>
        <v>0.20828097029308079</v>
      </c>
      <c r="AO108" s="101">
        <f t="shared" si="102"/>
        <v>-7.4983611879537782E-2</v>
      </c>
      <c r="AP108" s="102">
        <f t="shared" si="103"/>
        <v>-0.14849026549521327</v>
      </c>
      <c r="AQ108" s="100">
        <f t="shared" si="82"/>
        <v>0.10836272693469801</v>
      </c>
      <c r="AR108" s="101">
        <f t="shared" si="104"/>
        <v>-3.9865891183091778E-2</v>
      </c>
      <c r="AS108" s="102">
        <f t="shared" si="105"/>
        <v>-6.3875923533218998E-2</v>
      </c>
      <c r="AT108" s="100">
        <f t="shared" si="86"/>
        <v>0.10416780995568842</v>
      </c>
      <c r="AU108" s="101">
        <f t="shared" si="106"/>
        <v>-3.9626479765305977E-2</v>
      </c>
      <c r="AV108" s="102">
        <f t="shared" si="107"/>
        <v>-6.2282779000647992E-2</v>
      </c>
      <c r="AW108" s="91">
        <v>5331</v>
      </c>
      <c r="AX108" s="92">
        <v>4018</v>
      </c>
      <c r="AY108" s="93">
        <v>5163</v>
      </c>
      <c r="AZ108" s="91">
        <v>30</v>
      </c>
      <c r="BA108" s="92">
        <v>33</v>
      </c>
      <c r="BB108" s="93">
        <v>32</v>
      </c>
      <c r="BC108" s="91">
        <v>89</v>
      </c>
      <c r="BD108" s="92">
        <v>77</v>
      </c>
      <c r="BE108" s="93">
        <v>73</v>
      </c>
      <c r="BF108" s="91">
        <f t="shared" si="108"/>
        <v>13.4453125</v>
      </c>
      <c r="BG108" s="92">
        <f t="shared" si="109"/>
        <v>-1.3630208333333318</v>
      </c>
      <c r="BH108" s="93">
        <f t="shared" si="110"/>
        <v>-8.3307028619527657E-2</v>
      </c>
      <c r="BI108" s="91">
        <f t="shared" si="111"/>
        <v>5.8938356164383556</v>
      </c>
      <c r="BJ108" s="92">
        <f t="shared" si="112"/>
        <v>0.90226258273049087</v>
      </c>
      <c r="BK108" s="93">
        <f t="shared" si="113"/>
        <v>9.5855818458558062E-2</v>
      </c>
      <c r="BL108" s="91">
        <v>186</v>
      </c>
      <c r="BM108" s="92">
        <v>186</v>
      </c>
      <c r="BN108" s="93">
        <v>180</v>
      </c>
      <c r="BO108" s="91">
        <v>25458</v>
      </c>
      <c r="BP108" s="92">
        <v>18320</v>
      </c>
      <c r="BQ108" s="93">
        <v>23946</v>
      </c>
      <c r="BR108" s="91">
        <f t="shared" si="87"/>
        <v>634.65221748935107</v>
      </c>
      <c r="BS108" s="92">
        <f t="shared" si="114"/>
        <v>107.15964148180922</v>
      </c>
      <c r="BT108" s="93">
        <f t="shared" si="115"/>
        <v>3.8225777513598587</v>
      </c>
      <c r="BU108" s="91">
        <f t="shared" si="88"/>
        <v>2943.517722254503</v>
      </c>
      <c r="BV108" s="92">
        <f t="shared" si="116"/>
        <v>424.49577515264582</v>
      </c>
      <c r="BW108" s="93">
        <f t="shared" si="117"/>
        <v>67.26112693344794</v>
      </c>
      <c r="BX108" s="169">
        <f t="shared" si="89"/>
        <v>4.6380011621150494</v>
      </c>
      <c r="BY108" s="250">
        <f t="shared" si="118"/>
        <v>-0.13746310350115731</v>
      </c>
      <c r="BZ108" s="251">
        <f t="shared" si="119"/>
        <v>7.8518832597876731E-2</v>
      </c>
      <c r="CA108" s="100">
        <f t="shared" si="120"/>
        <v>0.36447488584474885</v>
      </c>
      <c r="CB108" s="101">
        <f t="shared" si="121"/>
        <v>-1.0514066872882644E-2</v>
      </c>
      <c r="CC108" s="247">
        <f t="shared" si="122"/>
        <v>2.3622988744768647E-3</v>
      </c>
      <c r="CD108" s="285"/>
      <c r="CE108" s="280"/>
      <c r="CF108" s="273"/>
    </row>
    <row r="109" spans="1:84" s="142" customFormat="1" ht="16.5" customHeight="1" x14ac:dyDescent="0.2">
      <c r="A109" s="141" t="s">
        <v>109</v>
      </c>
      <c r="B109" s="194" t="s">
        <v>220</v>
      </c>
      <c r="C109" s="92">
        <v>16440.138999999999</v>
      </c>
      <c r="D109" s="92">
        <v>13611.683000000001</v>
      </c>
      <c r="E109" s="92">
        <v>17652.771000000001</v>
      </c>
      <c r="F109" s="91">
        <v>16392.017</v>
      </c>
      <c r="G109" s="92">
        <v>13566.183999999999</v>
      </c>
      <c r="H109" s="93">
        <v>17644.805</v>
      </c>
      <c r="I109" s="157">
        <f t="shared" si="83"/>
        <v>1.0004514643261855</v>
      </c>
      <c r="J109" s="248">
        <f t="shared" si="90"/>
        <v>-2.4842329708585353E-3</v>
      </c>
      <c r="K109" s="249">
        <f t="shared" si="91"/>
        <v>-2.9023896389384074E-3</v>
      </c>
      <c r="L109" s="91">
        <v>4336.53</v>
      </c>
      <c r="M109" s="92">
        <v>3664.8980000000001</v>
      </c>
      <c r="N109" s="92">
        <v>4936.9399999999996</v>
      </c>
      <c r="O109" s="97">
        <f t="shared" si="80"/>
        <v>0.27979566790338573</v>
      </c>
      <c r="P109" s="98">
        <f t="shared" si="92"/>
        <v>1.5244331725537685E-2</v>
      </c>
      <c r="Q109" s="99">
        <f t="shared" si="93"/>
        <v>9.6461549673972358E-3</v>
      </c>
      <c r="R109" s="91">
        <v>3496.871000000001</v>
      </c>
      <c r="S109" s="92">
        <v>2406.971</v>
      </c>
      <c r="T109" s="93">
        <v>3184.4610000000011</v>
      </c>
      <c r="U109" s="100">
        <f t="shared" si="84"/>
        <v>0.18047583977266971</v>
      </c>
      <c r="V109" s="101">
        <f t="shared" si="94"/>
        <v>-3.2851842842593626E-2</v>
      </c>
      <c r="W109" s="102">
        <f t="shared" si="95"/>
        <v>3.0515176493666474E-3</v>
      </c>
      <c r="X109" s="91">
        <v>8558.616</v>
      </c>
      <c r="Y109" s="92">
        <v>7494.3149999999996</v>
      </c>
      <c r="Z109" s="93">
        <v>9523.4040000000005</v>
      </c>
      <c r="AA109" s="100">
        <f t="shared" si="85"/>
        <v>0.53972849232394471</v>
      </c>
      <c r="AB109" s="101">
        <f t="shared" si="96"/>
        <v>1.7607511117056052E-2</v>
      </c>
      <c r="AC109" s="102">
        <f t="shared" si="97"/>
        <v>-1.26976726167638E-2</v>
      </c>
      <c r="AD109" s="91">
        <v>3648.6469999999999</v>
      </c>
      <c r="AE109" s="92">
        <v>3667.48</v>
      </c>
      <c r="AF109" s="92">
        <v>2911.384</v>
      </c>
      <c r="AG109" s="92">
        <f t="shared" si="98"/>
        <v>-737.26299999999992</v>
      </c>
      <c r="AH109" s="93">
        <f t="shared" si="99"/>
        <v>-756.096</v>
      </c>
      <c r="AI109" s="91">
        <v>587.82100000000003</v>
      </c>
      <c r="AJ109" s="92">
        <v>696.47900000000004</v>
      </c>
      <c r="AK109" s="92">
        <v>340.56299999999999</v>
      </c>
      <c r="AL109" s="92">
        <f t="shared" si="100"/>
        <v>-247.25800000000004</v>
      </c>
      <c r="AM109" s="93">
        <f t="shared" si="101"/>
        <v>-355.91600000000005</v>
      </c>
      <c r="AN109" s="100">
        <f t="shared" si="81"/>
        <v>0.16492504207979586</v>
      </c>
      <c r="AO109" s="101">
        <f t="shared" si="102"/>
        <v>-5.7010246910157325E-2</v>
      </c>
      <c r="AP109" s="102">
        <f t="shared" si="103"/>
        <v>-0.10451114740536921</v>
      </c>
      <c r="AQ109" s="100">
        <f t="shared" si="82"/>
        <v>1.9292325267234248E-2</v>
      </c>
      <c r="AR109" s="101">
        <f t="shared" si="104"/>
        <v>-1.6462907702511326E-2</v>
      </c>
      <c r="AS109" s="102">
        <f t="shared" si="105"/>
        <v>-3.187541056675483E-2</v>
      </c>
      <c r="AT109" s="100">
        <f t="shared" si="86"/>
        <v>1.9301035063861573E-2</v>
      </c>
      <c r="AU109" s="101">
        <f t="shared" si="106"/>
        <v>-1.6559164446668464E-2</v>
      </c>
      <c r="AV109" s="102">
        <f t="shared" si="107"/>
        <v>-3.2038309883840752E-2</v>
      </c>
      <c r="AW109" s="91">
        <v>9903</v>
      </c>
      <c r="AX109" s="92">
        <v>7620</v>
      </c>
      <c r="AY109" s="93">
        <v>9330</v>
      </c>
      <c r="AZ109" s="91">
        <v>37</v>
      </c>
      <c r="BA109" s="92">
        <v>39</v>
      </c>
      <c r="BB109" s="93">
        <v>41</v>
      </c>
      <c r="BC109" s="91">
        <v>96</v>
      </c>
      <c r="BD109" s="92">
        <v>94</v>
      </c>
      <c r="BE109" s="93">
        <v>89</v>
      </c>
      <c r="BF109" s="91">
        <f t="shared" si="108"/>
        <v>18.963414634146343</v>
      </c>
      <c r="BG109" s="92">
        <f t="shared" si="109"/>
        <v>-3.3406394199077099</v>
      </c>
      <c r="BH109" s="93">
        <f t="shared" si="110"/>
        <v>-2.7459870752553677</v>
      </c>
      <c r="BI109" s="91">
        <f t="shared" si="111"/>
        <v>8.7359550561797743</v>
      </c>
      <c r="BJ109" s="92">
        <f t="shared" si="112"/>
        <v>0.13960088951310823</v>
      </c>
      <c r="BK109" s="93">
        <f t="shared" si="113"/>
        <v>-0.27113714240178588</v>
      </c>
      <c r="BL109" s="91">
        <v>146</v>
      </c>
      <c r="BM109" s="92">
        <v>145</v>
      </c>
      <c r="BN109" s="93">
        <v>145</v>
      </c>
      <c r="BO109" s="91">
        <v>41774</v>
      </c>
      <c r="BP109" s="92">
        <v>30260</v>
      </c>
      <c r="BQ109" s="93">
        <v>37165</v>
      </c>
      <c r="BR109" s="91">
        <f t="shared" si="87"/>
        <v>474.76940669985203</v>
      </c>
      <c r="BS109" s="92">
        <f t="shared" si="114"/>
        <v>82.371814896337867</v>
      </c>
      <c r="BT109" s="93">
        <f t="shared" si="115"/>
        <v>26.448719323777993</v>
      </c>
      <c r="BU109" s="91">
        <f t="shared" si="88"/>
        <v>1891.1902465166131</v>
      </c>
      <c r="BV109" s="92">
        <f t="shared" si="116"/>
        <v>235.93254682964948</v>
      </c>
      <c r="BW109" s="93">
        <f t="shared" si="117"/>
        <v>110.85113890506454</v>
      </c>
      <c r="BX109" s="169">
        <f t="shared" si="89"/>
        <v>3.9833869239013935</v>
      </c>
      <c r="BY109" s="250">
        <f t="shared" si="118"/>
        <v>-0.23493075760925963</v>
      </c>
      <c r="BZ109" s="251">
        <f t="shared" si="119"/>
        <v>1.2258314977509066E-2</v>
      </c>
      <c r="CA109" s="100">
        <f t="shared" si="120"/>
        <v>0.70222012281530466</v>
      </c>
      <c r="CB109" s="101">
        <f t="shared" si="121"/>
        <v>-8.1679295462045776E-2</v>
      </c>
      <c r="CC109" s="247">
        <f t="shared" si="122"/>
        <v>-6.5021256495040092E-2</v>
      </c>
      <c r="CD109" s="285"/>
      <c r="CE109" s="280"/>
      <c r="CF109" s="273"/>
    </row>
    <row r="110" spans="1:84" s="142" customFormat="1" ht="15" customHeight="1" x14ac:dyDescent="0.2">
      <c r="A110" s="141" t="s">
        <v>141</v>
      </c>
      <c r="B110" s="194" t="s">
        <v>221</v>
      </c>
      <c r="C110" s="92">
        <v>56909.822110000001</v>
      </c>
      <c r="D110" s="92">
        <v>51743.322999999997</v>
      </c>
      <c r="E110" s="92">
        <v>69528.279779999997</v>
      </c>
      <c r="F110" s="91">
        <v>55163.980419999993</v>
      </c>
      <c r="G110" s="92">
        <v>50962.635000000002</v>
      </c>
      <c r="H110" s="93">
        <v>68192.284019999992</v>
      </c>
      <c r="I110" s="157">
        <f t="shared" si="83"/>
        <v>1.0195915971902065</v>
      </c>
      <c r="J110" s="248">
        <f t="shared" si="90"/>
        <v>-1.2056621025878567E-2</v>
      </c>
      <c r="K110" s="249">
        <f t="shared" si="91"/>
        <v>4.2727660504902065E-3</v>
      </c>
      <c r="L110" s="91">
        <v>8542.9414299999989</v>
      </c>
      <c r="M110" s="92">
        <v>6898.5870000000004</v>
      </c>
      <c r="N110" s="92">
        <v>9554.2468599999993</v>
      </c>
      <c r="O110" s="97">
        <f t="shared" si="80"/>
        <v>0.14010744759917196</v>
      </c>
      <c r="P110" s="98">
        <f t="shared" si="92"/>
        <v>-1.4757037613042895E-2</v>
      </c>
      <c r="Q110" s="99">
        <f t="shared" si="93"/>
        <v>4.7418606353110682E-3</v>
      </c>
      <c r="R110" s="91">
        <v>5095.6007499999978</v>
      </c>
      <c r="S110" s="92">
        <v>3325.8150000000001</v>
      </c>
      <c r="T110" s="93">
        <v>4435.7797999999966</v>
      </c>
      <c r="U110" s="100">
        <f t="shared" si="84"/>
        <v>6.5048118914729919E-2</v>
      </c>
      <c r="V110" s="101">
        <f t="shared" si="94"/>
        <v>-2.7323764172817566E-2</v>
      </c>
      <c r="W110" s="102">
        <f t="shared" si="95"/>
        <v>-2.1175236154925836E-4</v>
      </c>
      <c r="X110" s="91">
        <v>41525.438239999996</v>
      </c>
      <c r="Y110" s="92">
        <v>40738.232000000004</v>
      </c>
      <c r="Z110" s="93">
        <v>54202.257359999996</v>
      </c>
      <c r="AA110" s="100">
        <f t="shared" si="85"/>
        <v>0.79484443348609812</v>
      </c>
      <c r="AB110" s="101">
        <f t="shared" si="96"/>
        <v>4.2080801785860489E-2</v>
      </c>
      <c r="AC110" s="102">
        <f t="shared" si="97"/>
        <v>-4.5300886515425853E-3</v>
      </c>
      <c r="AD110" s="91">
        <v>10358.409659999998</v>
      </c>
      <c r="AE110" s="92">
        <v>12877.904</v>
      </c>
      <c r="AF110" s="92">
        <v>13059.745140000003</v>
      </c>
      <c r="AG110" s="92">
        <f t="shared" si="98"/>
        <v>2701.3354800000052</v>
      </c>
      <c r="AH110" s="93">
        <f t="shared" si="99"/>
        <v>181.84114000000227</v>
      </c>
      <c r="AI110" s="91">
        <v>0</v>
      </c>
      <c r="AJ110" s="92">
        <v>0</v>
      </c>
      <c r="AK110" s="92">
        <v>0</v>
      </c>
      <c r="AL110" s="92">
        <f t="shared" si="100"/>
        <v>0</v>
      </c>
      <c r="AM110" s="93">
        <f t="shared" si="101"/>
        <v>0</v>
      </c>
      <c r="AN110" s="100">
        <f t="shared" si="81"/>
        <v>0.18783357191236988</v>
      </c>
      <c r="AO110" s="101">
        <f t="shared" si="102"/>
        <v>5.8191273762683848E-3</v>
      </c>
      <c r="AP110" s="102">
        <f t="shared" si="103"/>
        <v>-6.1046926156917258E-2</v>
      </c>
      <c r="AQ110" s="100">
        <f t="shared" si="82"/>
        <v>0</v>
      </c>
      <c r="AR110" s="101">
        <f t="shared" si="104"/>
        <v>0</v>
      </c>
      <c r="AS110" s="102">
        <f t="shared" si="105"/>
        <v>0</v>
      </c>
      <c r="AT110" s="100">
        <f t="shared" si="86"/>
        <v>0</v>
      </c>
      <c r="AU110" s="101">
        <f t="shared" si="106"/>
        <v>0</v>
      </c>
      <c r="AV110" s="102">
        <f t="shared" si="107"/>
        <v>0</v>
      </c>
      <c r="AW110" s="91">
        <v>17403</v>
      </c>
      <c r="AX110" s="92">
        <v>14017</v>
      </c>
      <c r="AY110" s="93">
        <v>18398</v>
      </c>
      <c r="AZ110" s="91">
        <v>58.48</v>
      </c>
      <c r="BA110" s="92">
        <v>63</v>
      </c>
      <c r="BB110" s="93">
        <v>64</v>
      </c>
      <c r="BC110" s="91">
        <v>147.61000000000001</v>
      </c>
      <c r="BD110" s="92">
        <v>147.81</v>
      </c>
      <c r="BE110" s="93">
        <v>147</v>
      </c>
      <c r="BF110" s="91">
        <f t="shared" si="108"/>
        <v>23.955729166666668</v>
      </c>
      <c r="BG110" s="92">
        <f t="shared" si="109"/>
        <v>-0.8433474407204713</v>
      </c>
      <c r="BH110" s="93">
        <f t="shared" si="110"/>
        <v>-0.76561122134038584</v>
      </c>
      <c r="BI110" s="91">
        <f t="shared" si="111"/>
        <v>10.429705215419501</v>
      </c>
      <c r="BJ110" s="92">
        <f t="shared" si="112"/>
        <v>0.60482885202948822</v>
      </c>
      <c r="BK110" s="93">
        <f t="shared" si="113"/>
        <v>-0.10709503114327923</v>
      </c>
      <c r="BL110" s="91">
        <v>215</v>
      </c>
      <c r="BM110" s="92">
        <v>215</v>
      </c>
      <c r="BN110" s="93">
        <v>215</v>
      </c>
      <c r="BO110" s="91">
        <v>50539</v>
      </c>
      <c r="BP110" s="92">
        <v>37468</v>
      </c>
      <c r="BQ110" s="93">
        <v>49215</v>
      </c>
      <c r="BR110" s="91">
        <f t="shared" si="87"/>
        <v>1385.5995940262114</v>
      </c>
      <c r="BS110" s="92">
        <f t="shared" si="114"/>
        <v>294.0864968141575</v>
      </c>
      <c r="BT110" s="93">
        <f t="shared" si="115"/>
        <v>25.435320512813405</v>
      </c>
      <c r="BU110" s="91">
        <f t="shared" si="88"/>
        <v>3706.5052733992825</v>
      </c>
      <c r="BV110" s="92">
        <f t="shared" si="116"/>
        <v>536.70808785656027</v>
      </c>
      <c r="BW110" s="93">
        <f t="shared" si="117"/>
        <v>70.731926748786464</v>
      </c>
      <c r="BX110" s="169">
        <f t="shared" si="89"/>
        <v>2.6750190238069353</v>
      </c>
      <c r="BY110" s="250">
        <f t="shared" si="118"/>
        <v>-0.22902050960684406</v>
      </c>
      <c r="BZ110" s="251">
        <f t="shared" si="119"/>
        <v>1.9791436613978419E-3</v>
      </c>
      <c r="CA110" s="100">
        <f t="shared" si="120"/>
        <v>0.62714240203886584</v>
      </c>
      <c r="CB110" s="101">
        <f t="shared" si="121"/>
        <v>-1.687161516406499E-2</v>
      </c>
      <c r="CC110" s="247">
        <f t="shared" si="122"/>
        <v>-1.3555272379738859E-2</v>
      </c>
      <c r="CD110" s="285"/>
      <c r="CE110" s="280"/>
      <c r="CF110" s="273"/>
    </row>
    <row r="111" spans="1:84" s="142" customFormat="1" ht="15" customHeight="1" x14ac:dyDescent="0.2">
      <c r="A111" s="141" t="s">
        <v>151</v>
      </c>
      <c r="B111" s="194" t="s">
        <v>222</v>
      </c>
      <c r="C111" s="92">
        <v>26449.691999999999</v>
      </c>
      <c r="D111" s="92">
        <v>22487.065999999999</v>
      </c>
      <c r="E111" s="92">
        <v>30045.433809999999</v>
      </c>
      <c r="F111" s="91">
        <v>26574.109</v>
      </c>
      <c r="G111" s="92">
        <v>22368.177</v>
      </c>
      <c r="H111" s="93">
        <v>30308.865000000002</v>
      </c>
      <c r="I111" s="157">
        <f t="shared" si="83"/>
        <v>0.9913084442456026</v>
      </c>
      <c r="J111" s="248">
        <f t="shared" si="90"/>
        <v>-4.0096678310806988E-3</v>
      </c>
      <c r="K111" s="249">
        <f t="shared" si="91"/>
        <v>-1.4006651392276082E-2</v>
      </c>
      <c r="L111" s="91">
        <v>5735.5919999999996</v>
      </c>
      <c r="M111" s="92">
        <v>3687.3780000000002</v>
      </c>
      <c r="N111" s="92">
        <v>5771.0150000000003</v>
      </c>
      <c r="O111" s="97">
        <f t="shared" si="80"/>
        <v>0.19040683311631762</v>
      </c>
      <c r="P111" s="98">
        <f t="shared" si="92"/>
        <v>-2.5427007258161161E-2</v>
      </c>
      <c r="Q111" s="99">
        <f t="shared" si="93"/>
        <v>2.5557547454817336E-2</v>
      </c>
      <c r="R111" s="91">
        <v>2871.1970000000001</v>
      </c>
      <c r="S111" s="92">
        <v>2231.9810000000002</v>
      </c>
      <c r="T111" s="93">
        <v>3197.211000000003</v>
      </c>
      <c r="U111" s="100">
        <f t="shared" si="84"/>
        <v>0.10548765188006884</v>
      </c>
      <c r="V111" s="101">
        <f t="shared" si="94"/>
        <v>-2.5572500204991133E-3</v>
      </c>
      <c r="W111" s="102">
        <f t="shared" si="95"/>
        <v>5.7038831804559764E-3</v>
      </c>
      <c r="X111" s="91">
        <v>17967.32</v>
      </c>
      <c r="Y111" s="92">
        <v>16448.817999999999</v>
      </c>
      <c r="Z111" s="93">
        <v>21340.638999999999</v>
      </c>
      <c r="AA111" s="100">
        <f t="shared" si="85"/>
        <v>0.70410551500361351</v>
      </c>
      <c r="AB111" s="101">
        <f t="shared" si="96"/>
        <v>2.7984257278660274E-2</v>
      </c>
      <c r="AC111" s="102">
        <f t="shared" si="97"/>
        <v>-3.1261430635273313E-2</v>
      </c>
      <c r="AD111" s="91">
        <v>3796.2020000000002</v>
      </c>
      <c r="AE111" s="92">
        <v>4401.3159999999998</v>
      </c>
      <c r="AF111" s="92">
        <v>3044.9682699999998</v>
      </c>
      <c r="AG111" s="92">
        <f t="shared" si="98"/>
        <v>-751.23373000000038</v>
      </c>
      <c r="AH111" s="93">
        <f t="shared" si="99"/>
        <v>-1356.34773</v>
      </c>
      <c r="AI111" s="91">
        <v>0</v>
      </c>
      <c r="AJ111" s="92">
        <v>0</v>
      </c>
      <c r="AK111" s="92">
        <v>0</v>
      </c>
      <c r="AL111" s="92">
        <f t="shared" si="100"/>
        <v>0</v>
      </c>
      <c r="AM111" s="93">
        <f t="shared" si="101"/>
        <v>0</v>
      </c>
      <c r="AN111" s="100">
        <f t="shared" si="81"/>
        <v>0.101345458656235</v>
      </c>
      <c r="AO111" s="101">
        <f t="shared" si="102"/>
        <v>-4.2179917745123488E-2</v>
      </c>
      <c r="AP111" s="102">
        <f t="shared" si="103"/>
        <v>-9.4381098111997921E-2</v>
      </c>
      <c r="AQ111" s="100">
        <f t="shared" si="82"/>
        <v>0</v>
      </c>
      <c r="AR111" s="101">
        <f t="shared" si="104"/>
        <v>0</v>
      </c>
      <c r="AS111" s="102">
        <f t="shared" si="105"/>
        <v>0</v>
      </c>
      <c r="AT111" s="100">
        <f t="shared" si="86"/>
        <v>0</v>
      </c>
      <c r="AU111" s="101">
        <f t="shared" si="106"/>
        <v>0</v>
      </c>
      <c r="AV111" s="102">
        <f t="shared" si="107"/>
        <v>0</v>
      </c>
      <c r="AW111" s="91">
        <v>13936</v>
      </c>
      <c r="AX111" s="92">
        <v>10272</v>
      </c>
      <c r="AY111" s="93">
        <v>13213</v>
      </c>
      <c r="AZ111" s="91">
        <v>40</v>
      </c>
      <c r="BA111" s="92">
        <v>38</v>
      </c>
      <c r="BB111" s="93">
        <v>38</v>
      </c>
      <c r="BC111" s="91">
        <v>102</v>
      </c>
      <c r="BD111" s="92">
        <v>110</v>
      </c>
      <c r="BE111" s="93">
        <v>110</v>
      </c>
      <c r="BF111" s="91">
        <f t="shared" si="108"/>
        <v>28.975877192982455</v>
      </c>
      <c r="BG111" s="92">
        <f t="shared" si="109"/>
        <v>-5.7456140350875984E-2</v>
      </c>
      <c r="BH111" s="93">
        <f t="shared" si="110"/>
        <v>-1.0592105263157912</v>
      </c>
      <c r="BI111" s="91">
        <f t="shared" si="111"/>
        <v>10.009848484848485</v>
      </c>
      <c r="BJ111" s="92">
        <f t="shared" si="112"/>
        <v>-1.3757724301841954</v>
      </c>
      <c r="BK111" s="93">
        <f t="shared" si="113"/>
        <v>-0.3659090909090903</v>
      </c>
      <c r="BL111" s="91">
        <v>151</v>
      </c>
      <c r="BM111" s="92">
        <v>167</v>
      </c>
      <c r="BN111" s="93">
        <v>167</v>
      </c>
      <c r="BO111" s="91">
        <v>44670</v>
      </c>
      <c r="BP111" s="92">
        <v>26988</v>
      </c>
      <c r="BQ111" s="93">
        <v>40853</v>
      </c>
      <c r="BR111" s="91">
        <f>H111*1000/BQ111</f>
        <v>741.90059481555818</v>
      </c>
      <c r="BS111" s="92">
        <f t="shared" si="114"/>
        <v>147.00225140834971</v>
      </c>
      <c r="BT111" s="93">
        <f t="shared" si="115"/>
        <v>-86.918769346291583</v>
      </c>
      <c r="BU111" s="91">
        <f t="shared" si="88"/>
        <v>2293.86702489972</v>
      </c>
      <c r="BV111" s="92">
        <f t="shared" si="116"/>
        <v>386.99927231648235</v>
      </c>
      <c r="BW111" s="93">
        <f t="shared" si="117"/>
        <v>116.27970013336471</v>
      </c>
      <c r="BX111" s="169">
        <f t="shared" si="89"/>
        <v>3.0918792098690684</v>
      </c>
      <c r="BY111" s="250">
        <f t="shared" si="118"/>
        <v>-0.11348818393116122</v>
      </c>
      <c r="BZ111" s="251">
        <f t="shared" si="119"/>
        <v>0.46454276127093763</v>
      </c>
      <c r="CA111" s="100">
        <f t="shared" si="120"/>
        <v>0.67021573291772618</v>
      </c>
      <c r="CB111" s="101">
        <f t="shared" si="121"/>
        <v>-0.14027143028648326</v>
      </c>
      <c r="CC111" s="247">
        <f t="shared" si="122"/>
        <v>7.60804740237494E-2</v>
      </c>
      <c r="CD111" s="285"/>
      <c r="CE111" s="280"/>
      <c r="CF111" s="273"/>
    </row>
    <row r="112" spans="1:84" s="142" customFormat="1" ht="15" customHeight="1" x14ac:dyDescent="0.2">
      <c r="A112" s="141" t="s">
        <v>175</v>
      </c>
      <c r="B112" s="194" t="s">
        <v>223</v>
      </c>
      <c r="C112" s="92">
        <v>25381.945</v>
      </c>
      <c r="D112" s="92">
        <v>21834.120999999999</v>
      </c>
      <c r="E112" s="92">
        <v>29869.866999999998</v>
      </c>
      <c r="F112" s="91">
        <v>25352.06</v>
      </c>
      <c r="G112" s="92">
        <v>21826.780999999999</v>
      </c>
      <c r="H112" s="93">
        <v>29942.537</v>
      </c>
      <c r="I112" s="157">
        <f t="shared" si="83"/>
        <v>0.99757301794433784</v>
      </c>
      <c r="J112" s="248">
        <f t="shared" si="90"/>
        <v>-3.6057817271681891E-3</v>
      </c>
      <c r="K112" s="249">
        <f t="shared" si="91"/>
        <v>-2.7632661829459781E-3</v>
      </c>
      <c r="L112" s="91">
        <v>5136.0529999999999</v>
      </c>
      <c r="M112" s="92">
        <v>3943.105</v>
      </c>
      <c r="N112" s="92">
        <v>5286.165</v>
      </c>
      <c r="O112" s="97">
        <f t="shared" si="80"/>
        <v>0.17654365760656821</v>
      </c>
      <c r="P112" s="98">
        <f t="shared" si="92"/>
        <v>-2.6045520550946388E-2</v>
      </c>
      <c r="Q112" s="99">
        <f t="shared" si="93"/>
        <v>-4.1107870410415359E-3</v>
      </c>
      <c r="R112" s="91">
        <v>2528.7050000000017</v>
      </c>
      <c r="S112" s="92">
        <v>1595.3620000000001</v>
      </c>
      <c r="T112" s="93">
        <v>2163.2979999999989</v>
      </c>
      <c r="U112" s="100">
        <f t="shared" si="84"/>
        <v>7.2248320174072053E-2</v>
      </c>
      <c r="V112" s="101">
        <f t="shared" si="94"/>
        <v>-2.749525095979248E-2</v>
      </c>
      <c r="W112" s="102">
        <f t="shared" si="95"/>
        <v>-8.4363048965614695E-4</v>
      </c>
      <c r="X112" s="91">
        <v>17687.302</v>
      </c>
      <c r="Y112" s="92">
        <v>16288.314</v>
      </c>
      <c r="Z112" s="93">
        <v>22493.074000000001</v>
      </c>
      <c r="AA112" s="100">
        <f t="shared" si="85"/>
        <v>0.75120802221935967</v>
      </c>
      <c r="AB112" s="101">
        <f t="shared" si="96"/>
        <v>5.3540771510738772E-2</v>
      </c>
      <c r="AC112" s="102">
        <f t="shared" si="97"/>
        <v>4.9544175306975857E-3</v>
      </c>
      <c r="AD112" s="91">
        <v>4591.5060000000003</v>
      </c>
      <c r="AE112" s="92">
        <v>3604.6410000000001</v>
      </c>
      <c r="AF112" s="92">
        <v>3594.9470000000001</v>
      </c>
      <c r="AG112" s="92">
        <f t="shared" si="98"/>
        <v>-996.5590000000002</v>
      </c>
      <c r="AH112" s="93">
        <f t="shared" si="99"/>
        <v>-9.69399999999996</v>
      </c>
      <c r="AI112" s="91">
        <v>0</v>
      </c>
      <c r="AJ112" s="92">
        <v>0</v>
      </c>
      <c r="AK112" s="92">
        <v>0</v>
      </c>
      <c r="AL112" s="92">
        <f t="shared" si="100"/>
        <v>0</v>
      </c>
      <c r="AM112" s="93">
        <f t="shared" si="101"/>
        <v>0</v>
      </c>
      <c r="AN112" s="100">
        <f t="shared" si="81"/>
        <v>0.1203536326425558</v>
      </c>
      <c r="AO112" s="101">
        <f t="shared" si="102"/>
        <v>-6.0542906216069892E-2</v>
      </c>
      <c r="AP112" s="102">
        <f t="shared" si="103"/>
        <v>-4.4738472507910299E-2</v>
      </c>
      <c r="AQ112" s="100">
        <f t="shared" si="82"/>
        <v>0</v>
      </c>
      <c r="AR112" s="101">
        <f t="shared" si="104"/>
        <v>0</v>
      </c>
      <c r="AS112" s="102">
        <f t="shared" si="105"/>
        <v>0</v>
      </c>
      <c r="AT112" s="100">
        <f t="shared" si="86"/>
        <v>0</v>
      </c>
      <c r="AU112" s="101">
        <f t="shared" si="106"/>
        <v>0</v>
      </c>
      <c r="AV112" s="102">
        <f t="shared" si="107"/>
        <v>0</v>
      </c>
      <c r="AW112" s="91">
        <v>10752</v>
      </c>
      <c r="AX112" s="92">
        <v>7540</v>
      </c>
      <c r="AY112" s="93">
        <v>9804</v>
      </c>
      <c r="AZ112" s="91">
        <v>43</v>
      </c>
      <c r="BA112" s="92">
        <v>40</v>
      </c>
      <c r="BB112" s="93">
        <v>41</v>
      </c>
      <c r="BC112" s="91">
        <v>118</v>
      </c>
      <c r="BD112" s="92">
        <v>114</v>
      </c>
      <c r="BE112" s="93">
        <v>114</v>
      </c>
      <c r="BF112" s="91">
        <f t="shared" si="108"/>
        <v>19.926829268292682</v>
      </c>
      <c r="BG112" s="92">
        <f t="shared" si="109"/>
        <v>-0.91038003403289736</v>
      </c>
      <c r="BH112" s="93">
        <f t="shared" si="110"/>
        <v>-1.0176151761517609</v>
      </c>
      <c r="BI112" s="91">
        <f t="shared" si="111"/>
        <v>7.166666666666667</v>
      </c>
      <c r="BJ112" s="92">
        <f t="shared" si="112"/>
        <v>-0.42655367231638408</v>
      </c>
      <c r="BK112" s="93">
        <f t="shared" si="113"/>
        <v>-0.1822612085769979</v>
      </c>
      <c r="BL112" s="91">
        <v>147</v>
      </c>
      <c r="BM112" s="92">
        <v>146</v>
      </c>
      <c r="BN112" s="93">
        <v>145</v>
      </c>
      <c r="BO112" s="91">
        <v>44562</v>
      </c>
      <c r="BP112" s="92">
        <v>31213</v>
      </c>
      <c r="BQ112" s="93">
        <v>39988</v>
      </c>
      <c r="BR112" s="91">
        <f t="shared" si="87"/>
        <v>748.78806141842551</v>
      </c>
      <c r="BS112" s="92">
        <f t="shared" si="114"/>
        <v>179.87149573465911</v>
      </c>
      <c r="BT112" s="93">
        <f t="shared" si="115"/>
        <v>49.503116043101159</v>
      </c>
      <c r="BU112" s="91">
        <f t="shared" si="88"/>
        <v>3054.1143410852715</v>
      </c>
      <c r="BV112" s="92">
        <f t="shared" si="116"/>
        <v>696.22185596622376</v>
      </c>
      <c r="BW112" s="93">
        <f t="shared" si="117"/>
        <v>159.31579997121298</v>
      </c>
      <c r="BX112" s="169">
        <f t="shared" si="89"/>
        <v>4.07874337005304</v>
      </c>
      <c r="BY112" s="250">
        <f t="shared" si="118"/>
        <v>-6.5787879946960004E-2</v>
      </c>
      <c r="BZ112" s="251">
        <f t="shared" si="119"/>
        <v>-6.0911802360752887E-2</v>
      </c>
      <c r="CA112" s="100">
        <f t="shared" si="120"/>
        <v>0.75555975436939071</v>
      </c>
      <c r="CB112" s="101">
        <f t="shared" si="121"/>
        <v>-7.4968621364464583E-2</v>
      </c>
      <c r="CC112" s="247">
        <f t="shared" si="122"/>
        <v>-3.0424331045597164E-2</v>
      </c>
      <c r="CD112" s="285"/>
      <c r="CE112" s="280"/>
      <c r="CF112" s="273"/>
    </row>
    <row r="113" spans="1:84" s="142" customFormat="1" ht="15" customHeight="1" x14ac:dyDescent="0.2">
      <c r="A113" s="141" t="s">
        <v>187</v>
      </c>
      <c r="B113" s="194" t="s">
        <v>224</v>
      </c>
      <c r="C113" s="92">
        <v>21110.647509999999</v>
      </c>
      <c r="D113" s="92">
        <v>16693.343000000001</v>
      </c>
      <c r="E113" s="92">
        <v>22450.848000000002</v>
      </c>
      <c r="F113" s="91">
        <v>22733.248209999998</v>
      </c>
      <c r="G113" s="92">
        <v>17184.162</v>
      </c>
      <c r="H113" s="93">
        <v>23588.260719999998</v>
      </c>
      <c r="I113" s="157">
        <f t="shared" si="83"/>
        <v>0.9517805601056627</v>
      </c>
      <c r="J113" s="248">
        <f t="shared" si="90"/>
        <v>2.3156224727414521E-2</v>
      </c>
      <c r="K113" s="249">
        <f t="shared" si="91"/>
        <v>-1.9657150968057424E-2</v>
      </c>
      <c r="L113" s="91">
        <v>7130.4369699999997</v>
      </c>
      <c r="M113" s="92">
        <v>5635.1319999999996</v>
      </c>
      <c r="N113" s="92">
        <v>7953.9149400000006</v>
      </c>
      <c r="O113" s="97">
        <f t="shared" si="80"/>
        <v>0.33719802551003858</v>
      </c>
      <c r="P113" s="98">
        <f t="shared" si="92"/>
        <v>2.3541265854221671E-2</v>
      </c>
      <c r="Q113" s="99">
        <f t="shared" si="93"/>
        <v>9.2721132659617789E-3</v>
      </c>
      <c r="R113" s="91">
        <v>5205.5352399999992</v>
      </c>
      <c r="S113" s="92">
        <v>2828.9679999999998</v>
      </c>
      <c r="T113" s="93">
        <v>4182.9862799999974</v>
      </c>
      <c r="U113" s="100">
        <f t="shared" si="84"/>
        <v>0.17733339179405161</v>
      </c>
      <c r="V113" s="101">
        <f t="shared" si="94"/>
        <v>-5.1649954180685353E-2</v>
      </c>
      <c r="W113" s="102">
        <f t="shared" si="95"/>
        <v>1.2706917718679184E-2</v>
      </c>
      <c r="X113" s="91">
        <v>10397.276</v>
      </c>
      <c r="Y113" s="92">
        <v>8720.0630000000001</v>
      </c>
      <c r="Z113" s="93">
        <v>11451.3595</v>
      </c>
      <c r="AA113" s="100">
        <f t="shared" si="85"/>
        <v>0.48546858269590981</v>
      </c>
      <c r="AB113" s="101">
        <f t="shared" si="96"/>
        <v>2.8108688326463682E-2</v>
      </c>
      <c r="AC113" s="102">
        <f t="shared" si="97"/>
        <v>-2.1979089177760869E-2</v>
      </c>
      <c r="AD113" s="91">
        <v>7191.5736300000008</v>
      </c>
      <c r="AE113" s="92">
        <v>6792.0309999999999</v>
      </c>
      <c r="AF113" s="92">
        <v>4750.8654500000002</v>
      </c>
      <c r="AG113" s="92">
        <f t="shared" si="98"/>
        <v>-2440.7081800000005</v>
      </c>
      <c r="AH113" s="93">
        <f t="shared" si="99"/>
        <v>-2041.1655499999997</v>
      </c>
      <c r="AI113" s="91">
        <v>0</v>
      </c>
      <c r="AJ113" s="92">
        <v>0</v>
      </c>
      <c r="AK113" s="92">
        <v>0</v>
      </c>
      <c r="AL113" s="92">
        <f t="shared" si="100"/>
        <v>0</v>
      </c>
      <c r="AM113" s="93">
        <f t="shared" si="101"/>
        <v>0</v>
      </c>
      <c r="AN113" s="100">
        <f t="shared" si="81"/>
        <v>0.21161184869275315</v>
      </c>
      <c r="AO113" s="101">
        <f t="shared" si="102"/>
        <v>-0.12904911997689053</v>
      </c>
      <c r="AP113" s="102">
        <f t="shared" si="103"/>
        <v>-0.19525878231267216</v>
      </c>
      <c r="AQ113" s="100">
        <f t="shared" si="82"/>
        <v>0</v>
      </c>
      <c r="AR113" s="101">
        <f t="shared" si="104"/>
        <v>0</v>
      </c>
      <c r="AS113" s="102">
        <f t="shared" si="105"/>
        <v>0</v>
      </c>
      <c r="AT113" s="100">
        <f t="shared" si="86"/>
        <v>0</v>
      </c>
      <c r="AU113" s="101">
        <f t="shared" si="106"/>
        <v>0</v>
      </c>
      <c r="AV113" s="102">
        <f t="shared" si="107"/>
        <v>0</v>
      </c>
      <c r="AW113" s="91">
        <v>6558</v>
      </c>
      <c r="AX113" s="92">
        <v>4735</v>
      </c>
      <c r="AY113" s="93">
        <v>6168</v>
      </c>
      <c r="AZ113" s="91">
        <v>40</v>
      </c>
      <c r="BA113" s="92">
        <v>23</v>
      </c>
      <c r="BB113" s="93">
        <v>48</v>
      </c>
      <c r="BC113" s="91">
        <v>119.5</v>
      </c>
      <c r="BD113" s="92">
        <v>119</v>
      </c>
      <c r="BE113" s="93">
        <v>118</v>
      </c>
      <c r="BF113" s="91">
        <f t="shared" si="108"/>
        <v>10.708333333333334</v>
      </c>
      <c r="BG113" s="92">
        <f t="shared" si="109"/>
        <v>-2.9541666666666657</v>
      </c>
      <c r="BH113" s="93">
        <f t="shared" si="110"/>
        <v>-12.166062801932368</v>
      </c>
      <c r="BI113" s="91">
        <f t="shared" si="111"/>
        <v>4.3559322033898304</v>
      </c>
      <c r="BJ113" s="92">
        <f t="shared" si="112"/>
        <v>-0.21728955393234539</v>
      </c>
      <c r="BK113" s="93">
        <f t="shared" si="113"/>
        <v>-6.5169570653119457E-2</v>
      </c>
      <c r="BL113" s="91">
        <v>195</v>
      </c>
      <c r="BM113" s="92">
        <v>195</v>
      </c>
      <c r="BN113" s="93">
        <v>195</v>
      </c>
      <c r="BO113" s="91">
        <v>54927</v>
      </c>
      <c r="BP113" s="92">
        <v>41351</v>
      </c>
      <c r="BQ113" s="93">
        <v>54982</v>
      </c>
      <c r="BR113" s="91">
        <f t="shared" si="87"/>
        <v>429.01787348586811</v>
      </c>
      <c r="BS113" s="92">
        <f t="shared" si="114"/>
        <v>15.136754728244398</v>
      </c>
      <c r="BT113" s="93">
        <f t="shared" si="115"/>
        <v>13.449640553170013</v>
      </c>
      <c r="BU113" s="91">
        <f t="shared" si="88"/>
        <v>3824.2964850843059</v>
      </c>
      <c r="BV113" s="92">
        <f t="shared" si="116"/>
        <v>357.80544970766732</v>
      </c>
      <c r="BW113" s="93">
        <f t="shared" si="117"/>
        <v>195.11760440848775</v>
      </c>
      <c r="BX113" s="169">
        <f t="shared" si="89"/>
        <v>8.9140726329442277</v>
      </c>
      <c r="BY113" s="250">
        <f t="shared" si="118"/>
        <v>0.53850081226719126</v>
      </c>
      <c r="BZ113" s="251">
        <f t="shared" si="119"/>
        <v>0.18102089059998328</v>
      </c>
      <c r="CA113" s="100">
        <f t="shared" si="120"/>
        <v>0.77249034070951872</v>
      </c>
      <c r="CB113" s="101">
        <f t="shared" si="121"/>
        <v>7.7274323849663151E-4</v>
      </c>
      <c r="CC113" s="247">
        <f t="shared" si="122"/>
        <v>-7.1288146449307588E-3</v>
      </c>
      <c r="CD113" s="285"/>
      <c r="CE113" s="280"/>
      <c r="CF113" s="273"/>
    </row>
    <row r="114" spans="1:84" s="142" customFormat="1" ht="15" customHeight="1" x14ac:dyDescent="0.2">
      <c r="A114" s="141" t="s">
        <v>103</v>
      </c>
      <c r="B114" s="194" t="s">
        <v>225</v>
      </c>
      <c r="C114" s="92">
        <v>392.71456999999998</v>
      </c>
      <c r="D114" s="92">
        <v>293.55700000000002</v>
      </c>
      <c r="E114" s="92">
        <v>413.61734000000001</v>
      </c>
      <c r="F114" s="91">
        <v>391.34123</v>
      </c>
      <c r="G114" s="92">
        <v>291.95600000000002</v>
      </c>
      <c r="H114" s="93">
        <v>399.21418</v>
      </c>
      <c r="I114" s="157">
        <f t="shared" si="83"/>
        <v>1.0360787785644288</v>
      </c>
      <c r="J114" s="248">
        <f t="shared" si="90"/>
        <v>3.2569462666382387E-2</v>
      </c>
      <c r="K114" s="249">
        <f t="shared" si="91"/>
        <v>3.0595075540685412E-2</v>
      </c>
      <c r="L114" s="91">
        <v>273.54336999999998</v>
      </c>
      <c r="M114" s="92">
        <v>212.465</v>
      </c>
      <c r="N114" s="92">
        <v>289.92841999999996</v>
      </c>
      <c r="O114" s="97">
        <f t="shared" si="80"/>
        <v>0.72624780011571721</v>
      </c>
      <c r="P114" s="98">
        <f t="shared" si="92"/>
        <v>2.7258404084023913E-2</v>
      </c>
      <c r="Q114" s="99">
        <f t="shared" si="93"/>
        <v>-1.4817207709917346E-3</v>
      </c>
      <c r="R114" s="91">
        <v>87.492620000000016</v>
      </c>
      <c r="S114" s="92">
        <v>51.75</v>
      </c>
      <c r="T114" s="93">
        <v>72.775000000000034</v>
      </c>
      <c r="U114" s="100">
        <f t="shared" si="84"/>
        <v>0.18229562887771181</v>
      </c>
      <c r="V114" s="101">
        <f t="shared" si="94"/>
        <v>-4.1275549656172861E-2</v>
      </c>
      <c r="W114" s="102">
        <f t="shared" si="95"/>
        <v>5.0428921639604218E-3</v>
      </c>
      <c r="X114" s="91">
        <v>30.305240000000001</v>
      </c>
      <c r="Y114" s="92">
        <v>27.745999999999999</v>
      </c>
      <c r="Z114" s="93">
        <v>36.510760000000005</v>
      </c>
      <c r="AA114" s="100">
        <f t="shared" si="85"/>
        <v>9.1456571006570966E-2</v>
      </c>
      <c r="AB114" s="101">
        <f t="shared" si="96"/>
        <v>1.4017145572148934E-2</v>
      </c>
      <c r="AC114" s="102">
        <f t="shared" si="97"/>
        <v>-3.5782972612501962E-3</v>
      </c>
      <c r="AD114" s="91">
        <v>59.394100000000002</v>
      </c>
      <c r="AE114" s="92">
        <v>44.094999999999999</v>
      </c>
      <c r="AF114" s="92">
        <v>41.791400000000003</v>
      </c>
      <c r="AG114" s="92">
        <f t="shared" si="98"/>
        <v>-17.602699999999999</v>
      </c>
      <c r="AH114" s="93">
        <f t="shared" si="99"/>
        <v>-2.3035999999999959</v>
      </c>
      <c r="AI114" s="91">
        <v>6.4776899999999999</v>
      </c>
      <c r="AJ114" s="92">
        <v>6.72</v>
      </c>
      <c r="AK114" s="92">
        <v>5.6287099999999999</v>
      </c>
      <c r="AL114" s="92">
        <f t="shared" si="100"/>
        <v>-0.84898000000000007</v>
      </c>
      <c r="AM114" s="93">
        <f t="shared" si="101"/>
        <v>-1.0912899999999999</v>
      </c>
      <c r="AN114" s="100">
        <f t="shared" si="81"/>
        <v>0.10103880074273482</v>
      </c>
      <c r="AO114" s="101">
        <f t="shared" si="102"/>
        <v>-5.0201067948666175E-2</v>
      </c>
      <c r="AP114" s="102">
        <f t="shared" si="103"/>
        <v>-4.9170528280248774E-2</v>
      </c>
      <c r="AQ114" s="100">
        <f t="shared" si="82"/>
        <v>1.3608496200860437E-2</v>
      </c>
      <c r="AR114" s="101">
        <f t="shared" si="104"/>
        <v>-2.8861553726729841E-3</v>
      </c>
      <c r="AS114" s="102">
        <f t="shared" si="105"/>
        <v>-9.2831398357525532E-3</v>
      </c>
      <c r="AT114" s="100">
        <f t="shared" si="86"/>
        <v>1.4099474121886151E-2</v>
      </c>
      <c r="AU114" s="101">
        <f t="shared" si="106"/>
        <v>-2.453062394647005E-3</v>
      </c>
      <c r="AV114" s="102">
        <f t="shared" si="107"/>
        <v>-8.9176928484792431E-3</v>
      </c>
      <c r="AW114" s="91">
        <v>572</v>
      </c>
      <c r="AX114" s="92">
        <v>484</v>
      </c>
      <c r="AY114" s="93">
        <v>642</v>
      </c>
      <c r="AZ114" s="91">
        <v>1</v>
      </c>
      <c r="BA114" s="92">
        <v>1</v>
      </c>
      <c r="BB114" s="93">
        <v>1</v>
      </c>
      <c r="BC114" s="91">
        <v>7</v>
      </c>
      <c r="BD114" s="92">
        <v>7</v>
      </c>
      <c r="BE114" s="93">
        <v>7.5</v>
      </c>
      <c r="BF114" s="91">
        <f t="shared" si="108"/>
        <v>53.5</v>
      </c>
      <c r="BG114" s="92">
        <f t="shared" si="109"/>
        <v>5.8333333333333357</v>
      </c>
      <c r="BH114" s="93">
        <f t="shared" si="110"/>
        <v>-0.27777777777777857</v>
      </c>
      <c r="BI114" s="91">
        <f t="shared" si="111"/>
        <v>7.1333333333333329</v>
      </c>
      <c r="BJ114" s="92">
        <f t="shared" si="112"/>
        <v>0.32380952380952355</v>
      </c>
      <c r="BK114" s="93">
        <f t="shared" si="113"/>
        <v>-0.54920634920634903</v>
      </c>
      <c r="BL114" s="91">
        <v>10</v>
      </c>
      <c r="BM114" s="92">
        <v>10</v>
      </c>
      <c r="BN114" s="93">
        <v>10</v>
      </c>
      <c r="BO114" s="91">
        <v>3514</v>
      </c>
      <c r="BP114" s="92">
        <v>2672</v>
      </c>
      <c r="BQ114" s="93">
        <v>3507</v>
      </c>
      <c r="BR114" s="91">
        <f t="shared" si="87"/>
        <v>113.83352723125178</v>
      </c>
      <c r="BS114" s="92">
        <f t="shared" si="114"/>
        <v>2.4672124902159283</v>
      </c>
      <c r="BT114" s="93">
        <f t="shared" si="115"/>
        <v>4.5685571713715376</v>
      </c>
      <c r="BU114" s="91">
        <f t="shared" si="88"/>
        <v>621.8289408099688</v>
      </c>
      <c r="BV114" s="92">
        <f t="shared" si="116"/>
        <v>-62.334048700520725</v>
      </c>
      <c r="BW114" s="93">
        <f t="shared" si="117"/>
        <v>18.614064776910936</v>
      </c>
      <c r="BX114" s="169">
        <f t="shared" si="89"/>
        <v>5.462616822429907</v>
      </c>
      <c r="BY114" s="250">
        <f t="shared" si="118"/>
        <v>-0.68073982092673635</v>
      </c>
      <c r="BZ114" s="251">
        <f t="shared" si="119"/>
        <v>-5.8044334594886671E-2</v>
      </c>
      <c r="CA114" s="100">
        <f t="shared" si="120"/>
        <v>0.96082191780821913</v>
      </c>
      <c r="CB114" s="101">
        <f t="shared" si="121"/>
        <v>-1.9178082191780854E-3</v>
      </c>
      <c r="CC114" s="247">
        <f t="shared" si="122"/>
        <v>-2.1531023368251412E-2</v>
      </c>
      <c r="CD114" s="285"/>
      <c r="CE114" s="280"/>
      <c r="CF114" s="273"/>
    </row>
    <row r="115" spans="1:84" s="142" customFormat="1" ht="15" customHeight="1" x14ac:dyDescent="0.2">
      <c r="A115" s="141" t="s">
        <v>109</v>
      </c>
      <c r="B115" s="194" t="s">
        <v>226</v>
      </c>
      <c r="C115" s="92">
        <v>250.31595000000002</v>
      </c>
      <c r="D115" s="92">
        <v>202.148</v>
      </c>
      <c r="E115" s="92">
        <v>310.09073999999998</v>
      </c>
      <c r="F115" s="91">
        <v>272.63304999999997</v>
      </c>
      <c r="G115" s="92">
        <v>219.84700000000001</v>
      </c>
      <c r="H115" s="93">
        <v>309.39075000000003</v>
      </c>
      <c r="I115" s="157">
        <f t="shared" si="83"/>
        <v>1.0022624787586569</v>
      </c>
      <c r="J115" s="248">
        <f t="shared" si="90"/>
        <v>8.4120125878109131E-2</v>
      </c>
      <c r="K115" s="249">
        <f t="shared" si="91"/>
        <v>8.2768467014125546E-2</v>
      </c>
      <c r="L115" s="91">
        <v>197.22322</v>
      </c>
      <c r="M115" s="92">
        <v>159.61500000000001</v>
      </c>
      <c r="N115" s="92">
        <v>218.77088000000001</v>
      </c>
      <c r="O115" s="97">
        <f t="shared" si="80"/>
        <v>0.70710220004961355</v>
      </c>
      <c r="P115" s="98">
        <f t="shared" si="92"/>
        <v>-1.629952985804084E-2</v>
      </c>
      <c r="Q115" s="99">
        <f t="shared" si="93"/>
        <v>-1.8925446449997607E-2</v>
      </c>
      <c r="R115" s="91">
        <v>64.246249999999975</v>
      </c>
      <c r="S115" s="92">
        <v>50.008000000000003</v>
      </c>
      <c r="T115" s="93">
        <v>75.986390000000029</v>
      </c>
      <c r="U115" s="100">
        <f t="shared" si="84"/>
        <v>0.24560007046105942</v>
      </c>
      <c r="V115" s="101">
        <f t="shared" si="94"/>
        <v>9.9490736358396614E-3</v>
      </c>
      <c r="W115" s="102">
        <f t="shared" si="95"/>
        <v>1.8132786395322786E-2</v>
      </c>
      <c r="X115" s="91">
        <v>11.16358</v>
      </c>
      <c r="Y115" s="92">
        <v>10.224</v>
      </c>
      <c r="Z115" s="93">
        <v>14.633479999999999</v>
      </c>
      <c r="AA115" s="100">
        <f t="shared" si="85"/>
        <v>4.7297729489326999E-2</v>
      </c>
      <c r="AB115" s="101">
        <f t="shared" si="96"/>
        <v>6.3504562222010952E-3</v>
      </c>
      <c r="AC115" s="102">
        <f t="shared" si="97"/>
        <v>7.9266005467471673E-4</v>
      </c>
      <c r="AD115" s="91">
        <v>13.495469999999999</v>
      </c>
      <c r="AE115" s="92">
        <v>12.12</v>
      </c>
      <c r="AF115" s="92">
        <v>6.2462200000000001</v>
      </c>
      <c r="AG115" s="92">
        <f t="shared" si="98"/>
        <v>-7.2492499999999991</v>
      </c>
      <c r="AH115" s="93">
        <f t="shared" si="99"/>
        <v>-5.8737799999999991</v>
      </c>
      <c r="AI115" s="91">
        <v>0</v>
      </c>
      <c r="AJ115" s="92">
        <v>0</v>
      </c>
      <c r="AK115" s="92">
        <v>0</v>
      </c>
      <c r="AL115" s="92">
        <f t="shared" si="100"/>
        <v>0</v>
      </c>
      <c r="AM115" s="93">
        <f t="shared" si="101"/>
        <v>0</v>
      </c>
      <c r="AN115" s="100">
        <f t="shared" si="81"/>
        <v>2.0143200664424873E-2</v>
      </c>
      <c r="AO115" s="101">
        <f t="shared" si="102"/>
        <v>-3.3770543146147317E-2</v>
      </c>
      <c r="AP115" s="102">
        <f t="shared" si="103"/>
        <v>-3.9812871124561416E-2</v>
      </c>
      <c r="AQ115" s="100">
        <f t="shared" si="82"/>
        <v>0</v>
      </c>
      <c r="AR115" s="101">
        <f t="shared" si="104"/>
        <v>0</v>
      </c>
      <c r="AS115" s="102">
        <f t="shared" si="105"/>
        <v>0</v>
      </c>
      <c r="AT115" s="100">
        <f t="shared" si="86"/>
        <v>0</v>
      </c>
      <c r="AU115" s="101">
        <f t="shared" si="106"/>
        <v>0</v>
      </c>
      <c r="AV115" s="102">
        <f t="shared" si="107"/>
        <v>0</v>
      </c>
      <c r="AW115" s="91">
        <v>335</v>
      </c>
      <c r="AX115" s="92">
        <v>244</v>
      </c>
      <c r="AY115" s="93">
        <v>357</v>
      </c>
      <c r="AZ115" s="91">
        <v>2</v>
      </c>
      <c r="BA115" s="92">
        <v>2.21</v>
      </c>
      <c r="BB115" s="93">
        <v>2.3250000000000002</v>
      </c>
      <c r="BC115" s="91">
        <v>6.5</v>
      </c>
      <c r="BD115" s="92">
        <v>7.26</v>
      </c>
      <c r="BE115" s="93">
        <v>7.2657999999999996</v>
      </c>
      <c r="BF115" s="91">
        <f t="shared" si="108"/>
        <v>12.795698924731182</v>
      </c>
      <c r="BG115" s="92">
        <f t="shared" si="109"/>
        <v>-1.1626344086021518</v>
      </c>
      <c r="BH115" s="93">
        <f t="shared" si="110"/>
        <v>0.5282278337306785</v>
      </c>
      <c r="BI115" s="91">
        <f t="shared" si="111"/>
        <v>4.0945250350959297</v>
      </c>
      <c r="BJ115" s="92">
        <f t="shared" si="112"/>
        <v>-0.20034675977586502</v>
      </c>
      <c r="BK115" s="93">
        <f t="shared" si="113"/>
        <v>0.36021220987401348</v>
      </c>
      <c r="BL115" s="91">
        <v>10</v>
      </c>
      <c r="BM115" s="92">
        <v>10</v>
      </c>
      <c r="BN115" s="93">
        <v>10</v>
      </c>
      <c r="BO115" s="91">
        <v>2281</v>
      </c>
      <c r="BP115" s="92">
        <v>1864</v>
      </c>
      <c r="BQ115" s="93">
        <v>2493</v>
      </c>
      <c r="BR115" s="91">
        <f t="shared" si="87"/>
        <v>124.10379061371842</v>
      </c>
      <c r="BS115" s="92">
        <f t="shared" si="114"/>
        <v>4.5803140683435828</v>
      </c>
      <c r="BT115" s="93">
        <f t="shared" si="115"/>
        <v>6.1601210858214159</v>
      </c>
      <c r="BU115" s="91">
        <f t="shared" si="88"/>
        <v>866.64075630252103</v>
      </c>
      <c r="BV115" s="92">
        <f t="shared" si="116"/>
        <v>52.810756302521099</v>
      </c>
      <c r="BW115" s="93">
        <f t="shared" si="117"/>
        <v>-34.371538779446155</v>
      </c>
      <c r="BX115" s="169">
        <f t="shared" si="89"/>
        <v>6.9831932773109244</v>
      </c>
      <c r="BY115" s="250">
        <f t="shared" si="118"/>
        <v>0.17423805343032761</v>
      </c>
      <c r="BZ115" s="251">
        <f t="shared" si="119"/>
        <v>-0.65615098498415758</v>
      </c>
      <c r="CA115" s="100">
        <f t="shared" si="120"/>
        <v>0.68301369863013706</v>
      </c>
      <c r="CB115" s="101">
        <f t="shared" si="121"/>
        <v>5.8082191780821968E-2</v>
      </c>
      <c r="CC115" s="247">
        <f t="shared" si="122"/>
        <v>-2.2804190169217753E-3</v>
      </c>
      <c r="CD115" s="285"/>
      <c r="CE115" s="280"/>
      <c r="CF115" s="273"/>
    </row>
    <row r="116" spans="1:84" s="142" customFormat="1" ht="15" customHeight="1" x14ac:dyDescent="0.2">
      <c r="A116" s="141" t="s">
        <v>141</v>
      </c>
      <c r="B116" s="194" t="s">
        <v>227</v>
      </c>
      <c r="C116" s="92">
        <v>622.82500000000005</v>
      </c>
      <c r="D116" s="92">
        <v>429.03899999999999</v>
      </c>
      <c r="E116" s="92">
        <v>602.245</v>
      </c>
      <c r="F116" s="91">
        <v>597.39800000000002</v>
      </c>
      <c r="G116" s="92">
        <v>398.654</v>
      </c>
      <c r="H116" s="93">
        <v>576.12800000000004</v>
      </c>
      <c r="I116" s="157">
        <f t="shared" si="83"/>
        <v>1.0453319401244168</v>
      </c>
      <c r="J116" s="248">
        <f t="shared" si="90"/>
        <v>2.7690256185095574E-3</v>
      </c>
      <c r="K116" s="249">
        <f t="shared" si="91"/>
        <v>-3.0887036732707429E-2</v>
      </c>
      <c r="L116" s="91">
        <v>464.59</v>
      </c>
      <c r="M116" s="92">
        <v>268.911</v>
      </c>
      <c r="N116" s="92">
        <v>391.334</v>
      </c>
      <c r="O116" s="97">
        <f t="shared" si="80"/>
        <v>0.67924836147522771</v>
      </c>
      <c r="P116" s="98">
        <f t="shared" si="92"/>
        <v>-9.8440884220271641E-2</v>
      </c>
      <c r="Q116" s="99">
        <f t="shared" si="93"/>
        <v>4.7010096362897213E-3</v>
      </c>
      <c r="R116" s="91">
        <v>117.36500000000005</v>
      </c>
      <c r="S116" s="92">
        <v>81.043000000000006</v>
      </c>
      <c r="T116" s="93">
        <v>173.64200000000005</v>
      </c>
      <c r="U116" s="100">
        <f t="shared" si="84"/>
        <v>0.30139482892690522</v>
      </c>
      <c r="V116" s="101">
        <f t="shared" si="94"/>
        <v>0.10493451268881931</v>
      </c>
      <c r="W116" s="102">
        <f t="shared" si="95"/>
        <v>9.8103252773147798E-2</v>
      </c>
      <c r="X116" s="91">
        <v>15.443</v>
      </c>
      <c r="Y116" s="92">
        <v>48.7</v>
      </c>
      <c r="Z116" s="93">
        <v>11.151999999999999</v>
      </c>
      <c r="AA116" s="100">
        <f t="shared" si="85"/>
        <v>1.9356809597867137E-2</v>
      </c>
      <c r="AB116" s="101">
        <f t="shared" si="96"/>
        <v>-6.4936284685475458E-3</v>
      </c>
      <c r="AC116" s="102">
        <f t="shared" si="97"/>
        <v>-0.10280426240943745</v>
      </c>
      <c r="AD116" s="91">
        <v>111.126</v>
      </c>
      <c r="AE116" s="92">
        <v>83.96</v>
      </c>
      <c r="AF116" s="92">
        <v>109.553</v>
      </c>
      <c r="AG116" s="92">
        <f t="shared" si="98"/>
        <v>-1.5730000000000075</v>
      </c>
      <c r="AH116" s="93">
        <f t="shared" si="99"/>
        <v>25.593000000000004</v>
      </c>
      <c r="AI116" s="91">
        <v>44.18</v>
      </c>
      <c r="AJ116" s="92">
        <v>34.755000000000003</v>
      </c>
      <c r="AK116" s="92">
        <v>36.427999999999997</v>
      </c>
      <c r="AL116" s="92">
        <f t="shared" si="100"/>
        <v>-7.7520000000000024</v>
      </c>
      <c r="AM116" s="93">
        <f t="shared" si="101"/>
        <v>1.6729999999999947</v>
      </c>
      <c r="AN116" s="100">
        <f t="shared" si="81"/>
        <v>0.18190769537314547</v>
      </c>
      <c r="AO116" s="101">
        <f t="shared" si="102"/>
        <v>3.4851850371762916E-3</v>
      </c>
      <c r="AP116" s="102">
        <f t="shared" si="103"/>
        <v>-1.378547005004449E-2</v>
      </c>
      <c r="AQ116" s="100">
        <f t="shared" si="82"/>
        <v>6.0487011100133659E-2</v>
      </c>
      <c r="AR116" s="101">
        <f t="shared" si="104"/>
        <v>-1.0447842189313619E-2</v>
      </c>
      <c r="AS116" s="102">
        <f t="shared" si="105"/>
        <v>-2.0519610675509128E-2</v>
      </c>
      <c r="AT116" s="100">
        <f t="shared" si="86"/>
        <v>6.3229004665629848E-2</v>
      </c>
      <c r="AU116" s="101">
        <f t="shared" si="106"/>
        <v>-1.0725042719865241E-2</v>
      </c>
      <c r="AV116" s="102">
        <f t="shared" si="107"/>
        <v>-2.3951858940404469E-2</v>
      </c>
      <c r="AW116" s="91">
        <v>363</v>
      </c>
      <c r="AX116" s="92">
        <v>223</v>
      </c>
      <c r="AY116" s="93">
        <v>282</v>
      </c>
      <c r="AZ116" s="91">
        <v>7</v>
      </c>
      <c r="BA116" s="92">
        <v>9</v>
      </c>
      <c r="BB116" s="93">
        <v>6</v>
      </c>
      <c r="BC116" s="91">
        <v>16</v>
      </c>
      <c r="BD116" s="92">
        <v>16</v>
      </c>
      <c r="BE116" s="93">
        <v>16</v>
      </c>
      <c r="BF116" s="91">
        <f t="shared" si="108"/>
        <v>3.9166666666666665</v>
      </c>
      <c r="BG116" s="92">
        <f t="shared" si="109"/>
        <v>-0.40476190476190466</v>
      </c>
      <c r="BH116" s="93">
        <f t="shared" si="110"/>
        <v>1.1635802469135799</v>
      </c>
      <c r="BI116" s="91">
        <f t="shared" si="111"/>
        <v>1.46875</v>
      </c>
      <c r="BJ116" s="92">
        <f t="shared" si="112"/>
        <v>-0.421875</v>
      </c>
      <c r="BK116" s="93">
        <f t="shared" si="113"/>
        <v>-7.986111111111116E-2</v>
      </c>
      <c r="BL116" s="91">
        <v>10</v>
      </c>
      <c r="BM116" s="92">
        <v>10</v>
      </c>
      <c r="BN116" s="93">
        <v>10</v>
      </c>
      <c r="BO116" s="91">
        <v>2880</v>
      </c>
      <c r="BP116" s="92">
        <v>1748</v>
      </c>
      <c r="BQ116" s="93">
        <v>2275</v>
      </c>
      <c r="BR116" s="91">
        <f t="shared" si="87"/>
        <v>253.24307692307693</v>
      </c>
      <c r="BS116" s="92">
        <f t="shared" si="114"/>
        <v>45.813215811965819</v>
      </c>
      <c r="BT116" s="93">
        <f t="shared" si="115"/>
        <v>25.180147861292028</v>
      </c>
      <c r="BU116" s="91">
        <f t="shared" si="88"/>
        <v>2043.0070921985816</v>
      </c>
      <c r="BV116" s="92">
        <f t="shared" si="116"/>
        <v>397.2825742922455</v>
      </c>
      <c r="BW116" s="93">
        <f t="shared" si="117"/>
        <v>255.3209935438731</v>
      </c>
      <c r="BX116" s="169">
        <f t="shared" si="89"/>
        <v>8.0673758865248235</v>
      </c>
      <c r="BY116" s="250">
        <f t="shared" si="118"/>
        <v>0.13349158900416214</v>
      </c>
      <c r="BZ116" s="251">
        <f t="shared" si="119"/>
        <v>0.22881086410329843</v>
      </c>
      <c r="CA116" s="100">
        <f t="shared" si="120"/>
        <v>0.62328767123287676</v>
      </c>
      <c r="CB116" s="101">
        <f t="shared" si="121"/>
        <v>-0.16575342465753418</v>
      </c>
      <c r="CC116" s="247">
        <f t="shared" si="122"/>
        <v>-1.9359387590652699E-2</v>
      </c>
      <c r="CD116" s="285"/>
      <c r="CE116" s="280"/>
      <c r="CF116" s="273"/>
    </row>
    <row r="117" spans="1:84" s="142" customFormat="1" ht="15" customHeight="1" x14ac:dyDescent="0.2">
      <c r="A117" s="141" t="s">
        <v>91</v>
      </c>
      <c r="B117" s="194" t="s">
        <v>228</v>
      </c>
      <c r="C117" s="92">
        <v>1426.864</v>
      </c>
      <c r="D117" s="92">
        <v>1163.0129999999999</v>
      </c>
      <c r="E117" s="92">
        <v>1541.7729999999999</v>
      </c>
      <c r="F117" s="91">
        <v>1385.0250000000001</v>
      </c>
      <c r="G117" s="92">
        <v>1134.277</v>
      </c>
      <c r="H117" s="93">
        <v>1540.5709999999999</v>
      </c>
      <c r="I117" s="157">
        <f t="shared" si="83"/>
        <v>1.0007802301873785</v>
      </c>
      <c r="J117" s="248">
        <f t="shared" si="90"/>
        <v>-2.9427888799643309E-2</v>
      </c>
      <c r="K117" s="249">
        <f t="shared" si="91"/>
        <v>-2.455396948342492E-2</v>
      </c>
      <c r="L117" s="91">
        <v>953.15800000000002</v>
      </c>
      <c r="M117" s="92">
        <v>819.62199999999996</v>
      </c>
      <c r="N117" s="92">
        <v>1104.348</v>
      </c>
      <c r="O117" s="97">
        <f t="shared" si="80"/>
        <v>0.71684330030878163</v>
      </c>
      <c r="P117" s="98">
        <f t="shared" si="92"/>
        <v>2.8655000458598479E-2</v>
      </c>
      <c r="Q117" s="99">
        <f t="shared" si="93"/>
        <v>-5.7509160951478844E-3</v>
      </c>
      <c r="R117" s="91">
        <v>380.32600000000008</v>
      </c>
      <c r="S117" s="92">
        <v>272.56700000000001</v>
      </c>
      <c r="T117" s="93">
        <v>380.38699999999994</v>
      </c>
      <c r="U117" s="100">
        <f t="shared" si="84"/>
        <v>0.24691299524656765</v>
      </c>
      <c r="V117" s="101">
        <f t="shared" si="94"/>
        <v>-2.7685658207341174E-2</v>
      </c>
      <c r="W117" s="102">
        <f t="shared" si="95"/>
        <v>6.6127863910588058E-3</v>
      </c>
      <c r="X117" s="91">
        <v>51.540999999999997</v>
      </c>
      <c r="Y117" s="92">
        <v>42.088000000000001</v>
      </c>
      <c r="Z117" s="93">
        <v>55.835999999999999</v>
      </c>
      <c r="AA117" s="100">
        <f t="shared" si="85"/>
        <v>3.6243704444650721E-2</v>
      </c>
      <c r="AB117" s="101">
        <f t="shared" si="96"/>
        <v>-9.6934225125729079E-4</v>
      </c>
      <c r="AC117" s="102">
        <f t="shared" si="97"/>
        <v>-8.6187029591088676E-4</v>
      </c>
      <c r="AD117" s="91">
        <v>162.946</v>
      </c>
      <c r="AE117" s="92">
        <v>189.11600000000001</v>
      </c>
      <c r="AF117" s="92">
        <v>140.78899999999999</v>
      </c>
      <c r="AG117" s="92">
        <f t="shared" si="98"/>
        <v>-22.157000000000011</v>
      </c>
      <c r="AH117" s="93">
        <f t="shared" si="99"/>
        <v>-48.327000000000027</v>
      </c>
      <c r="AI117" s="91">
        <v>0</v>
      </c>
      <c r="AJ117" s="92">
        <v>0</v>
      </c>
      <c r="AK117" s="92">
        <v>0</v>
      </c>
      <c r="AL117" s="92">
        <f t="shared" si="100"/>
        <v>0</v>
      </c>
      <c r="AM117" s="93">
        <f t="shared" si="101"/>
        <v>0</v>
      </c>
      <c r="AN117" s="100">
        <f t="shared" si="81"/>
        <v>9.1316296238162162E-2</v>
      </c>
      <c r="AO117" s="101">
        <f t="shared" si="102"/>
        <v>-2.2882394036454062E-2</v>
      </c>
      <c r="AP117" s="102">
        <f t="shared" si="103"/>
        <v>-7.1292376235834273E-2</v>
      </c>
      <c r="AQ117" s="100">
        <f t="shared" si="82"/>
        <v>0</v>
      </c>
      <c r="AR117" s="101">
        <f t="shared" si="104"/>
        <v>0</v>
      </c>
      <c r="AS117" s="102">
        <f t="shared" si="105"/>
        <v>0</v>
      </c>
      <c r="AT117" s="100">
        <f t="shared" si="86"/>
        <v>0</v>
      </c>
      <c r="AU117" s="101">
        <f t="shared" si="106"/>
        <v>0</v>
      </c>
      <c r="AV117" s="102">
        <f t="shared" si="107"/>
        <v>0</v>
      </c>
      <c r="AW117" s="91">
        <v>1123</v>
      </c>
      <c r="AX117" s="92">
        <v>783</v>
      </c>
      <c r="AY117" s="93">
        <v>1007</v>
      </c>
      <c r="AZ117" s="91">
        <v>5.33</v>
      </c>
      <c r="BA117" s="92">
        <v>6</v>
      </c>
      <c r="BB117" s="93">
        <v>5</v>
      </c>
      <c r="BC117" s="91">
        <v>16</v>
      </c>
      <c r="BD117" s="92">
        <v>19</v>
      </c>
      <c r="BE117" s="93">
        <v>19</v>
      </c>
      <c r="BF117" s="91">
        <f t="shared" si="108"/>
        <v>16.783333333333335</v>
      </c>
      <c r="BG117" s="92">
        <f t="shared" si="109"/>
        <v>-0.77451532207629725</v>
      </c>
      <c r="BH117" s="93">
        <f t="shared" si="110"/>
        <v>2.283333333333335</v>
      </c>
      <c r="BI117" s="91">
        <f t="shared" si="111"/>
        <v>4.416666666666667</v>
      </c>
      <c r="BJ117" s="92">
        <f t="shared" si="112"/>
        <v>-1.4322916666666661</v>
      </c>
      <c r="BK117" s="93">
        <f t="shared" si="113"/>
        <v>-0.16228070175438525</v>
      </c>
      <c r="BL117" s="91">
        <v>80</v>
      </c>
      <c r="BM117" s="92">
        <v>80</v>
      </c>
      <c r="BN117" s="93">
        <v>80</v>
      </c>
      <c r="BO117" s="91">
        <v>24571</v>
      </c>
      <c r="BP117" s="92">
        <v>18694</v>
      </c>
      <c r="BQ117" s="93">
        <v>24466</v>
      </c>
      <c r="BR117" s="91">
        <f t="shared" si="87"/>
        <v>62.967832910978501</v>
      </c>
      <c r="BS117" s="92">
        <f t="shared" si="114"/>
        <v>6.5995532316817673</v>
      </c>
      <c r="BT117" s="93">
        <f t="shared" si="115"/>
        <v>2.2918406139848102</v>
      </c>
      <c r="BU117" s="91">
        <f t="shared" si="88"/>
        <v>1529.8619662363456</v>
      </c>
      <c r="BV117" s="92">
        <f t="shared" si="116"/>
        <v>296.53605350259659</v>
      </c>
      <c r="BW117" s="93">
        <f t="shared" si="117"/>
        <v>81.23233660671599</v>
      </c>
      <c r="BX117" s="169">
        <f t="shared" si="89"/>
        <v>24.295928500496526</v>
      </c>
      <c r="BY117" s="250">
        <f t="shared" si="118"/>
        <v>2.4161422137645587</v>
      </c>
      <c r="BZ117" s="251">
        <f t="shared" si="119"/>
        <v>0.42108814289754903</v>
      </c>
      <c r="CA117" s="100">
        <f t="shared" si="120"/>
        <v>0.83787671232876704</v>
      </c>
      <c r="CB117" s="101">
        <f t="shared" si="121"/>
        <v>-3.5958904109589795E-3</v>
      </c>
      <c r="CC117" s="247">
        <f t="shared" si="122"/>
        <v>-2.1222552377115345E-2</v>
      </c>
      <c r="CD117" s="285"/>
      <c r="CE117" s="280"/>
      <c r="CF117" s="273"/>
    </row>
    <row r="118" spans="1:84" s="139" customFormat="1" ht="15" customHeight="1" x14ac:dyDescent="0.2">
      <c r="A118" s="140" t="s">
        <v>95</v>
      </c>
      <c r="B118" s="195" t="s">
        <v>229</v>
      </c>
      <c r="C118" s="70">
        <v>3226.7283200000002</v>
      </c>
      <c r="D118" s="70">
        <v>2462.1210000000001</v>
      </c>
      <c r="E118" s="70">
        <v>3483.0432300000002</v>
      </c>
      <c r="F118" s="69">
        <v>3201.9944799999998</v>
      </c>
      <c r="G118" s="70">
        <v>2331.7869999999998</v>
      </c>
      <c r="H118" s="71">
        <v>3451.43352</v>
      </c>
      <c r="I118" s="155">
        <f t="shared" si="83"/>
        <v>1.0091584293357621</v>
      </c>
      <c r="J118" s="222">
        <f t="shared" si="90"/>
        <v>1.4339188300473982E-3</v>
      </c>
      <c r="K118" s="156">
        <f t="shared" si="91"/>
        <v>-4.6736041299849207E-2</v>
      </c>
      <c r="L118" s="69">
        <v>2598.1509999999998</v>
      </c>
      <c r="M118" s="70">
        <v>1899.7539999999999</v>
      </c>
      <c r="N118" s="70">
        <v>2837.83673</v>
      </c>
      <c r="O118" s="75">
        <f t="shared" si="80"/>
        <v>0.82221972799290655</v>
      </c>
      <c r="P118" s="76">
        <f t="shared" si="92"/>
        <v>1.0803276081971291E-2</v>
      </c>
      <c r="Q118" s="77">
        <f t="shared" si="93"/>
        <v>7.4995155549779646E-3</v>
      </c>
      <c r="R118" s="69">
        <v>526.09812999999997</v>
      </c>
      <c r="S118" s="70">
        <v>364.99599999999998</v>
      </c>
      <c r="T118" s="93">
        <v>523.5149100000001</v>
      </c>
      <c r="U118" s="78">
        <f t="shared" si="84"/>
        <v>0.15168042697806333</v>
      </c>
      <c r="V118" s="79">
        <f t="shared" si="94"/>
        <v>-1.2622832532865003E-2</v>
      </c>
      <c r="W118" s="80">
        <f t="shared" si="95"/>
        <v>-4.8501652243977122E-3</v>
      </c>
      <c r="X118" s="69">
        <v>77.745350000000002</v>
      </c>
      <c r="Y118" s="70">
        <v>67.037999999999997</v>
      </c>
      <c r="Z118" s="71">
        <v>90.081879999999998</v>
      </c>
      <c r="AA118" s="78">
        <f t="shared" si="85"/>
        <v>2.6099845029030139E-2</v>
      </c>
      <c r="AB118" s="79">
        <f t="shared" si="96"/>
        <v>1.8195564508936765E-3</v>
      </c>
      <c r="AC118" s="80">
        <f t="shared" si="97"/>
        <v>-2.6497791862176538E-3</v>
      </c>
      <c r="AD118" s="69">
        <v>222.82210000000001</v>
      </c>
      <c r="AE118" s="70">
        <v>269.048</v>
      </c>
      <c r="AF118" s="70">
        <v>243.14669000000001</v>
      </c>
      <c r="AG118" s="70">
        <f t="shared" si="98"/>
        <v>20.324590000000001</v>
      </c>
      <c r="AH118" s="71">
        <f t="shared" si="99"/>
        <v>-25.901309999999995</v>
      </c>
      <c r="AI118" s="69">
        <v>0</v>
      </c>
      <c r="AJ118" s="70">
        <v>0</v>
      </c>
      <c r="AK118" s="70">
        <v>0</v>
      </c>
      <c r="AL118" s="70">
        <f t="shared" si="100"/>
        <v>0</v>
      </c>
      <c r="AM118" s="71">
        <f t="shared" si="101"/>
        <v>0</v>
      </c>
      <c r="AN118" s="78">
        <f t="shared" si="81"/>
        <v>6.9808691406910844E-2</v>
      </c>
      <c r="AO118" s="79">
        <f t="shared" si="102"/>
        <v>7.5357492285556271E-4</v>
      </c>
      <c r="AP118" s="80">
        <f t="shared" si="103"/>
        <v>-3.946619800754117E-2</v>
      </c>
      <c r="AQ118" s="78">
        <f t="shared" si="82"/>
        <v>0</v>
      </c>
      <c r="AR118" s="79">
        <f t="shared" si="104"/>
        <v>0</v>
      </c>
      <c r="AS118" s="80">
        <f t="shared" si="105"/>
        <v>0</v>
      </c>
      <c r="AT118" s="78">
        <f t="shared" si="86"/>
        <v>0</v>
      </c>
      <c r="AU118" s="79">
        <f t="shared" si="106"/>
        <v>0</v>
      </c>
      <c r="AV118" s="80">
        <f t="shared" si="107"/>
        <v>0</v>
      </c>
      <c r="AW118" s="69">
        <v>1841</v>
      </c>
      <c r="AX118" s="70">
        <v>1357</v>
      </c>
      <c r="AY118" s="71">
        <v>1711</v>
      </c>
      <c r="AZ118" s="69">
        <v>20.18</v>
      </c>
      <c r="BA118" s="70">
        <v>20.11</v>
      </c>
      <c r="BB118" s="71">
        <v>19.86</v>
      </c>
      <c r="BC118" s="69">
        <v>49.82</v>
      </c>
      <c r="BD118" s="70">
        <v>48.84</v>
      </c>
      <c r="BE118" s="71">
        <v>48.76</v>
      </c>
      <c r="BF118" s="91">
        <f t="shared" si="108"/>
        <v>7.179422625041961</v>
      </c>
      <c r="BG118" s="92">
        <f t="shared" si="109"/>
        <v>-0.42298900363329484</v>
      </c>
      <c r="BH118" s="93">
        <f t="shared" si="110"/>
        <v>-0.31822917892510905</v>
      </c>
      <c r="BI118" s="91">
        <f t="shared" si="111"/>
        <v>2.9241864916598304</v>
      </c>
      <c r="BJ118" s="92">
        <f t="shared" si="112"/>
        <v>-0.15523275094688671</v>
      </c>
      <c r="BK118" s="93">
        <f t="shared" si="113"/>
        <v>-0.16299159551825637</v>
      </c>
      <c r="BL118" s="69">
        <v>132</v>
      </c>
      <c r="BM118" s="70">
        <v>132</v>
      </c>
      <c r="BN118" s="71">
        <v>132</v>
      </c>
      <c r="BO118" s="69">
        <v>37988</v>
      </c>
      <c r="BP118" s="70">
        <v>27134</v>
      </c>
      <c r="BQ118" s="71">
        <v>35997</v>
      </c>
      <c r="BR118" s="69">
        <f t="shared" si="87"/>
        <v>95.881143428619055</v>
      </c>
      <c r="BS118" s="70">
        <f t="shared" si="114"/>
        <v>11.59151301901602</v>
      </c>
      <c r="BT118" s="71">
        <f t="shared" si="115"/>
        <v>9.9451590547707411</v>
      </c>
      <c r="BU118" s="69">
        <f>H118*1000/AY118</f>
        <v>2017.2025248392754</v>
      </c>
      <c r="BV118" s="70">
        <f t="shared" si="116"/>
        <v>277.9333885003291</v>
      </c>
      <c r="BW118" s="71">
        <f t="shared" si="117"/>
        <v>298.86280486875216</v>
      </c>
      <c r="BX118" s="168">
        <f t="shared" si="89"/>
        <v>21.038573933372298</v>
      </c>
      <c r="BY118" s="234">
        <f t="shared" si="118"/>
        <v>0.40413612783182984</v>
      </c>
      <c r="BZ118" s="163">
        <f t="shared" si="119"/>
        <v>1.0429954514268296</v>
      </c>
      <c r="CA118" s="100">
        <f t="shared" si="120"/>
        <v>0.74713574097135738</v>
      </c>
      <c r="CB118" s="101">
        <f t="shared" si="121"/>
        <v>-4.1324200913242071E-2</v>
      </c>
      <c r="CC118" s="247">
        <f t="shared" si="122"/>
        <v>-8.6017813102825524E-3</v>
      </c>
      <c r="CD118" s="285"/>
      <c r="CE118" s="280"/>
      <c r="CF118" s="273"/>
    </row>
    <row r="119" spans="1:84" s="142" customFormat="1" ht="15" customHeight="1" x14ac:dyDescent="0.2">
      <c r="A119" s="141" t="s">
        <v>103</v>
      </c>
      <c r="B119" s="194" t="s">
        <v>230</v>
      </c>
      <c r="C119" s="92">
        <v>2040.2049999999999</v>
      </c>
      <c r="D119" s="92">
        <v>1678.472</v>
      </c>
      <c r="E119" s="92">
        <v>2304.1759999999999</v>
      </c>
      <c r="F119" s="91">
        <v>2032.422</v>
      </c>
      <c r="G119" s="92">
        <v>1598.29</v>
      </c>
      <c r="H119" s="93">
        <v>2287.7660000000001</v>
      </c>
      <c r="I119" s="157">
        <f t="shared" si="83"/>
        <v>1.0071729363929702</v>
      </c>
      <c r="J119" s="248">
        <f t="shared" si="90"/>
        <v>3.3435151408878205E-3</v>
      </c>
      <c r="K119" s="249">
        <f t="shared" si="91"/>
        <v>-4.299442997984082E-2</v>
      </c>
      <c r="L119" s="91">
        <v>1479.1279999999999</v>
      </c>
      <c r="M119" s="92">
        <v>1199.3800000000001</v>
      </c>
      <c r="N119" s="92">
        <v>1663.251</v>
      </c>
      <c r="O119" s="97">
        <f t="shared" si="80"/>
        <v>0.727019721422558</v>
      </c>
      <c r="P119" s="98">
        <f t="shared" si="92"/>
        <v>-7.4646099428254953E-4</v>
      </c>
      <c r="Q119" s="99">
        <f t="shared" si="93"/>
        <v>-2.3394784080198128E-2</v>
      </c>
      <c r="R119" s="91">
        <v>495.25900000000013</v>
      </c>
      <c r="S119" s="92">
        <v>352.67099999999999</v>
      </c>
      <c r="T119" s="93">
        <v>560.71400000000006</v>
      </c>
      <c r="U119" s="100">
        <f t="shared" si="84"/>
        <v>0.24509237395782613</v>
      </c>
      <c r="V119" s="101">
        <f t="shared" si="94"/>
        <v>1.4131577320619371E-3</v>
      </c>
      <c r="W119" s="102">
        <f t="shared" si="95"/>
        <v>2.4437173712564014E-2</v>
      </c>
      <c r="X119" s="91">
        <v>58.034999999999997</v>
      </c>
      <c r="Y119" s="92">
        <v>46.238999999999997</v>
      </c>
      <c r="Z119" s="93">
        <v>63.801000000000002</v>
      </c>
      <c r="AA119" s="100">
        <f t="shared" si="85"/>
        <v>2.7887904619615819E-2</v>
      </c>
      <c r="AB119" s="101">
        <f t="shared" si="96"/>
        <v>-6.6669673777944305E-4</v>
      </c>
      <c r="AC119" s="102">
        <f t="shared" si="97"/>
        <v>-1.0423896323659872E-3</v>
      </c>
      <c r="AD119" s="91">
        <v>246.654</v>
      </c>
      <c r="AE119" s="92">
        <v>261.91199999999998</v>
      </c>
      <c r="AF119" s="92">
        <v>289.86900000000003</v>
      </c>
      <c r="AG119" s="92">
        <f t="shared" si="98"/>
        <v>43.215000000000032</v>
      </c>
      <c r="AH119" s="93">
        <f t="shared" si="99"/>
        <v>27.95700000000005</v>
      </c>
      <c r="AI119" s="91">
        <v>0</v>
      </c>
      <c r="AJ119" s="92">
        <v>0</v>
      </c>
      <c r="AK119" s="92">
        <v>0</v>
      </c>
      <c r="AL119" s="92">
        <f t="shared" si="100"/>
        <v>0</v>
      </c>
      <c r="AM119" s="93">
        <f t="shared" si="101"/>
        <v>0</v>
      </c>
      <c r="AN119" s="100">
        <f t="shared" si="81"/>
        <v>0.12580158807313332</v>
      </c>
      <c r="AO119" s="101">
        <f t="shared" si="102"/>
        <v>4.9049134742572276E-3</v>
      </c>
      <c r="AP119" s="102">
        <f t="shared" si="103"/>
        <v>-3.0240335771887616E-2</v>
      </c>
      <c r="AQ119" s="100">
        <f t="shared" si="82"/>
        <v>0</v>
      </c>
      <c r="AR119" s="101">
        <f t="shared" si="104"/>
        <v>0</v>
      </c>
      <c r="AS119" s="102">
        <f t="shared" si="105"/>
        <v>0</v>
      </c>
      <c r="AT119" s="100">
        <f t="shared" si="86"/>
        <v>0</v>
      </c>
      <c r="AU119" s="101">
        <f t="shared" si="106"/>
        <v>0</v>
      </c>
      <c r="AV119" s="102">
        <f t="shared" si="107"/>
        <v>0</v>
      </c>
      <c r="AW119" s="91">
        <v>2164</v>
      </c>
      <c r="AX119" s="92">
        <v>1470</v>
      </c>
      <c r="AY119" s="93">
        <v>1780</v>
      </c>
      <c r="AZ119" s="91">
        <v>10</v>
      </c>
      <c r="BA119" s="92">
        <v>11</v>
      </c>
      <c r="BB119" s="93">
        <v>11</v>
      </c>
      <c r="BC119" s="91">
        <v>26</v>
      </c>
      <c r="BD119" s="92">
        <v>27</v>
      </c>
      <c r="BE119" s="93">
        <v>28</v>
      </c>
      <c r="BF119" s="91">
        <f t="shared" si="108"/>
        <v>13.484848484848484</v>
      </c>
      <c r="BG119" s="92">
        <f t="shared" si="109"/>
        <v>-4.5484848484848506</v>
      </c>
      <c r="BH119" s="93">
        <f t="shared" si="110"/>
        <v>-1.3636363636363633</v>
      </c>
      <c r="BI119" s="91">
        <f t="shared" si="111"/>
        <v>5.2976190476190474</v>
      </c>
      <c r="BJ119" s="92">
        <f t="shared" si="112"/>
        <v>-1.6382783882783878</v>
      </c>
      <c r="BK119" s="93">
        <f t="shared" si="113"/>
        <v>-0.75176366843033549</v>
      </c>
      <c r="BL119" s="91">
        <v>130</v>
      </c>
      <c r="BM119" s="92">
        <v>130</v>
      </c>
      <c r="BN119" s="93">
        <v>130</v>
      </c>
      <c r="BO119" s="91">
        <v>44856</v>
      </c>
      <c r="BP119" s="92">
        <v>33986</v>
      </c>
      <c r="BQ119" s="93">
        <v>45304</v>
      </c>
      <c r="BR119" s="91">
        <f t="shared" si="87"/>
        <v>50.498101712873037</v>
      </c>
      <c r="BS119" s="92">
        <f t="shared" si="114"/>
        <v>5.1881766192400818</v>
      </c>
      <c r="BT119" s="93">
        <f t="shared" si="115"/>
        <v>3.4702078742335942</v>
      </c>
      <c r="BU119" s="91">
        <f t="shared" si="88"/>
        <v>1285.2617977528089</v>
      </c>
      <c r="BV119" s="92">
        <f t="shared" si="116"/>
        <v>346.06494008182926</v>
      </c>
      <c r="BW119" s="93">
        <f t="shared" si="117"/>
        <v>197.98968890927154</v>
      </c>
      <c r="BX119" s="169">
        <f t="shared" si="89"/>
        <v>25.451685393258426</v>
      </c>
      <c r="BY119" s="250">
        <f t="shared" si="118"/>
        <v>4.72340443207543</v>
      </c>
      <c r="BZ119" s="251">
        <f t="shared" si="119"/>
        <v>2.3319575021019645</v>
      </c>
      <c r="CA119" s="100">
        <f t="shared" si="120"/>
        <v>0.95477344573234979</v>
      </c>
      <c r="CB119" s="101">
        <f t="shared" si="121"/>
        <v>9.4415173867228308E-3</v>
      </c>
      <c r="CC119" s="247">
        <f t="shared" si="122"/>
        <v>-6.3690882043017094E-3</v>
      </c>
      <c r="CD119" s="285"/>
      <c r="CE119" s="280"/>
      <c r="CF119" s="273"/>
    </row>
    <row r="120" spans="1:84" s="142" customFormat="1" ht="15" customHeight="1" x14ac:dyDescent="0.2">
      <c r="A120" s="141" t="s">
        <v>109</v>
      </c>
      <c r="B120" s="194" t="s">
        <v>231</v>
      </c>
      <c r="C120" s="92">
        <v>1472.579</v>
      </c>
      <c r="D120" s="92">
        <v>1118.837</v>
      </c>
      <c r="E120" s="92">
        <v>1554.5170000000001</v>
      </c>
      <c r="F120" s="91">
        <v>1297.2639999999999</v>
      </c>
      <c r="G120" s="92">
        <v>1020.393</v>
      </c>
      <c r="H120" s="93">
        <v>1504.671</v>
      </c>
      <c r="I120" s="157">
        <f t="shared" si="83"/>
        <v>1.0331275076079753</v>
      </c>
      <c r="J120" s="248">
        <f t="shared" si="90"/>
        <v>-0.10201460687296304</v>
      </c>
      <c r="K120" s="249">
        <f t="shared" si="91"/>
        <v>-6.3349046033611689E-2</v>
      </c>
      <c r="L120" s="91">
        <v>961.32799999999997</v>
      </c>
      <c r="M120" s="92">
        <v>717.04700000000003</v>
      </c>
      <c r="N120" s="92">
        <v>1061.165</v>
      </c>
      <c r="O120" s="97">
        <f t="shared" si="80"/>
        <v>0.70524719357254839</v>
      </c>
      <c r="P120" s="98">
        <f t="shared" si="92"/>
        <v>-3.5795493189745176E-2</v>
      </c>
      <c r="Q120" s="99">
        <f t="shared" si="93"/>
        <v>2.5306912053232322E-3</v>
      </c>
      <c r="R120" s="91">
        <v>277.9849999999999</v>
      </c>
      <c r="S120" s="92">
        <v>273.95499999999998</v>
      </c>
      <c r="T120" s="93">
        <v>404.26600000000008</v>
      </c>
      <c r="U120" s="100">
        <f t="shared" si="84"/>
        <v>0.26867401578152306</v>
      </c>
      <c r="V120" s="101">
        <f t="shared" si="94"/>
        <v>5.4388411617682902E-2</v>
      </c>
      <c r="W120" s="102">
        <f t="shared" si="95"/>
        <v>1.9412617036346225E-4</v>
      </c>
      <c r="X120" s="91">
        <v>57.951000000000001</v>
      </c>
      <c r="Y120" s="92">
        <v>29.390999999999998</v>
      </c>
      <c r="Z120" s="93">
        <v>39.24</v>
      </c>
      <c r="AA120" s="100">
        <f t="shared" si="85"/>
        <v>2.6078790645928579E-2</v>
      </c>
      <c r="AB120" s="101">
        <f t="shared" si="96"/>
        <v>-1.8592918427937657E-2</v>
      </c>
      <c r="AC120" s="102">
        <f t="shared" si="97"/>
        <v>-2.7248173756866181E-3</v>
      </c>
      <c r="AD120" s="91">
        <v>100.6112</v>
      </c>
      <c r="AE120" s="92">
        <v>159.102</v>
      </c>
      <c r="AF120" s="92">
        <v>183.88900000000001</v>
      </c>
      <c r="AG120" s="92">
        <f t="shared" si="98"/>
        <v>83.277800000000013</v>
      </c>
      <c r="AH120" s="93">
        <f t="shared" si="99"/>
        <v>24.787000000000006</v>
      </c>
      <c r="AI120" s="91">
        <v>0</v>
      </c>
      <c r="AJ120" s="92">
        <v>0</v>
      </c>
      <c r="AK120" s="92">
        <v>0</v>
      </c>
      <c r="AL120" s="92">
        <f t="shared" si="100"/>
        <v>0</v>
      </c>
      <c r="AM120" s="93">
        <f t="shared" si="101"/>
        <v>0</v>
      </c>
      <c r="AN120" s="100">
        <f t="shared" si="81"/>
        <v>0.11829333484291263</v>
      </c>
      <c r="AO120" s="101">
        <f t="shared" si="102"/>
        <v>4.9970209224524748E-2</v>
      </c>
      <c r="AP120" s="102">
        <f t="shared" si="103"/>
        <v>-2.3909684899909606E-2</v>
      </c>
      <c r="AQ120" s="100">
        <f t="shared" si="82"/>
        <v>0</v>
      </c>
      <c r="AR120" s="101">
        <f t="shared" si="104"/>
        <v>0</v>
      </c>
      <c r="AS120" s="102">
        <f t="shared" si="105"/>
        <v>0</v>
      </c>
      <c r="AT120" s="100">
        <f t="shared" si="86"/>
        <v>0</v>
      </c>
      <c r="AU120" s="101">
        <f t="shared" si="106"/>
        <v>0</v>
      </c>
      <c r="AV120" s="102">
        <f t="shared" si="107"/>
        <v>0</v>
      </c>
      <c r="AW120" s="91">
        <v>1634</v>
      </c>
      <c r="AX120" s="92">
        <v>1084</v>
      </c>
      <c r="AY120" s="93">
        <v>1384</v>
      </c>
      <c r="AZ120" s="91">
        <v>7</v>
      </c>
      <c r="BA120" s="92">
        <v>6</v>
      </c>
      <c r="BB120" s="93">
        <v>7</v>
      </c>
      <c r="BC120" s="91">
        <v>17</v>
      </c>
      <c r="BD120" s="92">
        <v>15</v>
      </c>
      <c r="BE120" s="93">
        <v>15</v>
      </c>
      <c r="BF120" s="91">
        <f t="shared" si="108"/>
        <v>16.476190476190478</v>
      </c>
      <c r="BG120" s="92">
        <f t="shared" si="109"/>
        <v>-2.9761904761904745</v>
      </c>
      <c r="BH120" s="93">
        <f t="shared" si="110"/>
        <v>-3.5978835978835946</v>
      </c>
      <c r="BI120" s="91">
        <f t="shared" si="111"/>
        <v>7.6888888888888891</v>
      </c>
      <c r="BJ120" s="92">
        <f t="shared" si="112"/>
        <v>-0.32091503267973831</v>
      </c>
      <c r="BK120" s="93">
        <f t="shared" si="113"/>
        <v>-0.34074074074074101</v>
      </c>
      <c r="BL120" s="91">
        <v>80</v>
      </c>
      <c r="BM120" s="92">
        <v>80</v>
      </c>
      <c r="BN120" s="93">
        <v>80</v>
      </c>
      <c r="BO120" s="91">
        <v>27530</v>
      </c>
      <c r="BP120" s="92">
        <v>20139</v>
      </c>
      <c r="BQ120" s="93">
        <v>26848</v>
      </c>
      <c r="BR120" s="91">
        <f t="shared" si="87"/>
        <v>56.044062872467222</v>
      </c>
      <c r="BS120" s="92">
        <f t="shared" si="114"/>
        <v>8.9222321423546163</v>
      </c>
      <c r="BT120" s="93">
        <f t="shared" si="115"/>
        <v>5.3765520725268061</v>
      </c>
      <c r="BU120" s="91">
        <f t="shared" si="88"/>
        <v>1087.1900289017342</v>
      </c>
      <c r="BV120" s="92">
        <f t="shared" si="116"/>
        <v>293.27081225546738</v>
      </c>
      <c r="BW120" s="93">
        <f t="shared" si="117"/>
        <v>145.868073182177</v>
      </c>
      <c r="BX120" s="169">
        <f t="shared" si="89"/>
        <v>19.398843930635838</v>
      </c>
      <c r="BY120" s="250">
        <f t="shared" si="118"/>
        <v>2.5506187164375511</v>
      </c>
      <c r="BZ120" s="251">
        <f t="shared" si="119"/>
        <v>0.82043064650299513</v>
      </c>
      <c r="CA120" s="100">
        <f t="shared" si="120"/>
        <v>0.91945205479452063</v>
      </c>
      <c r="CB120" s="101">
        <f t="shared" si="121"/>
        <v>-2.3356164383561584E-2</v>
      </c>
      <c r="CC120" s="247">
        <f t="shared" si="122"/>
        <v>-6.0534599113617471E-3</v>
      </c>
      <c r="CD120" s="285"/>
      <c r="CE120" s="280"/>
      <c r="CF120" s="273"/>
    </row>
    <row r="121" spans="1:84" s="142" customFormat="1" ht="15" customHeight="1" x14ac:dyDescent="0.2">
      <c r="A121" s="141" t="s">
        <v>116</v>
      </c>
      <c r="B121" s="194" t="s">
        <v>232</v>
      </c>
      <c r="C121" s="92">
        <v>2367.7620000000002</v>
      </c>
      <c r="D121" s="92">
        <v>1990.9059999999999</v>
      </c>
      <c r="E121" s="92">
        <v>2763.4290000000001</v>
      </c>
      <c r="F121" s="91">
        <v>2319.4936000000002</v>
      </c>
      <c r="G121" s="92">
        <v>1937.1579999999999</v>
      </c>
      <c r="H121" s="93">
        <v>2736.645</v>
      </c>
      <c r="I121" s="157">
        <f t="shared" si="83"/>
        <v>1.0097871664026572</v>
      </c>
      <c r="J121" s="248">
        <f t="shared" si="90"/>
        <v>-1.1022720720980539E-2</v>
      </c>
      <c r="K121" s="249">
        <f t="shared" si="91"/>
        <v>-1.7958634404504625E-2</v>
      </c>
      <c r="L121" s="91">
        <v>1818.376</v>
      </c>
      <c r="M121" s="92">
        <v>1602.1569999999999</v>
      </c>
      <c r="N121" s="92">
        <v>2242.8829999999998</v>
      </c>
      <c r="O121" s="97">
        <f t="shared" si="80"/>
        <v>0.81957396739438249</v>
      </c>
      <c r="P121" s="98">
        <f t="shared" si="92"/>
        <v>3.5620090565405715E-2</v>
      </c>
      <c r="Q121" s="99">
        <f t="shared" si="93"/>
        <v>-7.4917649826358179E-3</v>
      </c>
      <c r="R121" s="91">
        <v>444.10260000000028</v>
      </c>
      <c r="S121" s="92">
        <v>299.08199999999999</v>
      </c>
      <c r="T121" s="93">
        <v>423.81500000000017</v>
      </c>
      <c r="U121" s="100">
        <f t="shared" si="84"/>
        <v>0.15486663414509377</v>
      </c>
      <c r="V121" s="101">
        <f t="shared" si="94"/>
        <v>-3.6598692596915866E-2</v>
      </c>
      <c r="W121" s="102">
        <f t="shared" si="95"/>
        <v>4.7447821356932929E-4</v>
      </c>
      <c r="X121" s="91">
        <v>57.015000000000001</v>
      </c>
      <c r="Y121" s="92">
        <v>35.918999999999997</v>
      </c>
      <c r="Z121" s="93">
        <v>69.947000000000003</v>
      </c>
      <c r="AA121" s="100">
        <f t="shared" si="85"/>
        <v>2.5559398460523745E-2</v>
      </c>
      <c r="AB121" s="101">
        <f t="shared" si="96"/>
        <v>9.7860203151010211E-4</v>
      </c>
      <c r="AC121" s="102">
        <f t="shared" si="97"/>
        <v>7.0172867690664678E-3</v>
      </c>
      <c r="AD121" s="91">
        <v>272.35417999999999</v>
      </c>
      <c r="AE121" s="92">
        <v>246.327</v>
      </c>
      <c r="AF121" s="92">
        <v>343.80200000000002</v>
      </c>
      <c r="AG121" s="92">
        <f t="shared" si="98"/>
        <v>71.447820000000036</v>
      </c>
      <c r="AH121" s="93">
        <f t="shared" si="99"/>
        <v>97.475000000000023</v>
      </c>
      <c r="AI121" s="91">
        <v>0</v>
      </c>
      <c r="AJ121" s="92">
        <v>0</v>
      </c>
      <c r="AK121" s="92">
        <v>0</v>
      </c>
      <c r="AL121" s="92">
        <f t="shared" si="100"/>
        <v>0</v>
      </c>
      <c r="AM121" s="93">
        <f t="shared" si="101"/>
        <v>0</v>
      </c>
      <c r="AN121" s="100">
        <f t="shared" si="81"/>
        <v>0.12441137441924507</v>
      </c>
      <c r="AO121" s="101">
        <f t="shared" si="102"/>
        <v>9.3853794079221536E-3</v>
      </c>
      <c r="AP121" s="102">
        <f t="shared" si="103"/>
        <v>6.8529192213069579E-4</v>
      </c>
      <c r="AQ121" s="100">
        <f t="shared" si="82"/>
        <v>0</v>
      </c>
      <c r="AR121" s="101">
        <f t="shared" si="104"/>
        <v>0</v>
      </c>
      <c r="AS121" s="102">
        <f t="shared" si="105"/>
        <v>0</v>
      </c>
      <c r="AT121" s="100">
        <f t="shared" si="86"/>
        <v>0</v>
      </c>
      <c r="AU121" s="101">
        <f t="shared" si="106"/>
        <v>0</v>
      </c>
      <c r="AV121" s="102">
        <f t="shared" si="107"/>
        <v>0</v>
      </c>
      <c r="AW121" s="91">
        <v>2187</v>
      </c>
      <c r="AX121" s="92">
        <v>1588</v>
      </c>
      <c r="AY121" s="93">
        <v>2161</v>
      </c>
      <c r="AZ121" s="91">
        <v>15</v>
      </c>
      <c r="BA121" s="92">
        <v>14</v>
      </c>
      <c r="BB121" s="93">
        <v>15</v>
      </c>
      <c r="BC121" s="91">
        <v>34</v>
      </c>
      <c r="BD121" s="92">
        <v>35</v>
      </c>
      <c r="BE121" s="93">
        <v>33</v>
      </c>
      <c r="BF121" s="91">
        <f t="shared" si="108"/>
        <v>12.005555555555555</v>
      </c>
      <c r="BG121" s="92">
        <f t="shared" si="109"/>
        <v>-0.14444444444444571</v>
      </c>
      <c r="BH121" s="93">
        <f t="shared" si="110"/>
        <v>-0.59761904761904816</v>
      </c>
      <c r="BI121" s="91">
        <f t="shared" si="111"/>
        <v>5.4570707070707067</v>
      </c>
      <c r="BJ121" s="92">
        <f t="shared" si="112"/>
        <v>9.6776589423647863E-2</v>
      </c>
      <c r="BK121" s="93">
        <f t="shared" si="113"/>
        <v>0.41580086580086562</v>
      </c>
      <c r="BL121" s="91">
        <v>120</v>
      </c>
      <c r="BM121" s="92">
        <v>120</v>
      </c>
      <c r="BN121" s="93">
        <v>121</v>
      </c>
      <c r="BO121" s="91">
        <v>41311</v>
      </c>
      <c r="BP121" s="92">
        <v>31084</v>
      </c>
      <c r="BQ121" s="93">
        <v>41569</v>
      </c>
      <c r="BR121" s="91">
        <f t="shared" si="87"/>
        <v>65.833794414106663</v>
      </c>
      <c r="BS121" s="92">
        <f t="shared" si="114"/>
        <v>9.6866762131432367</v>
      </c>
      <c r="BT121" s="93">
        <f t="shared" si="115"/>
        <v>3.5136940409243209</v>
      </c>
      <c r="BU121" s="91">
        <f t="shared" si="88"/>
        <v>1266.3789912077741</v>
      </c>
      <c r="BV121" s="92">
        <f t="shared" si="116"/>
        <v>205.796640956288</v>
      </c>
      <c r="BW121" s="93">
        <f t="shared" si="117"/>
        <v>46.506195238000828</v>
      </c>
      <c r="BX121" s="169">
        <f t="shared" si="89"/>
        <v>19.23600185099491</v>
      </c>
      <c r="BY121" s="250">
        <f t="shared" si="118"/>
        <v>0.34665571473519208</v>
      </c>
      <c r="BZ121" s="251">
        <f t="shared" si="119"/>
        <v>-0.33830545379098353</v>
      </c>
      <c r="CA121" s="100">
        <f t="shared" si="120"/>
        <v>0.94122042341220424</v>
      </c>
      <c r="CB121" s="101">
        <f t="shared" si="121"/>
        <v>-1.953092569530912E-3</v>
      </c>
      <c r="CC121" s="247">
        <f t="shared" si="122"/>
        <v>-1.1108007960344835E-2</v>
      </c>
      <c r="CD121" s="285"/>
      <c r="CE121" s="280"/>
      <c r="CF121" s="273"/>
    </row>
    <row r="122" spans="1:84" s="142" customFormat="1" ht="15" customHeight="1" x14ac:dyDescent="0.2">
      <c r="A122" s="141" t="s">
        <v>141</v>
      </c>
      <c r="B122" s="194" t="s">
        <v>233</v>
      </c>
      <c r="C122" s="92">
        <v>5332.15661</v>
      </c>
      <c r="D122" s="92">
        <v>4317.9660000000003</v>
      </c>
      <c r="E122" s="92">
        <v>5850.2691800000002</v>
      </c>
      <c r="F122" s="91">
        <v>5155.7088300000005</v>
      </c>
      <c r="G122" s="92">
        <v>4020.7559999999999</v>
      </c>
      <c r="H122" s="93">
        <v>5789.5313299999998</v>
      </c>
      <c r="I122" s="157">
        <f t="shared" si="83"/>
        <v>1.0104909787231431</v>
      </c>
      <c r="J122" s="248">
        <f t="shared" si="90"/>
        <v>-2.3732788719519116E-2</v>
      </c>
      <c r="K122" s="249">
        <f t="shared" si="91"/>
        <v>-6.3427955924967971E-2</v>
      </c>
      <c r="L122" s="91">
        <v>4071.04765</v>
      </c>
      <c r="M122" s="92">
        <v>3260.2150000000001</v>
      </c>
      <c r="N122" s="92">
        <v>4720.7209999999995</v>
      </c>
      <c r="O122" s="97">
        <f t="shared" si="80"/>
        <v>0.8153891448066487</v>
      </c>
      <c r="P122" s="98">
        <f t="shared" si="92"/>
        <v>2.5769757010460914E-2</v>
      </c>
      <c r="Q122" s="99">
        <f t="shared" si="93"/>
        <v>4.5428760949933755E-3</v>
      </c>
      <c r="R122" s="91">
        <v>931.59919000000059</v>
      </c>
      <c r="S122" s="92">
        <v>650.52200000000005</v>
      </c>
      <c r="T122" s="93">
        <v>937.23333000000025</v>
      </c>
      <c r="U122" s="100">
        <f t="shared" si="84"/>
        <v>0.16188414511956709</v>
      </c>
      <c r="V122" s="101">
        <f t="shared" si="94"/>
        <v>-1.8808601642860245E-2</v>
      </c>
      <c r="W122" s="102">
        <f t="shared" si="95"/>
        <v>9.3178445638081309E-5</v>
      </c>
      <c r="X122" s="91">
        <v>153.06198999999998</v>
      </c>
      <c r="Y122" s="92">
        <v>110.01900000000001</v>
      </c>
      <c r="Z122" s="93">
        <v>131.577</v>
      </c>
      <c r="AA122" s="100">
        <f t="shared" si="85"/>
        <v>2.272671007378416E-2</v>
      </c>
      <c r="AB122" s="101">
        <f t="shared" si="96"/>
        <v>-6.9611553676007382E-3</v>
      </c>
      <c r="AC122" s="102">
        <f t="shared" si="97"/>
        <v>-4.6360545406316372E-3</v>
      </c>
      <c r="AD122" s="91">
        <v>467.33855999999997</v>
      </c>
      <c r="AE122" s="92">
        <v>537.97799999999995</v>
      </c>
      <c r="AF122" s="92">
        <v>683.71851000000004</v>
      </c>
      <c r="AG122" s="92">
        <f t="shared" si="98"/>
        <v>216.37995000000006</v>
      </c>
      <c r="AH122" s="93">
        <f t="shared" si="99"/>
        <v>145.74051000000009</v>
      </c>
      <c r="AI122" s="91">
        <v>0</v>
      </c>
      <c r="AJ122" s="92">
        <v>0</v>
      </c>
      <c r="AK122" s="92">
        <v>0</v>
      </c>
      <c r="AL122" s="92">
        <f t="shared" si="100"/>
        <v>0</v>
      </c>
      <c r="AM122" s="93">
        <f t="shared" si="101"/>
        <v>0</v>
      </c>
      <c r="AN122" s="100">
        <f t="shared" si="81"/>
        <v>0.11686958137539921</v>
      </c>
      <c r="AO122" s="101">
        <f t="shared" si="102"/>
        <v>2.9224263695954683E-2</v>
      </c>
      <c r="AP122" s="102">
        <f t="shared" si="103"/>
        <v>-7.7210244793017996E-3</v>
      </c>
      <c r="AQ122" s="100">
        <f t="shared" si="82"/>
        <v>0</v>
      </c>
      <c r="AR122" s="101">
        <f t="shared" si="104"/>
        <v>0</v>
      </c>
      <c r="AS122" s="102">
        <f t="shared" si="105"/>
        <v>0</v>
      </c>
      <c r="AT122" s="100">
        <f t="shared" si="86"/>
        <v>0</v>
      </c>
      <c r="AU122" s="101">
        <f t="shared" si="106"/>
        <v>0</v>
      </c>
      <c r="AV122" s="102">
        <f t="shared" si="107"/>
        <v>0</v>
      </c>
      <c r="AW122" s="91">
        <v>4103</v>
      </c>
      <c r="AX122" s="92">
        <v>2771</v>
      </c>
      <c r="AY122" s="93">
        <v>3615</v>
      </c>
      <c r="AZ122" s="91">
        <v>23</v>
      </c>
      <c r="BA122" s="92">
        <v>23</v>
      </c>
      <c r="BB122" s="93">
        <v>23</v>
      </c>
      <c r="BC122" s="91">
        <v>54</v>
      </c>
      <c r="BD122" s="92">
        <v>56</v>
      </c>
      <c r="BE122" s="93">
        <v>55</v>
      </c>
      <c r="BF122" s="91">
        <f t="shared" si="108"/>
        <v>13.097826086956522</v>
      </c>
      <c r="BG122" s="92">
        <f t="shared" si="109"/>
        <v>-1.7681159420289863</v>
      </c>
      <c r="BH122" s="93">
        <f t="shared" si="110"/>
        <v>-0.28864734299516925</v>
      </c>
      <c r="BI122" s="91">
        <f t="shared" si="111"/>
        <v>5.4772727272727275</v>
      </c>
      <c r="BJ122" s="92">
        <f t="shared" si="112"/>
        <v>-0.85451739618406286</v>
      </c>
      <c r="BK122" s="93">
        <f t="shared" si="113"/>
        <v>-2.0743145743145064E-2</v>
      </c>
      <c r="BL122" s="91">
        <v>320</v>
      </c>
      <c r="BM122" s="92">
        <v>320</v>
      </c>
      <c r="BN122" s="93">
        <v>320</v>
      </c>
      <c r="BO122" s="91">
        <v>108813</v>
      </c>
      <c r="BP122" s="92">
        <v>79906</v>
      </c>
      <c r="BQ122" s="93">
        <v>107104</v>
      </c>
      <c r="BR122" s="91">
        <f t="shared" si="87"/>
        <v>54.055229776665669</v>
      </c>
      <c r="BS122" s="92">
        <f t="shared" si="114"/>
        <v>6.6738614658939781</v>
      </c>
      <c r="BT122" s="93">
        <f t="shared" si="115"/>
        <v>3.7366554518339896</v>
      </c>
      <c r="BU122" s="91">
        <f t="shared" si="88"/>
        <v>1601.5301051175657</v>
      </c>
      <c r="BV122" s="92">
        <f t="shared" si="116"/>
        <v>344.95958842246455</v>
      </c>
      <c r="BW122" s="93">
        <f t="shared" si="117"/>
        <v>150.51747429836678</v>
      </c>
      <c r="BX122" s="169">
        <f t="shared" si="89"/>
        <v>29.627662517289075</v>
      </c>
      <c r="BY122" s="250">
        <f t="shared" si="118"/>
        <v>3.1073115545788639</v>
      </c>
      <c r="BZ122" s="251">
        <f t="shared" si="119"/>
        <v>0.79114140577698677</v>
      </c>
      <c r="CA122" s="100">
        <f t="shared" si="120"/>
        <v>0.91698630136986303</v>
      </c>
      <c r="CB122" s="101">
        <f t="shared" si="121"/>
        <v>-1.4631849315068446E-2</v>
      </c>
      <c r="CC122" s="247">
        <f t="shared" si="122"/>
        <v>-1.0513824536664274E-3</v>
      </c>
      <c r="CD122" s="285"/>
      <c r="CE122" s="280"/>
      <c r="CF122" s="273"/>
    </row>
    <row r="123" spans="1:84" s="142" customFormat="1" ht="15" customHeight="1" x14ac:dyDescent="0.2">
      <c r="A123" s="141" t="s">
        <v>151</v>
      </c>
      <c r="B123" s="194" t="s">
        <v>234</v>
      </c>
      <c r="C123" s="92">
        <v>4504.4030000000002</v>
      </c>
      <c r="D123" s="92">
        <v>4008.6080000000002</v>
      </c>
      <c r="E123" s="92">
        <v>5569.2235000000001</v>
      </c>
      <c r="F123" s="91">
        <v>3961.779</v>
      </c>
      <c r="G123" s="92">
        <v>4002.5439999999999</v>
      </c>
      <c r="H123" s="93">
        <v>5477.7519199999997</v>
      </c>
      <c r="I123" s="157">
        <f>IF(H123=0,"0",(E123/H123))</f>
        <v>1.0166987445462847</v>
      </c>
      <c r="J123" s="248">
        <f t="shared" si="90"/>
        <v>-0.12026598771162278</v>
      </c>
      <c r="K123" s="249">
        <f t="shared" si="91"/>
        <v>1.5183708109458571E-2</v>
      </c>
      <c r="L123" s="91">
        <v>3617.692</v>
      </c>
      <c r="M123" s="92">
        <v>3111.018</v>
      </c>
      <c r="N123" s="92">
        <v>4333.2648799999997</v>
      </c>
      <c r="O123" s="97">
        <f>IF(H123=0,"0",(N123/H123))</f>
        <v>0.79106628837619941</v>
      </c>
      <c r="P123" s="98">
        <f t="shared" si="92"/>
        <v>-0.1220820724990539</v>
      </c>
      <c r="Q123" s="99">
        <f t="shared" si="93"/>
        <v>1.3806125839572636E-2</v>
      </c>
      <c r="R123" s="91">
        <v>263.654</v>
      </c>
      <c r="S123" s="92">
        <v>837.12400000000002</v>
      </c>
      <c r="T123" s="93">
        <v>1070.65804</v>
      </c>
      <c r="U123" s="100">
        <f t="shared" si="84"/>
        <v>0.19545573725069318</v>
      </c>
      <c r="V123" s="101">
        <f t="shared" si="94"/>
        <v>0.12890634113344385</v>
      </c>
      <c r="W123" s="102">
        <f t="shared" si="95"/>
        <v>-1.369224463282892E-2</v>
      </c>
      <c r="X123" s="91">
        <v>80.433000000000007</v>
      </c>
      <c r="Y123" s="92">
        <v>54.402000000000001</v>
      </c>
      <c r="Z123" s="93">
        <v>73.828999999999994</v>
      </c>
      <c r="AA123" s="100">
        <f t="shared" si="85"/>
        <v>1.3477974373107425E-2</v>
      </c>
      <c r="AB123" s="101">
        <f t="shared" si="96"/>
        <v>-6.8242686343899673E-3</v>
      </c>
      <c r="AC123" s="102">
        <f t="shared" si="97"/>
        <v>-1.1388120674379019E-4</v>
      </c>
      <c r="AD123" s="91">
        <v>542.16840000000002</v>
      </c>
      <c r="AE123" s="92">
        <v>542.25800000000004</v>
      </c>
      <c r="AF123" s="92">
        <v>603.5217100000001</v>
      </c>
      <c r="AG123" s="92">
        <f t="shared" si="98"/>
        <v>61.353310000000079</v>
      </c>
      <c r="AH123" s="93">
        <f t="shared" si="99"/>
        <v>61.26371000000006</v>
      </c>
      <c r="AI123" s="91">
        <v>0</v>
      </c>
      <c r="AJ123" s="92">
        <v>0</v>
      </c>
      <c r="AK123" s="92">
        <v>0</v>
      </c>
      <c r="AL123" s="92">
        <f t="shared" si="100"/>
        <v>0</v>
      </c>
      <c r="AM123" s="93">
        <f t="shared" si="101"/>
        <v>0</v>
      </c>
      <c r="AN123" s="100">
        <f t="shared" si="81"/>
        <v>0.10836729931919595</v>
      </c>
      <c r="AO123" s="101">
        <f t="shared" si="102"/>
        <v>-1.1996797765367759E-2</v>
      </c>
      <c r="AP123" s="102">
        <f t="shared" si="103"/>
        <v>-2.6906092341949267E-2</v>
      </c>
      <c r="AQ123" s="100">
        <f t="shared" si="82"/>
        <v>0</v>
      </c>
      <c r="AR123" s="101">
        <f t="shared" si="104"/>
        <v>0</v>
      </c>
      <c r="AS123" s="102">
        <f t="shared" si="105"/>
        <v>0</v>
      </c>
      <c r="AT123" s="100">
        <f t="shared" si="86"/>
        <v>0</v>
      </c>
      <c r="AU123" s="101">
        <f t="shared" si="106"/>
        <v>0</v>
      </c>
      <c r="AV123" s="102">
        <f t="shared" si="107"/>
        <v>0</v>
      </c>
      <c r="AW123" s="91">
        <v>2055</v>
      </c>
      <c r="AX123" s="92">
        <v>1588</v>
      </c>
      <c r="AY123" s="93">
        <v>1974</v>
      </c>
      <c r="AZ123" s="91">
        <v>19</v>
      </c>
      <c r="BA123" s="92">
        <v>19</v>
      </c>
      <c r="BB123" s="93">
        <v>19</v>
      </c>
      <c r="BC123" s="91">
        <v>71</v>
      </c>
      <c r="BD123" s="92">
        <v>77</v>
      </c>
      <c r="BE123" s="93">
        <v>71</v>
      </c>
      <c r="BF123" s="91">
        <f t="shared" si="108"/>
        <v>8.6578947368421044</v>
      </c>
      <c r="BG123" s="92">
        <f t="shared" si="109"/>
        <v>-0.35526315789473806</v>
      </c>
      <c r="BH123" s="93">
        <f t="shared" si="110"/>
        <v>-0.6286549707602358</v>
      </c>
      <c r="BI123" s="91">
        <f t="shared" si="111"/>
        <v>2.3169014084507045</v>
      </c>
      <c r="BJ123" s="92">
        <f t="shared" si="112"/>
        <v>-9.507042253521103E-2</v>
      </c>
      <c r="BK123" s="93">
        <f t="shared" si="113"/>
        <v>2.5415116964413009E-2</v>
      </c>
      <c r="BL123" s="91">
        <v>115</v>
      </c>
      <c r="BM123" s="92">
        <v>115</v>
      </c>
      <c r="BN123" s="93">
        <v>115</v>
      </c>
      <c r="BO123" s="91">
        <v>40757</v>
      </c>
      <c r="BP123" s="92">
        <v>30395</v>
      </c>
      <c r="BQ123" s="93">
        <v>40676</v>
      </c>
      <c r="BR123" s="91">
        <f t="shared" si="87"/>
        <v>134.66791031566527</v>
      </c>
      <c r="BS123" s="92">
        <f t="shared" si="114"/>
        <v>37.463037533075777</v>
      </c>
      <c r="BT123" s="93">
        <f t="shared" si="115"/>
        <v>2.9836201363594625</v>
      </c>
      <c r="BU123" s="91">
        <f t="shared" si="88"/>
        <v>2774.9503140830802</v>
      </c>
      <c r="BV123" s="92">
        <f t="shared" si="116"/>
        <v>847.07732138235019</v>
      </c>
      <c r="BW123" s="93">
        <f t="shared" si="117"/>
        <v>254.45661131229917</v>
      </c>
      <c r="BX123" s="169">
        <f t="shared" si="89"/>
        <v>20.605876393110435</v>
      </c>
      <c r="BY123" s="250">
        <f t="shared" si="118"/>
        <v>0.77278636877953488</v>
      </c>
      <c r="BZ123" s="251">
        <f t="shared" si="119"/>
        <v>1.4654481815235343</v>
      </c>
      <c r="CA123" s="100">
        <f t="shared" si="120"/>
        <v>0.96905300774270409</v>
      </c>
      <c r="CB123" s="101">
        <f t="shared" si="121"/>
        <v>-1.9297200714709639E-3</v>
      </c>
      <c r="CC123" s="247">
        <f t="shared" si="122"/>
        <v>-2.6541533826155428E-3</v>
      </c>
      <c r="CD123" s="285"/>
      <c r="CE123" s="280"/>
      <c r="CF123" s="273"/>
    </row>
    <row r="124" spans="1:84" s="139" customFormat="1" ht="15" customHeight="1" x14ac:dyDescent="0.2">
      <c r="A124" s="140" t="s">
        <v>158</v>
      </c>
      <c r="B124" s="195" t="s">
        <v>235</v>
      </c>
      <c r="C124" s="70">
        <v>692.33600000000001</v>
      </c>
      <c r="D124" s="70">
        <v>513.39400000000001</v>
      </c>
      <c r="E124" s="70">
        <v>735.16</v>
      </c>
      <c r="F124" s="69">
        <v>651.59100000000001</v>
      </c>
      <c r="G124" s="70">
        <v>493.24400000000003</v>
      </c>
      <c r="H124" s="71">
        <v>693.23299999999995</v>
      </c>
      <c r="I124" s="155">
        <f t="shared" ref="I124:I127" si="123">IF(H124=0,"0",(E124/H124))</f>
        <v>1.0604803868252088</v>
      </c>
      <c r="J124" s="222">
        <f t="shared" si="90"/>
        <v>-2.0511705474375308E-3</v>
      </c>
      <c r="K124" s="156">
        <f t="shared" si="91"/>
        <v>1.9628394707717378E-2</v>
      </c>
      <c r="L124" s="69">
        <v>482.79300000000001</v>
      </c>
      <c r="M124" s="70">
        <v>369.90199999999999</v>
      </c>
      <c r="N124" s="70">
        <v>516.14800000000002</v>
      </c>
      <c r="O124" s="75">
        <f t="shared" ref="O124:O127" si="124">IF(H124=0,"0",(N124/H124))</f>
        <v>0.74455197603114687</v>
      </c>
      <c r="P124" s="76">
        <f t="shared" si="92"/>
        <v>3.6071195183957627E-3</v>
      </c>
      <c r="Q124" s="77">
        <f t="shared" si="93"/>
        <v>-5.3851747502107195E-3</v>
      </c>
      <c r="R124" s="69">
        <v>149.227</v>
      </c>
      <c r="S124" s="70">
        <v>108.23399999999999</v>
      </c>
      <c r="T124" s="93">
        <v>153.98699999999991</v>
      </c>
      <c r="U124" s="78">
        <f t="shared" si="84"/>
        <v>0.22212877921276097</v>
      </c>
      <c r="V124" s="79">
        <f t="shared" si="94"/>
        <v>-6.8906516879113922E-3</v>
      </c>
      <c r="W124" s="80">
        <f t="shared" si="95"/>
        <v>2.6958008085634921E-3</v>
      </c>
      <c r="X124" s="69">
        <v>19.571000000000002</v>
      </c>
      <c r="Y124" s="70">
        <v>15.108000000000001</v>
      </c>
      <c r="Z124" s="71">
        <v>23.097999999999999</v>
      </c>
      <c r="AA124" s="78">
        <f t="shared" si="85"/>
        <v>3.331924475609211E-2</v>
      </c>
      <c r="AB124" s="79">
        <f t="shared" si="96"/>
        <v>3.28353216951556E-3</v>
      </c>
      <c r="AC124" s="80">
        <f t="shared" si="97"/>
        <v>2.6893739416473349E-3</v>
      </c>
      <c r="AD124" s="69">
        <v>24.687000000000001</v>
      </c>
      <c r="AE124" s="70">
        <v>39.901000000000003</v>
      </c>
      <c r="AF124" s="70">
        <v>26.328110000000002</v>
      </c>
      <c r="AG124" s="70">
        <f t="shared" si="98"/>
        <v>1.6411100000000012</v>
      </c>
      <c r="AH124" s="71">
        <f t="shared" si="99"/>
        <v>-13.572890000000001</v>
      </c>
      <c r="AI124" s="69">
        <v>0</v>
      </c>
      <c r="AJ124" s="70">
        <v>0</v>
      </c>
      <c r="AK124" s="70">
        <v>0</v>
      </c>
      <c r="AL124" s="70">
        <f t="shared" si="100"/>
        <v>0</v>
      </c>
      <c r="AM124" s="71">
        <f t="shared" si="101"/>
        <v>0</v>
      </c>
      <c r="AN124" s="78">
        <f t="shared" si="81"/>
        <v>3.5812761847761033E-2</v>
      </c>
      <c r="AO124" s="79">
        <f t="shared" si="102"/>
        <v>1.5521984503403391E-4</v>
      </c>
      <c r="AP124" s="80">
        <f t="shared" si="103"/>
        <v>-4.1907273836333449E-2</v>
      </c>
      <c r="AQ124" s="78">
        <f t="shared" si="82"/>
        <v>0</v>
      </c>
      <c r="AR124" s="79">
        <f t="shared" ref="AR124:AR127" si="125">AQ124-IF(C124=0,"0",(AI124/C124))</f>
        <v>0</v>
      </c>
      <c r="AS124" s="80">
        <f t="shared" ref="AS124:AS127" si="126">AQ124-IF(D124=0,"0",(AJ124/D124))</f>
        <v>0</v>
      </c>
      <c r="AT124" s="78">
        <f t="shared" si="86"/>
        <v>0</v>
      </c>
      <c r="AU124" s="79">
        <f t="shared" si="106"/>
        <v>0</v>
      </c>
      <c r="AV124" s="80">
        <f t="shared" si="107"/>
        <v>0</v>
      </c>
      <c r="AW124" s="69">
        <v>603</v>
      </c>
      <c r="AX124" s="70">
        <v>344</v>
      </c>
      <c r="AY124" s="71">
        <v>491</v>
      </c>
      <c r="AZ124" s="69">
        <v>2</v>
      </c>
      <c r="BA124" s="70">
        <v>2</v>
      </c>
      <c r="BB124" s="71">
        <v>2</v>
      </c>
      <c r="BC124" s="69">
        <v>13</v>
      </c>
      <c r="BD124" s="70">
        <v>13</v>
      </c>
      <c r="BE124" s="71">
        <v>12.5</v>
      </c>
      <c r="BF124" s="91">
        <f t="shared" si="108"/>
        <v>20.458333333333332</v>
      </c>
      <c r="BG124" s="92">
        <f t="shared" si="109"/>
        <v>-4.6666666666666679</v>
      </c>
      <c r="BH124" s="93">
        <f t="shared" si="110"/>
        <v>1.3472222222222214</v>
      </c>
      <c r="BI124" s="91">
        <f t="shared" si="111"/>
        <v>3.2733333333333334</v>
      </c>
      <c r="BJ124" s="92">
        <f t="shared" si="112"/>
        <v>-0.59205128205128199</v>
      </c>
      <c r="BK124" s="93">
        <f t="shared" si="113"/>
        <v>0.33316239316239349</v>
      </c>
      <c r="BL124" s="69">
        <v>40</v>
      </c>
      <c r="BM124" s="70">
        <v>40</v>
      </c>
      <c r="BN124" s="71">
        <v>40</v>
      </c>
      <c r="BO124" s="69">
        <v>13139</v>
      </c>
      <c r="BP124" s="70">
        <v>9244</v>
      </c>
      <c r="BQ124" s="71">
        <v>12947</v>
      </c>
      <c r="BR124" s="69">
        <f t="shared" si="87"/>
        <v>53.543909786050826</v>
      </c>
      <c r="BS124" s="70">
        <f t="shared" si="114"/>
        <v>3.9517794869413052</v>
      </c>
      <c r="BT124" s="71">
        <f t="shared" si="115"/>
        <v>0.18562332997120734</v>
      </c>
      <c r="BU124" s="69">
        <f t="shared" si="88"/>
        <v>1411.8798370672098</v>
      </c>
      <c r="BV124" s="70">
        <f t="shared" si="116"/>
        <v>331.29774751497098</v>
      </c>
      <c r="BW124" s="71">
        <f t="shared" si="117"/>
        <v>-21.969000142092455</v>
      </c>
      <c r="BX124" s="168">
        <f t="shared" si="89"/>
        <v>26.368635437881874</v>
      </c>
      <c r="BY124" s="234">
        <f t="shared" si="118"/>
        <v>4.5792490365551757</v>
      </c>
      <c r="BZ124" s="163">
        <f t="shared" si="119"/>
        <v>-0.50345758537394047</v>
      </c>
      <c r="CA124" s="100">
        <f t="shared" si="120"/>
        <v>0.88678082191780827</v>
      </c>
      <c r="CB124" s="101">
        <f t="shared" si="121"/>
        <v>-1.315068493150684E-2</v>
      </c>
      <c r="CC124" s="247">
        <f t="shared" si="122"/>
        <v>3.7148468976631821E-2</v>
      </c>
      <c r="CD124" s="285"/>
      <c r="CE124" s="280"/>
      <c r="CF124" s="273"/>
    </row>
    <row r="125" spans="1:84" s="252" customFormat="1" ht="15" customHeight="1" x14ac:dyDescent="0.2">
      <c r="A125" s="141" t="s">
        <v>162</v>
      </c>
      <c r="B125" s="194" t="s">
        <v>236</v>
      </c>
      <c r="C125" s="92">
        <v>2595.5908599999998</v>
      </c>
      <c r="D125" s="92">
        <v>1923.6510000000001</v>
      </c>
      <c r="E125" s="92">
        <v>2676.2501499999998</v>
      </c>
      <c r="F125" s="91">
        <v>2579.0542700000001</v>
      </c>
      <c r="G125" s="92">
        <v>1788.797</v>
      </c>
      <c r="H125" s="93">
        <v>2668.4246200000002</v>
      </c>
      <c r="I125" s="157">
        <f t="shared" si="123"/>
        <v>1.0029326404580992</v>
      </c>
      <c r="J125" s="248">
        <f t="shared" si="90"/>
        <v>-3.479240901807179E-3</v>
      </c>
      <c r="K125" s="249">
        <f t="shared" si="91"/>
        <v>-7.2455455563976034E-2</v>
      </c>
      <c r="L125" s="91">
        <v>1927.04376</v>
      </c>
      <c r="M125" s="92">
        <v>1358.559</v>
      </c>
      <c r="N125" s="92">
        <v>1999.9190000000001</v>
      </c>
      <c r="O125" s="100">
        <f t="shared" si="124"/>
        <v>0.74947554636188296</v>
      </c>
      <c r="P125" s="98">
        <f t="shared" si="92"/>
        <v>2.2854688145811375E-3</v>
      </c>
      <c r="Q125" s="99">
        <f t="shared" si="93"/>
        <v>-1.0006384790729683E-2</v>
      </c>
      <c r="R125" s="91">
        <v>596.61327000000006</v>
      </c>
      <c r="S125" s="92">
        <v>392.80900000000003</v>
      </c>
      <c r="T125" s="93">
        <v>610.02100000000019</v>
      </c>
      <c r="U125" s="100">
        <f t="shared" si="84"/>
        <v>0.22860716972398498</v>
      </c>
      <c r="V125" s="101">
        <f t="shared" si="94"/>
        <v>-2.7230806472102187E-3</v>
      </c>
      <c r="W125" s="102">
        <f t="shared" si="95"/>
        <v>9.0132191527351191E-3</v>
      </c>
      <c r="X125" s="91">
        <v>55.397239999999996</v>
      </c>
      <c r="Y125" s="92">
        <v>37.429000000000002</v>
      </c>
      <c r="Z125" s="93">
        <v>58.484619999999993</v>
      </c>
      <c r="AA125" s="100">
        <f t="shared" si="85"/>
        <v>2.1917283914132071E-2</v>
      </c>
      <c r="AB125" s="101">
        <f t="shared" si="96"/>
        <v>4.3761183262911243E-4</v>
      </c>
      <c r="AC125" s="102">
        <f t="shared" si="97"/>
        <v>9.9316563799453292E-4</v>
      </c>
      <c r="AD125" s="91">
        <v>281.57808999999997</v>
      </c>
      <c r="AE125" s="92">
        <v>194.268</v>
      </c>
      <c r="AF125" s="92">
        <v>426.58341999999999</v>
      </c>
      <c r="AG125" s="92">
        <f t="shared" si="98"/>
        <v>145.00533000000001</v>
      </c>
      <c r="AH125" s="93">
        <f t="shared" si="99"/>
        <v>232.31541999999999</v>
      </c>
      <c r="AI125" s="91">
        <v>0</v>
      </c>
      <c r="AJ125" s="92">
        <v>0</v>
      </c>
      <c r="AK125" s="92">
        <v>0</v>
      </c>
      <c r="AL125" s="92">
        <f t="shared" si="100"/>
        <v>0</v>
      </c>
      <c r="AM125" s="93">
        <f t="shared" si="101"/>
        <v>0</v>
      </c>
      <c r="AN125" s="100">
        <f t="shared" si="81"/>
        <v>0.1593959443589382</v>
      </c>
      <c r="AO125" s="101">
        <f t="shared" si="102"/>
        <v>5.0912710603060352E-2</v>
      </c>
      <c r="AP125" s="102">
        <f t="shared" si="103"/>
        <v>5.8406731658713476E-2</v>
      </c>
      <c r="AQ125" s="100">
        <f t="shared" si="82"/>
        <v>0</v>
      </c>
      <c r="AR125" s="101">
        <f t="shared" si="125"/>
        <v>0</v>
      </c>
      <c r="AS125" s="102">
        <f t="shared" si="126"/>
        <v>0</v>
      </c>
      <c r="AT125" s="100">
        <f t="shared" si="86"/>
        <v>0</v>
      </c>
      <c r="AU125" s="101">
        <f t="shared" si="106"/>
        <v>0</v>
      </c>
      <c r="AV125" s="102">
        <f t="shared" si="107"/>
        <v>0</v>
      </c>
      <c r="AW125" s="91">
        <v>1371</v>
      </c>
      <c r="AX125" s="92">
        <v>880</v>
      </c>
      <c r="AY125" s="93">
        <v>1179</v>
      </c>
      <c r="AZ125" s="91">
        <v>22</v>
      </c>
      <c r="BA125" s="92">
        <v>24</v>
      </c>
      <c r="BB125" s="93">
        <v>23</v>
      </c>
      <c r="BC125" s="91">
        <v>29</v>
      </c>
      <c r="BD125" s="92">
        <v>29</v>
      </c>
      <c r="BE125" s="93">
        <v>28</v>
      </c>
      <c r="BF125" s="91">
        <f t="shared" si="108"/>
        <v>4.2717391304347823</v>
      </c>
      <c r="BG125" s="92">
        <f t="shared" si="109"/>
        <v>-0.92144268774703608</v>
      </c>
      <c r="BH125" s="93">
        <f t="shared" si="110"/>
        <v>0.19766505636070875</v>
      </c>
      <c r="BI125" s="91">
        <f t="shared" si="111"/>
        <v>3.5089285714285712</v>
      </c>
      <c r="BJ125" s="92">
        <f t="shared" si="112"/>
        <v>-0.43072660098522197</v>
      </c>
      <c r="BK125" s="93">
        <f t="shared" si="113"/>
        <v>0.13728106185002709</v>
      </c>
      <c r="BL125" s="91">
        <v>115</v>
      </c>
      <c r="BM125" s="92">
        <v>103</v>
      </c>
      <c r="BN125" s="93">
        <v>106</v>
      </c>
      <c r="BO125" s="91">
        <v>37018</v>
      </c>
      <c r="BP125" s="92">
        <v>25054</v>
      </c>
      <c r="BQ125" s="93">
        <v>35377</v>
      </c>
      <c r="BR125" s="91">
        <f t="shared" si="87"/>
        <v>75.428233598100462</v>
      </c>
      <c r="BS125" s="92">
        <f t="shared" si="114"/>
        <v>5.7579577863332077</v>
      </c>
      <c r="BT125" s="93">
        <f t="shared" si="115"/>
        <v>4.0305725459730581</v>
      </c>
      <c r="BU125" s="91">
        <f t="shared" si="88"/>
        <v>2263.2948430873621</v>
      </c>
      <c r="BV125" s="92">
        <f t="shared" si="116"/>
        <v>382.14657904651608</v>
      </c>
      <c r="BW125" s="93">
        <f t="shared" si="117"/>
        <v>230.57097945099849</v>
      </c>
      <c r="BX125" s="169">
        <f t="shared" si="89"/>
        <v>30.00593723494487</v>
      </c>
      <c r="BY125" s="250">
        <f t="shared" si="118"/>
        <v>3.0052078403423899</v>
      </c>
      <c r="BZ125" s="251">
        <f t="shared" si="119"/>
        <v>1.5354826894903262</v>
      </c>
      <c r="CA125" s="100">
        <f t="shared" si="120"/>
        <v>0.91437063840785737</v>
      </c>
      <c r="CB125" s="101">
        <f t="shared" si="121"/>
        <v>3.2464742040972272E-2</v>
      </c>
      <c r="CC125" s="247">
        <f t="shared" si="122"/>
        <v>2.0095938236526667E-2</v>
      </c>
      <c r="CD125" s="285"/>
      <c r="CE125" s="280"/>
      <c r="CF125" s="273"/>
    </row>
    <row r="126" spans="1:84" s="252" customFormat="1" ht="16.5" customHeight="1" x14ac:dyDescent="0.2">
      <c r="A126" s="141" t="s">
        <v>175</v>
      </c>
      <c r="B126" s="194" t="s">
        <v>237</v>
      </c>
      <c r="C126" s="92">
        <v>1048.3620000000001</v>
      </c>
      <c r="D126" s="92">
        <v>808.07899999999995</v>
      </c>
      <c r="E126" s="92">
        <v>1089.297</v>
      </c>
      <c r="F126" s="91">
        <v>961.73199999999997</v>
      </c>
      <c r="G126" s="92">
        <v>811.745</v>
      </c>
      <c r="H126" s="93">
        <v>1092.03</v>
      </c>
      <c r="I126" s="157">
        <f t="shared" si="123"/>
        <v>0.99749732150215653</v>
      </c>
      <c r="J126" s="248">
        <f t="shared" si="90"/>
        <v>-9.2579747785337396E-2</v>
      </c>
      <c r="K126" s="249">
        <f t="shared" si="91"/>
        <v>2.0135180909868211E-3</v>
      </c>
      <c r="L126" s="91">
        <v>731.31200000000001</v>
      </c>
      <c r="M126" s="92">
        <v>631.43799999999999</v>
      </c>
      <c r="N126" s="92">
        <v>859.95100000000002</v>
      </c>
      <c r="O126" s="100">
        <f t="shared" si="124"/>
        <v>0.78747928170471515</v>
      </c>
      <c r="P126" s="98">
        <f t="shared" si="92"/>
        <v>2.7067857316216082E-2</v>
      </c>
      <c r="Q126" s="99">
        <f t="shared" si="93"/>
        <v>9.6019926545823919E-3</v>
      </c>
      <c r="R126" s="91">
        <v>211.70099999999996</v>
      </c>
      <c r="S126" s="92">
        <v>164.38800000000001</v>
      </c>
      <c r="T126" s="93">
        <v>211.32399999999996</v>
      </c>
      <c r="U126" s="100">
        <f t="shared" si="84"/>
        <v>0.19351483017865806</v>
      </c>
      <c r="V126" s="101">
        <f t="shared" si="94"/>
        <v>-2.6609903115024564E-2</v>
      </c>
      <c r="W126" s="102">
        <f t="shared" si="95"/>
        <v>-8.9970423921615916E-3</v>
      </c>
      <c r="X126" s="91">
        <v>18.719000000000001</v>
      </c>
      <c r="Y126" s="92">
        <v>15.919</v>
      </c>
      <c r="Z126" s="93">
        <v>20.754999999999999</v>
      </c>
      <c r="AA126" s="100">
        <f t="shared" si="85"/>
        <v>1.9005888116626832E-2</v>
      </c>
      <c r="AB126" s="101">
        <f t="shared" si="96"/>
        <v>-4.5795420119143851E-4</v>
      </c>
      <c r="AC126" s="102">
        <f t="shared" si="97"/>
        <v>-6.0495026242077601E-4</v>
      </c>
      <c r="AD126" s="91">
        <v>190.09899999999999</v>
      </c>
      <c r="AE126" s="92">
        <v>97.763000000000005</v>
      </c>
      <c r="AF126" s="92">
        <v>105.13566999999999</v>
      </c>
      <c r="AG126" s="92">
        <f t="shared" si="98"/>
        <v>-84.963329999999999</v>
      </c>
      <c r="AH126" s="93">
        <f t="shared" si="99"/>
        <v>7.3726699999999852</v>
      </c>
      <c r="AI126" s="91">
        <v>0.121</v>
      </c>
      <c r="AJ126" s="92">
        <v>0</v>
      </c>
      <c r="AK126" s="92">
        <v>0</v>
      </c>
      <c r="AL126" s="92">
        <f t="shared" si="100"/>
        <v>-0.121</v>
      </c>
      <c r="AM126" s="93">
        <f t="shared" si="101"/>
        <v>0</v>
      </c>
      <c r="AN126" s="100">
        <f t="shared" si="81"/>
        <v>9.6516992151819012E-2</v>
      </c>
      <c r="AO126" s="101">
        <f t="shared" si="102"/>
        <v>-8.4812548598418011E-2</v>
      </c>
      <c r="AP126" s="102">
        <f t="shared" si="103"/>
        <v>-2.4464991045368409E-2</v>
      </c>
      <c r="AQ126" s="100">
        <f t="shared" si="82"/>
        <v>0</v>
      </c>
      <c r="AR126" s="101">
        <f t="shared" si="125"/>
        <v>-1.1541814754827053E-4</v>
      </c>
      <c r="AS126" s="102">
        <f t="shared" si="126"/>
        <v>0</v>
      </c>
      <c r="AT126" s="100">
        <f t="shared" si="86"/>
        <v>0</v>
      </c>
      <c r="AU126" s="101">
        <f t="shared" si="106"/>
        <v>-1.2581467602201029E-4</v>
      </c>
      <c r="AV126" s="102">
        <f t="shared" si="107"/>
        <v>0</v>
      </c>
      <c r="AW126" s="91">
        <v>783</v>
      </c>
      <c r="AX126" s="92">
        <v>568</v>
      </c>
      <c r="AY126" s="93">
        <v>731</v>
      </c>
      <c r="AZ126" s="91">
        <v>6</v>
      </c>
      <c r="BA126" s="92">
        <v>8</v>
      </c>
      <c r="BB126" s="93">
        <v>8</v>
      </c>
      <c r="BC126" s="91">
        <v>18</v>
      </c>
      <c r="BD126" s="92">
        <v>18</v>
      </c>
      <c r="BE126" s="93">
        <v>18</v>
      </c>
      <c r="BF126" s="91">
        <f t="shared" si="108"/>
        <v>7.614583333333333</v>
      </c>
      <c r="BG126" s="92">
        <f t="shared" si="109"/>
        <v>-3.260416666666667</v>
      </c>
      <c r="BH126" s="93">
        <f t="shared" si="110"/>
        <v>-0.27430555555555625</v>
      </c>
      <c r="BI126" s="91">
        <f t="shared" si="111"/>
        <v>3.3842592592592595</v>
      </c>
      <c r="BJ126" s="92">
        <f t="shared" si="112"/>
        <v>-0.24074074074074048</v>
      </c>
      <c r="BK126" s="93">
        <f t="shared" si="113"/>
        <v>-0.12191358024691334</v>
      </c>
      <c r="BL126" s="91">
        <v>65</v>
      </c>
      <c r="BM126" s="92">
        <v>65</v>
      </c>
      <c r="BN126" s="93">
        <v>65</v>
      </c>
      <c r="BO126" s="91">
        <v>21142</v>
      </c>
      <c r="BP126" s="92">
        <v>14403</v>
      </c>
      <c r="BQ126" s="93">
        <v>19278</v>
      </c>
      <c r="BR126" s="91">
        <f t="shared" si="87"/>
        <v>56.646436352318702</v>
      </c>
      <c r="BS126" s="92">
        <f t="shared" si="114"/>
        <v>11.157267872515469</v>
      </c>
      <c r="BT126" s="93">
        <f t="shared" si="115"/>
        <v>0.28699734655601361</v>
      </c>
      <c r="BU126" s="91">
        <f t="shared" si="88"/>
        <v>1493.8850889192886</v>
      </c>
      <c r="BV126" s="92">
        <f t="shared" si="116"/>
        <v>265.61944396398849</v>
      </c>
      <c r="BW126" s="93">
        <f t="shared" si="117"/>
        <v>64.756567792528131</v>
      </c>
      <c r="BX126" s="169">
        <f t="shared" si="89"/>
        <v>26.372093023255815</v>
      </c>
      <c r="BY126" s="250">
        <f t="shared" si="118"/>
        <v>-0.62918411595235924</v>
      </c>
      <c r="BZ126" s="251">
        <f t="shared" si="119"/>
        <v>1.0146986570586307</v>
      </c>
      <c r="CA126" s="100">
        <f t="shared" si="120"/>
        <v>0.81256059009483672</v>
      </c>
      <c r="CB126" s="101">
        <f t="shared" si="121"/>
        <v>-7.8566912539515199E-2</v>
      </c>
      <c r="CC126" s="247">
        <f t="shared" si="122"/>
        <v>-2.0887311721315971E-3</v>
      </c>
      <c r="CD126" s="285"/>
      <c r="CE126" s="280"/>
      <c r="CF126" s="273"/>
    </row>
    <row r="127" spans="1:84" ht="14.25" customHeight="1" thickBot="1" x14ac:dyDescent="0.25">
      <c r="A127" s="143" t="s">
        <v>183</v>
      </c>
      <c r="B127" s="197" t="s">
        <v>238</v>
      </c>
      <c r="C127" s="115">
        <v>1300.2080000000001</v>
      </c>
      <c r="D127" s="115">
        <v>1091.8019999999999</v>
      </c>
      <c r="E127" s="115">
        <v>1464.951</v>
      </c>
      <c r="F127" s="151">
        <v>1285.3889999999999</v>
      </c>
      <c r="G127" s="115">
        <v>998.92600000000004</v>
      </c>
      <c r="H127" s="152">
        <v>1447.7950000000001</v>
      </c>
      <c r="I127" s="235">
        <f t="shared" si="123"/>
        <v>1.011849743920928</v>
      </c>
      <c r="J127" s="236">
        <f t="shared" si="90"/>
        <v>3.2093824420265094E-4</v>
      </c>
      <c r="K127" s="237">
        <f t="shared" si="91"/>
        <v>-8.1126112148490526E-2</v>
      </c>
      <c r="L127" s="151">
        <v>808.55700000000002</v>
      </c>
      <c r="M127" s="115">
        <v>653.93299999999999</v>
      </c>
      <c r="N127" s="115">
        <v>1129.7</v>
      </c>
      <c r="O127" s="162">
        <f t="shared" si="124"/>
        <v>0.78029002724833285</v>
      </c>
      <c r="P127" s="238">
        <f t="shared" si="92"/>
        <v>0.15125321426798211</v>
      </c>
      <c r="Q127" s="239">
        <f t="shared" si="93"/>
        <v>0.12565394809932684</v>
      </c>
      <c r="R127" s="151">
        <v>418.28899999999987</v>
      </c>
      <c r="S127" s="115">
        <v>310.68700000000001</v>
      </c>
      <c r="T127" s="115">
        <v>270.32900000000001</v>
      </c>
      <c r="U127" s="162">
        <f t="shared" si="84"/>
        <v>0.18671773282819737</v>
      </c>
      <c r="V127" s="189">
        <f t="shared" si="94"/>
        <v>-0.13870048687027514</v>
      </c>
      <c r="W127" s="240">
        <f t="shared" si="95"/>
        <v>-0.12430330376510385</v>
      </c>
      <c r="X127" s="151">
        <v>58.542999999999999</v>
      </c>
      <c r="Y127" s="115">
        <v>34.305999999999997</v>
      </c>
      <c r="Z127" s="152">
        <v>47.765999999999998</v>
      </c>
      <c r="AA127" s="162">
        <f t="shared" si="85"/>
        <v>3.2992239923469828E-2</v>
      </c>
      <c r="AB127" s="189">
        <f t="shared" si="96"/>
        <v>-1.2552727397706874E-2</v>
      </c>
      <c r="AC127" s="240">
        <f t="shared" si="97"/>
        <v>-1.3506443342229321E-3</v>
      </c>
      <c r="AD127" s="151">
        <v>36.39</v>
      </c>
      <c r="AE127" s="115">
        <v>30.704000000000001</v>
      </c>
      <c r="AF127" s="115">
        <v>64.043999999999997</v>
      </c>
      <c r="AG127" s="115">
        <f t="shared" si="98"/>
        <v>27.653999999999996</v>
      </c>
      <c r="AH127" s="152">
        <f t="shared" si="99"/>
        <v>33.339999999999996</v>
      </c>
      <c r="AI127" s="151">
        <v>0</v>
      </c>
      <c r="AJ127" s="115">
        <v>0</v>
      </c>
      <c r="AK127" s="115">
        <v>0</v>
      </c>
      <c r="AL127" s="115">
        <f t="shared" si="100"/>
        <v>0</v>
      </c>
      <c r="AM127" s="152">
        <f t="shared" si="101"/>
        <v>0</v>
      </c>
      <c r="AN127" s="162">
        <f t="shared" si="81"/>
        <v>4.3717503179287222E-2</v>
      </c>
      <c r="AO127" s="189">
        <f t="shared" si="102"/>
        <v>1.5729673539721861E-2</v>
      </c>
      <c r="AP127" s="240">
        <f t="shared" si="103"/>
        <v>1.5595187960960086E-2</v>
      </c>
      <c r="AQ127" s="162">
        <f t="shared" si="82"/>
        <v>0</v>
      </c>
      <c r="AR127" s="189">
        <f t="shared" si="125"/>
        <v>0</v>
      </c>
      <c r="AS127" s="240">
        <f t="shared" si="126"/>
        <v>0</v>
      </c>
      <c r="AT127" s="162">
        <f t="shared" si="86"/>
        <v>0</v>
      </c>
      <c r="AU127" s="189">
        <f t="shared" si="106"/>
        <v>0</v>
      </c>
      <c r="AV127" s="240">
        <f t="shared" si="107"/>
        <v>0</v>
      </c>
      <c r="AW127" s="151">
        <v>970</v>
      </c>
      <c r="AX127" s="115">
        <v>671</v>
      </c>
      <c r="AY127" s="152">
        <v>829</v>
      </c>
      <c r="AZ127" s="151">
        <v>7</v>
      </c>
      <c r="BA127" s="115">
        <v>8</v>
      </c>
      <c r="BB127" s="152">
        <v>8</v>
      </c>
      <c r="BC127" s="151">
        <v>22</v>
      </c>
      <c r="BD127" s="115">
        <v>22</v>
      </c>
      <c r="BE127" s="152">
        <v>22</v>
      </c>
      <c r="BF127" s="151">
        <f t="shared" si="108"/>
        <v>8.6354166666666661</v>
      </c>
      <c r="BG127" s="115">
        <f t="shared" si="109"/>
        <v>-2.9122023809523832</v>
      </c>
      <c r="BH127" s="152">
        <f t="shared" si="110"/>
        <v>-0.68402777777777857</v>
      </c>
      <c r="BI127" s="151">
        <f t="shared" si="111"/>
        <v>3.1401515151515151</v>
      </c>
      <c r="BJ127" s="115">
        <f t="shared" si="112"/>
        <v>-0.53409090909090917</v>
      </c>
      <c r="BK127" s="152">
        <f t="shared" si="113"/>
        <v>-0.2487373737373737</v>
      </c>
      <c r="BL127" s="151">
        <v>80</v>
      </c>
      <c r="BM127" s="115">
        <v>80</v>
      </c>
      <c r="BN127" s="152">
        <v>80</v>
      </c>
      <c r="BO127" s="151">
        <v>23563</v>
      </c>
      <c r="BP127" s="115">
        <v>17627</v>
      </c>
      <c r="BQ127" s="152">
        <v>22979</v>
      </c>
      <c r="BR127" s="151">
        <f t="shared" si="87"/>
        <v>63.005135123373513</v>
      </c>
      <c r="BS127" s="115">
        <f t="shared" si="114"/>
        <v>8.4539744052985668</v>
      </c>
      <c r="BT127" s="152">
        <f t="shared" si="115"/>
        <v>6.3349133045728081</v>
      </c>
      <c r="BU127" s="151">
        <f t="shared" si="88"/>
        <v>1746.4354644149578</v>
      </c>
      <c r="BV127" s="115">
        <f t="shared" si="116"/>
        <v>421.29216544588553</v>
      </c>
      <c r="BW127" s="152">
        <f t="shared" si="117"/>
        <v>257.72309481734237</v>
      </c>
      <c r="BX127" s="170">
        <f t="shared" si="89"/>
        <v>27.718938480096501</v>
      </c>
      <c r="BY127" s="241">
        <f t="shared" si="118"/>
        <v>3.4271859027769125</v>
      </c>
      <c r="BZ127" s="242">
        <f t="shared" si="119"/>
        <v>1.4491918333006737</v>
      </c>
      <c r="CA127" s="127">
        <f t="shared" si="120"/>
        <v>0.78695205479452057</v>
      </c>
      <c r="CB127" s="128">
        <f t="shared" si="121"/>
        <v>-2.0000000000000018E-2</v>
      </c>
      <c r="CC127" s="286">
        <f t="shared" si="122"/>
        <v>-2.311228344077354E-2</v>
      </c>
      <c r="CD127" s="285"/>
      <c r="CE127" s="280"/>
      <c r="CF127" s="273"/>
    </row>
    <row r="128" spans="1:84" x14ac:dyDescent="0.2">
      <c r="CE128" s="279"/>
    </row>
    <row r="129" spans="83:83" x14ac:dyDescent="0.2">
      <c r="CE129" s="279"/>
    </row>
  </sheetData>
  <sheetProtection algorithmName="SHA-512" hashValue="CPY3WubaPsJ2f91zU8tf6ofkGQsaKIMe89rw03O1W0fz9nRXGptegeHF6e3w/TJeQSvHtQeA4kn3iHVsNoWM5g==" saltValue="/G/T4ultNkPQEbivHYiEFw==" spinCount="100000" sheet="1" objects="1" scenarios="1"/>
  <mergeCells count="27">
    <mergeCell ref="BU1:BW1"/>
    <mergeCell ref="BX1:BZ1"/>
    <mergeCell ref="CA1:CC1"/>
    <mergeCell ref="BC1:BE1"/>
    <mergeCell ref="BF1:BH1"/>
    <mergeCell ref="BI1:BK1"/>
    <mergeCell ref="BL1:BN1"/>
    <mergeCell ref="BO1:BQ1"/>
    <mergeCell ref="BR1:BT1"/>
    <mergeCell ref="AZ1:BB1"/>
    <mergeCell ref="O1:Q1"/>
    <mergeCell ref="R1:T1"/>
    <mergeCell ref="U1:W1"/>
    <mergeCell ref="X1:Z1"/>
    <mergeCell ref="AA1:AC1"/>
    <mergeCell ref="AD1:AH1"/>
    <mergeCell ref="AI1:AM1"/>
    <mergeCell ref="AN1:AP1"/>
    <mergeCell ref="AQ1:AS1"/>
    <mergeCell ref="AT1:AV1"/>
    <mergeCell ref="AW1:AY1"/>
    <mergeCell ref="L1:N1"/>
    <mergeCell ref="A1:A2"/>
    <mergeCell ref="B1:B2"/>
    <mergeCell ref="C1:E1"/>
    <mergeCell ref="F1:H1"/>
    <mergeCell ref="I1:K1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42" fitToWidth="2" fitToHeight="6" orientation="landscape" r:id="rId1"/>
  <colBreaks count="1" manualBreakCount="1">
    <brk id="63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7"/>
  <sheetViews>
    <sheetView showZeros="0" zoomScale="84" zoomScaleNormal="84" zoomScaleSheetLayoutView="78" workbookViewId="0">
      <pane ySplit="6" topLeftCell="A7" activePane="bottomLeft" state="frozen"/>
      <selection pane="bottomLeft" activeCell="T12" sqref="T12"/>
    </sheetView>
  </sheetViews>
  <sheetFormatPr defaultRowHeight="12.75" x14ac:dyDescent="0.2"/>
  <cols>
    <col min="1" max="1" width="15.85546875" style="304" customWidth="1"/>
    <col min="2" max="2" width="12.7109375" style="353" hidden="1" customWidth="1"/>
    <col min="3" max="3" width="51.28515625" style="353" customWidth="1"/>
    <col min="4" max="4" width="8.7109375" style="354" hidden="1" customWidth="1"/>
    <col min="5" max="8" width="9.42578125" style="322" hidden="1" customWidth="1"/>
    <col min="9" max="9" width="8.28515625" style="323" hidden="1" customWidth="1"/>
    <col min="10" max="10" width="9.5703125" style="323" hidden="1" customWidth="1"/>
    <col min="11" max="11" width="8.28515625" style="323" hidden="1" customWidth="1"/>
    <col min="12" max="12" width="9.85546875" style="323" hidden="1" customWidth="1"/>
    <col min="13" max="13" width="10.7109375" style="304" customWidth="1"/>
    <col min="14" max="22" width="11" style="304" customWidth="1"/>
    <col min="23" max="24" width="10.7109375" style="304" customWidth="1"/>
    <col min="25" max="16384" width="9.140625" style="304"/>
  </cols>
  <sheetData>
    <row r="1" spans="1:26" ht="28.5" customHeight="1" x14ac:dyDescent="0.2">
      <c r="B1" s="303" t="s">
        <v>251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</row>
    <row r="2" spans="1:26" ht="89.25" customHeight="1" thickBot="1" x14ac:dyDescent="0.25">
      <c r="A2" s="315" t="s">
        <v>1015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</row>
    <row r="3" spans="1:26" ht="30.75" customHeight="1" x14ac:dyDescent="0.2">
      <c r="A3" s="364" t="s">
        <v>88</v>
      </c>
      <c r="B3" s="324" t="s">
        <v>990</v>
      </c>
      <c r="C3" s="325" t="s">
        <v>991</v>
      </c>
      <c r="D3" s="326" t="s">
        <v>992</v>
      </c>
      <c r="E3" s="327" t="s">
        <v>993</v>
      </c>
      <c r="F3" s="317"/>
      <c r="G3" s="317"/>
      <c r="H3" s="318"/>
      <c r="I3" s="316" t="s">
        <v>994</v>
      </c>
      <c r="J3" s="317"/>
      <c r="K3" s="317"/>
      <c r="L3" s="328"/>
      <c r="M3" s="368" t="s">
        <v>995</v>
      </c>
      <c r="N3" s="369"/>
      <c r="O3" s="369"/>
      <c r="P3" s="370"/>
      <c r="Q3" s="368" t="s">
        <v>996</v>
      </c>
      <c r="R3" s="369"/>
      <c r="S3" s="369"/>
      <c r="T3" s="370"/>
      <c r="U3" s="368" t="s">
        <v>997</v>
      </c>
      <c r="V3" s="369"/>
      <c r="W3" s="369"/>
      <c r="X3" s="370"/>
    </row>
    <row r="4" spans="1:26" ht="73.5" customHeight="1" x14ac:dyDescent="0.2">
      <c r="A4" s="365"/>
      <c r="B4" s="329"/>
      <c r="C4" s="330"/>
      <c r="D4" s="331"/>
      <c r="E4" s="332" t="s">
        <v>252</v>
      </c>
      <c r="F4" s="331" t="s">
        <v>998</v>
      </c>
      <c r="G4" s="331" t="s">
        <v>999</v>
      </c>
      <c r="H4" s="333" t="s">
        <v>1000</v>
      </c>
      <c r="I4" s="334" t="s">
        <v>252</v>
      </c>
      <c r="J4" s="331" t="s">
        <v>998</v>
      </c>
      <c r="K4" s="331" t="s">
        <v>999</v>
      </c>
      <c r="L4" s="335" t="s">
        <v>1000</v>
      </c>
      <c r="M4" s="371" t="s">
        <v>252</v>
      </c>
      <c r="N4" s="372" t="s">
        <v>253</v>
      </c>
      <c r="O4" s="372" t="s">
        <v>254</v>
      </c>
      <c r="P4" s="373" t="s">
        <v>255</v>
      </c>
      <c r="Q4" s="371" t="s">
        <v>252</v>
      </c>
      <c r="R4" s="372" t="s">
        <v>253</v>
      </c>
      <c r="S4" s="372" t="s">
        <v>254</v>
      </c>
      <c r="T4" s="373" t="s">
        <v>255</v>
      </c>
      <c r="U4" s="371" t="s">
        <v>252</v>
      </c>
      <c r="V4" s="372" t="s">
        <v>253</v>
      </c>
      <c r="W4" s="372" t="s">
        <v>254</v>
      </c>
      <c r="X4" s="373" t="s">
        <v>255</v>
      </c>
    </row>
    <row r="5" spans="1:26" ht="24" customHeight="1" thickBot="1" x14ac:dyDescent="0.25">
      <c r="A5" s="366"/>
      <c r="B5" s="355"/>
      <c r="C5" s="356"/>
      <c r="D5" s="337"/>
      <c r="E5" s="336"/>
      <c r="F5" s="337"/>
      <c r="G5" s="337"/>
      <c r="H5" s="338"/>
      <c r="I5" s="339"/>
      <c r="J5" s="337"/>
      <c r="K5" s="337"/>
      <c r="L5" s="340"/>
      <c r="M5" s="374"/>
      <c r="N5" s="375"/>
      <c r="O5" s="375"/>
      <c r="P5" s="376"/>
      <c r="Q5" s="374"/>
      <c r="R5" s="375"/>
      <c r="S5" s="375"/>
      <c r="T5" s="376"/>
      <c r="U5" s="374"/>
      <c r="V5" s="375"/>
      <c r="W5" s="375"/>
      <c r="X5" s="376"/>
    </row>
    <row r="6" spans="1:26" s="319" customFormat="1" ht="17.25" customHeight="1" thickBot="1" x14ac:dyDescent="0.25">
      <c r="A6" s="361"/>
      <c r="B6" s="362"/>
      <c r="C6" s="367" t="s">
        <v>1001</v>
      </c>
      <c r="D6" s="363"/>
      <c r="E6" s="341">
        <f>SUBTOTAL(9,E7:E383)</f>
        <v>548221</v>
      </c>
      <c r="F6" s="342">
        <f>SUBTOTAL(9,F7:F383)</f>
        <v>589166258.8499999</v>
      </c>
      <c r="G6" s="342">
        <f>SUBTOTAL(9,G7:G383)</f>
        <v>12842750.739999998</v>
      </c>
      <c r="H6" s="342">
        <f>SUBTOTAL(9,H7:H383)</f>
        <v>137386475.16000006</v>
      </c>
      <c r="I6" s="342">
        <f>SUBTOTAL(9,I7:I383)</f>
        <v>479572</v>
      </c>
      <c r="J6" s="342">
        <f>SUBTOTAL(9,J7:J383)</f>
        <v>544063057.58000016</v>
      </c>
      <c r="K6" s="342">
        <f>SUBTOTAL(9,K7:K383)</f>
        <v>8670355.6400000006</v>
      </c>
      <c r="L6" s="343">
        <f>SUBTOTAL(9,L7:L383)</f>
        <v>163834429.49999994</v>
      </c>
      <c r="M6" s="377">
        <f>SUBTOTAL(9,M7:M383)</f>
        <v>444070</v>
      </c>
      <c r="N6" s="378">
        <f>SUBTOTAL(9,N7:N383)</f>
        <v>677441469.64999986</v>
      </c>
      <c r="O6" s="378">
        <f>SUBTOTAL(9,O7:O383)</f>
        <v>15706097</v>
      </c>
      <c r="P6" s="379">
        <f>SUBTOTAL(9,P7:P383)</f>
        <v>170768812.20000002</v>
      </c>
      <c r="Q6" s="377">
        <f>SUBTOTAL(9,Q7:Q383)</f>
        <v>-104151</v>
      </c>
      <c r="R6" s="378">
        <f>SUBTOTAL(9,R7:R383)</f>
        <v>88275210.800000012</v>
      </c>
      <c r="S6" s="378">
        <f>SUBTOTAL(9,S7:S383)</f>
        <v>2863346.2599999988</v>
      </c>
      <c r="T6" s="379">
        <f>SUBTOTAL(9,T7:T383)</f>
        <v>33382337.039999999</v>
      </c>
      <c r="U6" s="377">
        <f>SUBTOTAL(9,U7:U383)</f>
        <v>-35502</v>
      </c>
      <c r="V6" s="378">
        <f>SUBTOTAL(9,V7:V383)</f>
        <v>133378412.07000008</v>
      </c>
      <c r="W6" s="378">
        <f>SUBTOTAL(9,W7:W383)</f>
        <v>7035741.3600000013</v>
      </c>
      <c r="X6" s="379">
        <f>SUBTOTAL(9,X7:X383)</f>
        <v>6934382.7000000067</v>
      </c>
    </row>
    <row r="7" spans="1:26" x14ac:dyDescent="0.2">
      <c r="A7" s="357" t="s">
        <v>91</v>
      </c>
      <c r="B7" s="358" t="s">
        <v>256</v>
      </c>
      <c r="C7" s="359" t="s">
        <v>257</v>
      </c>
      <c r="D7" s="360" t="s">
        <v>1002</v>
      </c>
      <c r="E7" s="347">
        <v>0</v>
      </c>
      <c r="F7" s="307">
        <v>43956</v>
      </c>
      <c r="G7" s="307">
        <v>0</v>
      </c>
      <c r="H7" s="308">
        <v>0</v>
      </c>
      <c r="I7" s="306">
        <v>0</v>
      </c>
      <c r="J7" s="307">
        <v>38814</v>
      </c>
      <c r="K7" s="307">
        <v>0</v>
      </c>
      <c r="L7" s="308">
        <v>0</v>
      </c>
      <c r="M7" s="380">
        <v>0</v>
      </c>
      <c r="N7" s="381">
        <v>41874</v>
      </c>
      <c r="O7" s="381">
        <v>0</v>
      </c>
      <c r="P7" s="382">
        <v>0</v>
      </c>
      <c r="Q7" s="380">
        <f>M7-E7</f>
        <v>0</v>
      </c>
      <c r="R7" s="381">
        <f t="shared" ref="R7:T61" si="0">N7-F7</f>
        <v>-2082</v>
      </c>
      <c r="S7" s="381">
        <f t="shared" si="0"/>
        <v>0</v>
      </c>
      <c r="T7" s="382">
        <f t="shared" si="0"/>
        <v>0</v>
      </c>
      <c r="U7" s="380">
        <f>IFERROR((M7-I7),"")</f>
        <v>0</v>
      </c>
      <c r="V7" s="381">
        <f t="shared" ref="V7:X61" si="1">IFERROR((N7-J7),"")</f>
        <v>3060</v>
      </c>
      <c r="W7" s="381">
        <f t="shared" si="1"/>
        <v>0</v>
      </c>
      <c r="X7" s="382">
        <f t="shared" si="1"/>
        <v>0</v>
      </c>
      <c r="Z7" s="305"/>
    </row>
    <row r="8" spans="1:26" x14ac:dyDescent="0.2">
      <c r="A8" s="320" t="s">
        <v>91</v>
      </c>
      <c r="B8" s="344" t="s">
        <v>258</v>
      </c>
      <c r="C8" s="345" t="s">
        <v>259</v>
      </c>
      <c r="D8" s="346" t="s">
        <v>1002</v>
      </c>
      <c r="E8" s="348">
        <v>0</v>
      </c>
      <c r="F8" s="310">
        <v>40239</v>
      </c>
      <c r="G8" s="310">
        <v>0</v>
      </c>
      <c r="H8" s="311">
        <v>0</v>
      </c>
      <c r="I8" s="309">
        <v>0</v>
      </c>
      <c r="J8" s="310">
        <v>31651</v>
      </c>
      <c r="K8" s="310">
        <v>0</v>
      </c>
      <c r="L8" s="311">
        <v>0</v>
      </c>
      <c r="M8" s="383">
        <v>0</v>
      </c>
      <c r="N8" s="384">
        <v>34579</v>
      </c>
      <c r="O8" s="384">
        <v>0</v>
      </c>
      <c r="P8" s="385">
        <v>0</v>
      </c>
      <c r="Q8" s="383">
        <f t="shared" ref="Q8:T62" si="2">M8-E8</f>
        <v>0</v>
      </c>
      <c r="R8" s="384">
        <f t="shared" si="0"/>
        <v>-5660</v>
      </c>
      <c r="S8" s="384">
        <f t="shared" si="0"/>
        <v>0</v>
      </c>
      <c r="T8" s="385">
        <f t="shared" si="0"/>
        <v>0</v>
      </c>
      <c r="U8" s="383">
        <f t="shared" ref="U8:X62" si="3">IFERROR((M8-I8),"")</f>
        <v>0</v>
      </c>
      <c r="V8" s="384">
        <f t="shared" si="1"/>
        <v>2928</v>
      </c>
      <c r="W8" s="384">
        <f t="shared" si="1"/>
        <v>0</v>
      </c>
      <c r="X8" s="385">
        <f t="shared" si="1"/>
        <v>0</v>
      </c>
      <c r="Z8" s="305"/>
    </row>
    <row r="9" spans="1:26" x14ac:dyDescent="0.2">
      <c r="A9" s="320" t="s">
        <v>91</v>
      </c>
      <c r="B9" s="344" t="s">
        <v>260</v>
      </c>
      <c r="C9" s="345" t="s">
        <v>261</v>
      </c>
      <c r="D9" s="346" t="s">
        <v>1003</v>
      </c>
      <c r="E9" s="348">
        <v>3326</v>
      </c>
      <c r="F9" s="310">
        <v>3400886.6</v>
      </c>
      <c r="G9" s="310">
        <v>15791.599999999999</v>
      </c>
      <c r="H9" s="311">
        <v>0</v>
      </c>
      <c r="I9" s="309">
        <v>2769</v>
      </c>
      <c r="J9" s="310">
        <v>2861316.8</v>
      </c>
      <c r="K9" s="310">
        <v>22966.6</v>
      </c>
      <c r="L9" s="311">
        <v>0</v>
      </c>
      <c r="M9" s="383">
        <v>2517</v>
      </c>
      <c r="N9" s="384">
        <v>3662317.8999999994</v>
      </c>
      <c r="O9" s="384">
        <v>38668</v>
      </c>
      <c r="P9" s="385">
        <v>0</v>
      </c>
      <c r="Q9" s="383">
        <f t="shared" si="2"/>
        <v>-809</v>
      </c>
      <c r="R9" s="384">
        <f t="shared" si="0"/>
        <v>261431.29999999935</v>
      </c>
      <c r="S9" s="384">
        <f t="shared" si="0"/>
        <v>22876.400000000001</v>
      </c>
      <c r="T9" s="385">
        <f t="shared" si="0"/>
        <v>0</v>
      </c>
      <c r="U9" s="383">
        <f t="shared" si="3"/>
        <v>-252</v>
      </c>
      <c r="V9" s="384">
        <f t="shared" si="1"/>
        <v>801001.09999999963</v>
      </c>
      <c r="W9" s="384">
        <f t="shared" si="1"/>
        <v>15701.400000000001</v>
      </c>
      <c r="X9" s="385">
        <f t="shared" si="1"/>
        <v>0</v>
      </c>
      <c r="Z9" s="305"/>
    </row>
    <row r="10" spans="1:26" x14ac:dyDescent="0.2">
      <c r="A10" s="320" t="s">
        <v>91</v>
      </c>
      <c r="B10" s="344" t="s">
        <v>262</v>
      </c>
      <c r="C10" s="345" t="s">
        <v>263</v>
      </c>
      <c r="D10" s="346" t="s">
        <v>1003</v>
      </c>
      <c r="E10" s="348">
        <v>3298</v>
      </c>
      <c r="F10" s="310">
        <v>3566447</v>
      </c>
      <c r="G10" s="310">
        <v>40596</v>
      </c>
      <c r="H10" s="311">
        <v>0</v>
      </c>
      <c r="I10" s="309">
        <v>2717</v>
      </c>
      <c r="J10" s="310">
        <v>3011723.72</v>
      </c>
      <c r="K10" s="310">
        <v>32123.8</v>
      </c>
      <c r="L10" s="311">
        <v>0</v>
      </c>
      <c r="M10" s="383">
        <v>2191</v>
      </c>
      <c r="N10" s="384">
        <v>3354973.76</v>
      </c>
      <c r="O10" s="384">
        <v>16495</v>
      </c>
      <c r="P10" s="385">
        <v>0</v>
      </c>
      <c r="Q10" s="383">
        <f t="shared" si="2"/>
        <v>-1107</v>
      </c>
      <c r="R10" s="384">
        <f t="shared" si="0"/>
        <v>-211473.24000000022</v>
      </c>
      <c r="S10" s="384">
        <f t="shared" si="0"/>
        <v>-24101</v>
      </c>
      <c r="T10" s="385">
        <f t="shared" si="0"/>
        <v>0</v>
      </c>
      <c r="U10" s="383">
        <f t="shared" si="3"/>
        <v>-526</v>
      </c>
      <c r="V10" s="384">
        <f t="shared" si="1"/>
        <v>343250.03999999957</v>
      </c>
      <c r="W10" s="384">
        <f t="shared" si="1"/>
        <v>-15628.8</v>
      </c>
      <c r="X10" s="385">
        <f t="shared" si="1"/>
        <v>0</v>
      </c>
      <c r="Z10" s="305"/>
    </row>
    <row r="11" spans="1:26" x14ac:dyDescent="0.2">
      <c r="A11" s="320" t="s">
        <v>91</v>
      </c>
      <c r="B11" s="344" t="s">
        <v>264</v>
      </c>
      <c r="C11" s="345" t="s">
        <v>265</v>
      </c>
      <c r="D11" s="346" t="s">
        <v>1004</v>
      </c>
      <c r="E11" s="348">
        <v>979</v>
      </c>
      <c r="F11" s="310">
        <v>916007</v>
      </c>
      <c r="G11" s="310">
        <v>0</v>
      </c>
      <c r="H11" s="311">
        <v>1255642.6700000004</v>
      </c>
      <c r="I11" s="309">
        <v>944</v>
      </c>
      <c r="J11" s="310">
        <v>830765.8</v>
      </c>
      <c r="K11" s="310">
        <v>0</v>
      </c>
      <c r="L11" s="311">
        <v>1350014.5200000005</v>
      </c>
      <c r="M11" s="383">
        <v>820</v>
      </c>
      <c r="N11" s="384">
        <v>926612.79999999993</v>
      </c>
      <c r="O11" s="384">
        <v>0</v>
      </c>
      <c r="P11" s="385">
        <v>1109045.1000000006</v>
      </c>
      <c r="Q11" s="383">
        <f t="shared" si="2"/>
        <v>-159</v>
      </c>
      <c r="R11" s="384">
        <f t="shared" si="0"/>
        <v>10605.79999999993</v>
      </c>
      <c r="S11" s="384">
        <f t="shared" si="0"/>
        <v>0</v>
      </c>
      <c r="T11" s="385">
        <f t="shared" si="0"/>
        <v>-146597.56999999983</v>
      </c>
      <c r="U11" s="383">
        <f t="shared" si="3"/>
        <v>-124</v>
      </c>
      <c r="V11" s="384">
        <f t="shared" si="1"/>
        <v>95846.999999999884</v>
      </c>
      <c r="W11" s="384">
        <f t="shared" si="1"/>
        <v>0</v>
      </c>
      <c r="X11" s="385">
        <f t="shared" si="1"/>
        <v>-240969.41999999993</v>
      </c>
      <c r="Z11" s="305"/>
    </row>
    <row r="12" spans="1:26" x14ac:dyDescent="0.2">
      <c r="A12" s="320" t="s">
        <v>91</v>
      </c>
      <c r="B12" s="344" t="s">
        <v>266</v>
      </c>
      <c r="C12" s="345" t="s">
        <v>267</v>
      </c>
      <c r="D12" s="346" t="s">
        <v>1004</v>
      </c>
      <c r="E12" s="348">
        <v>420</v>
      </c>
      <c r="F12" s="310">
        <v>345194</v>
      </c>
      <c r="G12" s="310">
        <v>0</v>
      </c>
      <c r="H12" s="311">
        <v>0</v>
      </c>
      <c r="I12" s="309">
        <v>269</v>
      </c>
      <c r="J12" s="310">
        <v>243254.7</v>
      </c>
      <c r="K12" s="310">
        <v>0</v>
      </c>
      <c r="L12" s="311">
        <v>0</v>
      </c>
      <c r="M12" s="383">
        <v>290</v>
      </c>
      <c r="N12" s="384">
        <v>346212.9</v>
      </c>
      <c r="O12" s="384">
        <v>0</v>
      </c>
      <c r="P12" s="385">
        <v>0</v>
      </c>
      <c r="Q12" s="383">
        <f t="shared" si="2"/>
        <v>-130</v>
      </c>
      <c r="R12" s="384">
        <f t="shared" si="0"/>
        <v>1018.9000000000233</v>
      </c>
      <c r="S12" s="384">
        <f t="shared" si="0"/>
        <v>0</v>
      </c>
      <c r="T12" s="385">
        <f t="shared" si="0"/>
        <v>0</v>
      </c>
      <c r="U12" s="383">
        <f t="shared" si="3"/>
        <v>21</v>
      </c>
      <c r="V12" s="384">
        <f t="shared" si="1"/>
        <v>102958.20000000001</v>
      </c>
      <c r="W12" s="384">
        <f t="shared" si="1"/>
        <v>0</v>
      </c>
      <c r="X12" s="385">
        <f t="shared" si="1"/>
        <v>0</v>
      </c>
      <c r="Z12" s="305"/>
    </row>
    <row r="13" spans="1:26" x14ac:dyDescent="0.2">
      <c r="A13" s="320" t="s">
        <v>91</v>
      </c>
      <c r="B13" s="344" t="s">
        <v>268</v>
      </c>
      <c r="C13" s="345" t="s">
        <v>269</v>
      </c>
      <c r="D13" s="346" t="s">
        <v>1005</v>
      </c>
      <c r="E13" s="348">
        <v>0</v>
      </c>
      <c r="F13" s="310">
        <v>44122</v>
      </c>
      <c r="G13" s="310">
        <v>0</v>
      </c>
      <c r="H13" s="311">
        <v>0</v>
      </c>
      <c r="I13" s="309">
        <v>0</v>
      </c>
      <c r="J13" s="310">
        <v>38500</v>
      </c>
      <c r="K13" s="310">
        <v>0</v>
      </c>
      <c r="L13" s="311">
        <v>0</v>
      </c>
      <c r="M13" s="383">
        <v>0</v>
      </c>
      <c r="N13" s="384">
        <v>44218</v>
      </c>
      <c r="O13" s="384">
        <v>0</v>
      </c>
      <c r="P13" s="385">
        <v>0</v>
      </c>
      <c r="Q13" s="383">
        <f t="shared" si="2"/>
        <v>0</v>
      </c>
      <c r="R13" s="384">
        <f t="shared" si="0"/>
        <v>96</v>
      </c>
      <c r="S13" s="384">
        <f t="shared" si="0"/>
        <v>0</v>
      </c>
      <c r="T13" s="385">
        <f t="shared" si="0"/>
        <v>0</v>
      </c>
      <c r="U13" s="383">
        <f t="shared" si="3"/>
        <v>0</v>
      </c>
      <c r="V13" s="384">
        <f t="shared" si="1"/>
        <v>5718</v>
      </c>
      <c r="W13" s="384">
        <f t="shared" si="1"/>
        <v>0</v>
      </c>
      <c r="X13" s="385">
        <f t="shared" si="1"/>
        <v>0</v>
      </c>
      <c r="Z13" s="305"/>
    </row>
    <row r="14" spans="1:26" x14ac:dyDescent="0.2">
      <c r="A14" s="320" t="s">
        <v>91</v>
      </c>
      <c r="B14" s="344" t="s">
        <v>270</v>
      </c>
      <c r="C14" s="345" t="s">
        <v>271</v>
      </c>
      <c r="D14" s="346" t="s">
        <v>1003</v>
      </c>
      <c r="E14" s="348">
        <v>1427</v>
      </c>
      <c r="F14" s="310">
        <v>1197174.2</v>
      </c>
      <c r="G14" s="310">
        <v>0</v>
      </c>
      <c r="H14" s="311">
        <v>0</v>
      </c>
      <c r="I14" s="309">
        <v>1308</v>
      </c>
      <c r="J14" s="310">
        <v>1261254.1800000002</v>
      </c>
      <c r="K14" s="310">
        <v>0</v>
      </c>
      <c r="L14" s="311">
        <v>0</v>
      </c>
      <c r="M14" s="383">
        <v>1303</v>
      </c>
      <c r="N14" s="384">
        <v>1695135.06</v>
      </c>
      <c r="O14" s="384">
        <v>0</v>
      </c>
      <c r="P14" s="385">
        <v>0</v>
      </c>
      <c r="Q14" s="383">
        <f t="shared" si="2"/>
        <v>-124</v>
      </c>
      <c r="R14" s="384">
        <f t="shared" si="0"/>
        <v>497960.8600000001</v>
      </c>
      <c r="S14" s="384">
        <f t="shared" si="0"/>
        <v>0</v>
      </c>
      <c r="T14" s="385">
        <f t="shared" si="0"/>
        <v>0</v>
      </c>
      <c r="U14" s="383">
        <f t="shared" si="3"/>
        <v>-5</v>
      </c>
      <c r="V14" s="384">
        <f t="shared" si="1"/>
        <v>433880.87999999989</v>
      </c>
      <c r="W14" s="384">
        <f t="shared" si="1"/>
        <v>0</v>
      </c>
      <c r="X14" s="385">
        <f t="shared" si="1"/>
        <v>0</v>
      </c>
      <c r="Z14" s="305"/>
    </row>
    <row r="15" spans="1:26" x14ac:dyDescent="0.2">
      <c r="A15" s="320" t="s">
        <v>91</v>
      </c>
      <c r="B15" s="344" t="s">
        <v>272</v>
      </c>
      <c r="C15" s="345" t="s">
        <v>273</v>
      </c>
      <c r="D15" s="346" t="s">
        <v>1006</v>
      </c>
      <c r="E15" s="348">
        <v>638</v>
      </c>
      <c r="F15" s="310">
        <v>235372</v>
      </c>
      <c r="G15" s="310">
        <v>0</v>
      </c>
      <c r="H15" s="311">
        <v>0</v>
      </c>
      <c r="I15" s="309">
        <v>549</v>
      </c>
      <c r="J15" s="310">
        <v>193638</v>
      </c>
      <c r="K15" s="310">
        <v>0</v>
      </c>
      <c r="L15" s="311">
        <v>0</v>
      </c>
      <c r="M15" s="383">
        <v>527</v>
      </c>
      <c r="N15" s="384">
        <v>231088.19999999998</v>
      </c>
      <c r="O15" s="384">
        <v>0</v>
      </c>
      <c r="P15" s="385">
        <v>0</v>
      </c>
      <c r="Q15" s="383">
        <f t="shared" si="2"/>
        <v>-111</v>
      </c>
      <c r="R15" s="384">
        <f t="shared" si="0"/>
        <v>-4283.8000000000175</v>
      </c>
      <c r="S15" s="384">
        <f t="shared" si="0"/>
        <v>0</v>
      </c>
      <c r="T15" s="385">
        <f t="shared" si="0"/>
        <v>0</v>
      </c>
      <c r="U15" s="383">
        <f t="shared" si="3"/>
        <v>-22</v>
      </c>
      <c r="V15" s="384">
        <f t="shared" si="1"/>
        <v>37450.199999999983</v>
      </c>
      <c r="W15" s="384">
        <f t="shared" si="1"/>
        <v>0</v>
      </c>
      <c r="X15" s="385">
        <f t="shared" si="1"/>
        <v>0</v>
      </c>
      <c r="Z15" s="305"/>
    </row>
    <row r="16" spans="1:26" x14ac:dyDescent="0.2">
      <c r="A16" s="320" t="s">
        <v>91</v>
      </c>
      <c r="B16" s="344" t="s">
        <v>274</v>
      </c>
      <c r="C16" s="345" t="s">
        <v>275</v>
      </c>
      <c r="D16" s="346" t="s">
        <v>1006</v>
      </c>
      <c r="E16" s="348">
        <v>872</v>
      </c>
      <c r="F16" s="310">
        <v>273971</v>
      </c>
      <c r="G16" s="310">
        <v>0</v>
      </c>
      <c r="H16" s="311">
        <v>0</v>
      </c>
      <c r="I16" s="309">
        <v>905</v>
      </c>
      <c r="J16" s="310">
        <v>322804.3</v>
      </c>
      <c r="K16" s="310">
        <v>0</v>
      </c>
      <c r="L16" s="311">
        <v>0</v>
      </c>
      <c r="M16" s="383">
        <v>894</v>
      </c>
      <c r="N16" s="384">
        <v>396032.5</v>
      </c>
      <c r="O16" s="384">
        <v>0</v>
      </c>
      <c r="P16" s="385">
        <v>0</v>
      </c>
      <c r="Q16" s="383">
        <f t="shared" si="2"/>
        <v>22</v>
      </c>
      <c r="R16" s="384">
        <f t="shared" si="0"/>
        <v>122061.5</v>
      </c>
      <c r="S16" s="384">
        <f t="shared" si="0"/>
        <v>0</v>
      </c>
      <c r="T16" s="385">
        <f t="shared" si="0"/>
        <v>0</v>
      </c>
      <c r="U16" s="383">
        <f t="shared" si="3"/>
        <v>-11</v>
      </c>
      <c r="V16" s="384">
        <f t="shared" si="1"/>
        <v>73228.200000000012</v>
      </c>
      <c r="W16" s="384">
        <f t="shared" si="1"/>
        <v>0</v>
      </c>
      <c r="X16" s="385">
        <f t="shared" si="1"/>
        <v>0</v>
      </c>
      <c r="Z16" s="305"/>
    </row>
    <row r="17" spans="1:26" x14ac:dyDescent="0.2">
      <c r="A17" s="320" t="s">
        <v>91</v>
      </c>
      <c r="B17" s="344" t="s">
        <v>276</v>
      </c>
      <c r="C17" s="345" t="s">
        <v>93</v>
      </c>
      <c r="D17" s="346" t="s">
        <v>1003</v>
      </c>
      <c r="E17" s="348">
        <v>1709</v>
      </c>
      <c r="F17" s="310">
        <v>1219208</v>
      </c>
      <c r="G17" s="310">
        <v>0</v>
      </c>
      <c r="H17" s="311">
        <v>0</v>
      </c>
      <c r="I17" s="309">
        <v>1427</v>
      </c>
      <c r="J17" s="310">
        <v>1058557.8400000001</v>
      </c>
      <c r="K17" s="310">
        <v>0</v>
      </c>
      <c r="L17" s="311">
        <v>0</v>
      </c>
      <c r="M17" s="383">
        <v>1535</v>
      </c>
      <c r="N17" s="384">
        <v>1581601.58</v>
      </c>
      <c r="O17" s="384">
        <v>0</v>
      </c>
      <c r="P17" s="385">
        <v>0</v>
      </c>
      <c r="Q17" s="383">
        <f t="shared" si="2"/>
        <v>-174</v>
      </c>
      <c r="R17" s="384">
        <f t="shared" si="0"/>
        <v>362393.58000000007</v>
      </c>
      <c r="S17" s="384">
        <f t="shared" si="0"/>
        <v>0</v>
      </c>
      <c r="T17" s="385">
        <f t="shared" si="0"/>
        <v>0</v>
      </c>
      <c r="U17" s="383">
        <f t="shared" si="3"/>
        <v>108</v>
      </c>
      <c r="V17" s="384">
        <f t="shared" si="1"/>
        <v>523043.74</v>
      </c>
      <c r="W17" s="384">
        <f t="shared" si="1"/>
        <v>0</v>
      </c>
      <c r="X17" s="385">
        <f t="shared" si="1"/>
        <v>0</v>
      </c>
      <c r="Z17" s="305"/>
    </row>
    <row r="18" spans="1:26" x14ac:dyDescent="0.2">
      <c r="A18" s="320" t="s">
        <v>91</v>
      </c>
      <c r="B18" s="344" t="s">
        <v>277</v>
      </c>
      <c r="C18" s="345" t="s">
        <v>278</v>
      </c>
      <c r="D18" s="346" t="s">
        <v>1003</v>
      </c>
      <c r="E18" s="348">
        <v>3256</v>
      </c>
      <c r="F18" s="310">
        <v>3246811.2</v>
      </c>
      <c r="G18" s="310">
        <v>600</v>
      </c>
      <c r="H18" s="311">
        <v>0</v>
      </c>
      <c r="I18" s="309">
        <v>2686</v>
      </c>
      <c r="J18" s="310">
        <v>2863065.42</v>
      </c>
      <c r="K18" s="310">
        <v>0</v>
      </c>
      <c r="L18" s="311">
        <v>0</v>
      </c>
      <c r="M18" s="383">
        <v>2617</v>
      </c>
      <c r="N18" s="384">
        <v>3581477.3200000003</v>
      </c>
      <c r="O18" s="384">
        <v>0</v>
      </c>
      <c r="P18" s="385">
        <v>0</v>
      </c>
      <c r="Q18" s="383">
        <f t="shared" si="2"/>
        <v>-639</v>
      </c>
      <c r="R18" s="384">
        <f t="shared" si="0"/>
        <v>334666.12000000011</v>
      </c>
      <c r="S18" s="384">
        <f t="shared" si="0"/>
        <v>-600</v>
      </c>
      <c r="T18" s="385">
        <f t="shared" si="0"/>
        <v>0</v>
      </c>
      <c r="U18" s="383">
        <f t="shared" si="3"/>
        <v>-69</v>
      </c>
      <c r="V18" s="384">
        <f t="shared" si="1"/>
        <v>718411.90000000037</v>
      </c>
      <c r="W18" s="384">
        <f t="shared" si="1"/>
        <v>0</v>
      </c>
      <c r="X18" s="385">
        <f t="shared" si="1"/>
        <v>0</v>
      </c>
      <c r="Z18" s="305"/>
    </row>
    <row r="19" spans="1:26" x14ac:dyDescent="0.2">
      <c r="A19" s="320" t="s">
        <v>91</v>
      </c>
      <c r="B19" s="344" t="s">
        <v>279</v>
      </c>
      <c r="C19" s="345" t="s">
        <v>280</v>
      </c>
      <c r="D19" s="346" t="s">
        <v>1006</v>
      </c>
      <c r="E19" s="348">
        <v>1274</v>
      </c>
      <c r="F19" s="310">
        <v>483067</v>
      </c>
      <c r="G19" s="310">
        <v>0</v>
      </c>
      <c r="H19" s="311">
        <v>0</v>
      </c>
      <c r="I19" s="309">
        <v>531</v>
      </c>
      <c r="J19" s="310">
        <v>257712</v>
      </c>
      <c r="K19" s="310">
        <v>0</v>
      </c>
      <c r="L19" s="311">
        <v>0</v>
      </c>
      <c r="M19" s="383">
        <v>948</v>
      </c>
      <c r="N19" s="384">
        <v>426158.6</v>
      </c>
      <c r="O19" s="384">
        <v>0</v>
      </c>
      <c r="P19" s="385">
        <v>0</v>
      </c>
      <c r="Q19" s="383">
        <f t="shared" si="2"/>
        <v>-326</v>
      </c>
      <c r="R19" s="384">
        <f t="shared" si="0"/>
        <v>-56908.400000000023</v>
      </c>
      <c r="S19" s="384">
        <f t="shared" si="0"/>
        <v>0</v>
      </c>
      <c r="T19" s="385">
        <f t="shared" si="0"/>
        <v>0</v>
      </c>
      <c r="U19" s="383">
        <f t="shared" si="3"/>
        <v>417</v>
      </c>
      <c r="V19" s="384">
        <f t="shared" si="1"/>
        <v>168446.59999999998</v>
      </c>
      <c r="W19" s="384">
        <f t="shared" si="1"/>
        <v>0</v>
      </c>
      <c r="X19" s="385">
        <f t="shared" si="1"/>
        <v>0</v>
      </c>
      <c r="Z19" s="305"/>
    </row>
    <row r="20" spans="1:26" x14ac:dyDescent="0.2">
      <c r="A20" s="320" t="s">
        <v>95</v>
      </c>
      <c r="B20" s="344" t="s">
        <v>281</v>
      </c>
      <c r="C20" s="345" t="s">
        <v>282</v>
      </c>
      <c r="D20" s="346" t="s">
        <v>1003</v>
      </c>
      <c r="E20" s="348">
        <v>696</v>
      </c>
      <c r="F20" s="310">
        <v>445310.4</v>
      </c>
      <c r="G20" s="310">
        <v>0</v>
      </c>
      <c r="H20" s="311">
        <v>0</v>
      </c>
      <c r="I20" s="309">
        <v>612.5</v>
      </c>
      <c r="J20" s="310">
        <v>420075.7</v>
      </c>
      <c r="K20" s="310">
        <v>0</v>
      </c>
      <c r="L20" s="311">
        <v>0</v>
      </c>
      <c r="M20" s="383">
        <v>421</v>
      </c>
      <c r="N20" s="384">
        <v>453386.5</v>
      </c>
      <c r="O20" s="384">
        <v>0</v>
      </c>
      <c r="P20" s="385">
        <v>0</v>
      </c>
      <c r="Q20" s="383">
        <f t="shared" si="2"/>
        <v>-275</v>
      </c>
      <c r="R20" s="384">
        <f t="shared" si="0"/>
        <v>8076.0999999999767</v>
      </c>
      <c r="S20" s="384">
        <f t="shared" si="0"/>
        <v>0</v>
      </c>
      <c r="T20" s="385">
        <f t="shared" si="0"/>
        <v>0</v>
      </c>
      <c r="U20" s="383">
        <f t="shared" si="3"/>
        <v>-191.5</v>
      </c>
      <c r="V20" s="384">
        <f t="shared" si="1"/>
        <v>33310.799999999988</v>
      </c>
      <c r="W20" s="384">
        <f t="shared" si="1"/>
        <v>0</v>
      </c>
      <c r="X20" s="385">
        <f t="shared" si="1"/>
        <v>0</v>
      </c>
      <c r="Z20" s="305"/>
    </row>
    <row r="21" spans="1:26" x14ac:dyDescent="0.2">
      <c r="A21" s="320" t="s">
        <v>95</v>
      </c>
      <c r="B21" s="344" t="s">
        <v>283</v>
      </c>
      <c r="C21" s="345" t="s">
        <v>284</v>
      </c>
      <c r="D21" s="346" t="s">
        <v>1002</v>
      </c>
      <c r="E21" s="348">
        <v>0</v>
      </c>
      <c r="F21" s="310">
        <v>106350</v>
      </c>
      <c r="G21" s="310">
        <v>0</v>
      </c>
      <c r="H21" s="311">
        <v>0</v>
      </c>
      <c r="I21" s="309">
        <v>0</v>
      </c>
      <c r="J21" s="310">
        <v>114548</v>
      </c>
      <c r="K21" s="310">
        <v>0</v>
      </c>
      <c r="L21" s="311">
        <v>0</v>
      </c>
      <c r="M21" s="383">
        <v>0</v>
      </c>
      <c r="N21" s="384">
        <v>133938</v>
      </c>
      <c r="O21" s="384">
        <v>0</v>
      </c>
      <c r="P21" s="385">
        <v>0</v>
      </c>
      <c r="Q21" s="383">
        <f t="shared" si="2"/>
        <v>0</v>
      </c>
      <c r="R21" s="384">
        <f t="shared" si="0"/>
        <v>27588</v>
      </c>
      <c r="S21" s="384">
        <f t="shared" si="0"/>
        <v>0</v>
      </c>
      <c r="T21" s="385">
        <f t="shared" si="0"/>
        <v>0</v>
      </c>
      <c r="U21" s="383">
        <f t="shared" si="3"/>
        <v>0</v>
      </c>
      <c r="V21" s="384">
        <f t="shared" si="1"/>
        <v>19390</v>
      </c>
      <c r="W21" s="384">
        <f t="shared" si="1"/>
        <v>0</v>
      </c>
      <c r="X21" s="385">
        <f t="shared" si="1"/>
        <v>0</v>
      </c>
      <c r="Z21" s="305"/>
    </row>
    <row r="22" spans="1:26" x14ac:dyDescent="0.2">
      <c r="A22" s="320" t="s">
        <v>95</v>
      </c>
      <c r="B22" s="344" t="s">
        <v>285</v>
      </c>
      <c r="C22" s="345" t="s">
        <v>286</v>
      </c>
      <c r="D22" s="346" t="s">
        <v>1002</v>
      </c>
      <c r="E22" s="348">
        <v>0</v>
      </c>
      <c r="F22" s="310">
        <v>15960</v>
      </c>
      <c r="G22" s="310">
        <v>0</v>
      </c>
      <c r="H22" s="311">
        <v>0</v>
      </c>
      <c r="I22" s="309">
        <v>0</v>
      </c>
      <c r="J22" s="310">
        <v>21300</v>
      </c>
      <c r="K22" s="310">
        <v>0</v>
      </c>
      <c r="L22" s="311">
        <v>0</v>
      </c>
      <c r="M22" s="383">
        <v>0</v>
      </c>
      <c r="N22" s="384">
        <v>16065</v>
      </c>
      <c r="O22" s="384">
        <v>0</v>
      </c>
      <c r="P22" s="385">
        <v>0</v>
      </c>
      <c r="Q22" s="383">
        <f t="shared" si="2"/>
        <v>0</v>
      </c>
      <c r="R22" s="384">
        <f t="shared" si="0"/>
        <v>105</v>
      </c>
      <c r="S22" s="384">
        <f t="shared" si="0"/>
        <v>0</v>
      </c>
      <c r="T22" s="385">
        <f t="shared" si="0"/>
        <v>0</v>
      </c>
      <c r="U22" s="383">
        <f t="shared" si="3"/>
        <v>0</v>
      </c>
      <c r="V22" s="384">
        <f t="shared" si="1"/>
        <v>-5235</v>
      </c>
      <c r="W22" s="384">
        <f t="shared" si="1"/>
        <v>0</v>
      </c>
      <c r="X22" s="385">
        <f t="shared" si="1"/>
        <v>0</v>
      </c>
      <c r="Z22" s="305"/>
    </row>
    <row r="23" spans="1:26" x14ac:dyDescent="0.2">
      <c r="A23" s="320" t="s">
        <v>95</v>
      </c>
      <c r="B23" s="344" t="s">
        <v>287</v>
      </c>
      <c r="C23" s="345" t="s">
        <v>288</v>
      </c>
      <c r="D23" s="346" t="s">
        <v>1002</v>
      </c>
      <c r="E23" s="348">
        <v>0</v>
      </c>
      <c r="F23" s="310">
        <v>111610</v>
      </c>
      <c r="G23" s="310">
        <v>0</v>
      </c>
      <c r="H23" s="311">
        <v>0</v>
      </c>
      <c r="I23" s="309">
        <v>0</v>
      </c>
      <c r="J23" s="310">
        <v>80241</v>
      </c>
      <c r="K23" s="310">
        <v>0</v>
      </c>
      <c r="L23" s="311">
        <v>0</v>
      </c>
      <c r="M23" s="383">
        <v>0</v>
      </c>
      <c r="N23" s="384">
        <v>97566</v>
      </c>
      <c r="O23" s="384">
        <v>0</v>
      </c>
      <c r="P23" s="385">
        <v>0</v>
      </c>
      <c r="Q23" s="383">
        <f t="shared" si="2"/>
        <v>0</v>
      </c>
      <c r="R23" s="384">
        <f t="shared" si="0"/>
        <v>-14044</v>
      </c>
      <c r="S23" s="384">
        <f t="shared" si="0"/>
        <v>0</v>
      </c>
      <c r="T23" s="385">
        <f t="shared" si="0"/>
        <v>0</v>
      </c>
      <c r="U23" s="383">
        <f t="shared" si="3"/>
        <v>0</v>
      </c>
      <c r="V23" s="384">
        <f t="shared" si="1"/>
        <v>17325</v>
      </c>
      <c r="W23" s="384">
        <f t="shared" si="1"/>
        <v>0</v>
      </c>
      <c r="X23" s="385">
        <f t="shared" si="1"/>
        <v>0</v>
      </c>
      <c r="Z23" s="305"/>
    </row>
    <row r="24" spans="1:26" x14ac:dyDescent="0.2">
      <c r="A24" s="320" t="s">
        <v>95</v>
      </c>
      <c r="B24" s="344" t="s">
        <v>289</v>
      </c>
      <c r="C24" s="345" t="s">
        <v>290</v>
      </c>
      <c r="D24" s="346" t="s">
        <v>1008</v>
      </c>
      <c r="E24" s="348">
        <v>0</v>
      </c>
      <c r="F24" s="310">
        <v>2620</v>
      </c>
      <c r="G24" s="310">
        <v>0</v>
      </c>
      <c r="H24" s="311">
        <v>0</v>
      </c>
      <c r="I24" s="309">
        <v>0</v>
      </c>
      <c r="J24" s="310">
        <v>3350</v>
      </c>
      <c r="K24" s="310">
        <v>0</v>
      </c>
      <c r="L24" s="311">
        <v>0</v>
      </c>
      <c r="M24" s="383">
        <v>0</v>
      </c>
      <c r="N24" s="384">
        <v>2890</v>
      </c>
      <c r="O24" s="384">
        <v>0</v>
      </c>
      <c r="P24" s="385">
        <v>0</v>
      </c>
      <c r="Q24" s="383">
        <f t="shared" si="2"/>
        <v>0</v>
      </c>
      <c r="R24" s="384">
        <f t="shared" si="0"/>
        <v>270</v>
      </c>
      <c r="S24" s="384">
        <f t="shared" si="0"/>
        <v>0</v>
      </c>
      <c r="T24" s="385">
        <f t="shared" si="0"/>
        <v>0</v>
      </c>
      <c r="U24" s="383">
        <f t="shared" si="3"/>
        <v>0</v>
      </c>
      <c r="V24" s="384">
        <f t="shared" si="1"/>
        <v>-460</v>
      </c>
      <c r="W24" s="384">
        <f t="shared" si="1"/>
        <v>0</v>
      </c>
      <c r="X24" s="385">
        <f t="shared" si="1"/>
        <v>0</v>
      </c>
      <c r="Z24" s="305"/>
    </row>
    <row r="25" spans="1:26" x14ac:dyDescent="0.2">
      <c r="A25" s="320" t="s">
        <v>95</v>
      </c>
      <c r="B25" s="344" t="s">
        <v>291</v>
      </c>
      <c r="C25" s="345" t="s">
        <v>292</v>
      </c>
      <c r="D25" s="346" t="s">
        <v>1003</v>
      </c>
      <c r="E25" s="348">
        <v>6803</v>
      </c>
      <c r="F25" s="310">
        <v>7321404</v>
      </c>
      <c r="G25" s="310">
        <v>69803.94</v>
      </c>
      <c r="H25" s="311">
        <v>0</v>
      </c>
      <c r="I25" s="309">
        <v>6532.5</v>
      </c>
      <c r="J25" s="310">
        <v>7016934.3599999994</v>
      </c>
      <c r="K25" s="310">
        <v>61468.759999999995</v>
      </c>
      <c r="L25" s="311">
        <v>0</v>
      </c>
      <c r="M25" s="383">
        <v>5730</v>
      </c>
      <c r="N25" s="384">
        <v>8968808.3200000003</v>
      </c>
      <c r="O25" s="384">
        <v>118355</v>
      </c>
      <c r="P25" s="385">
        <v>0</v>
      </c>
      <c r="Q25" s="383">
        <f t="shared" si="2"/>
        <v>-1073</v>
      </c>
      <c r="R25" s="384">
        <f t="shared" si="0"/>
        <v>1647404.3200000003</v>
      </c>
      <c r="S25" s="384">
        <f t="shared" si="0"/>
        <v>48551.06</v>
      </c>
      <c r="T25" s="385">
        <f t="shared" si="0"/>
        <v>0</v>
      </c>
      <c r="U25" s="383">
        <f t="shared" si="3"/>
        <v>-802.5</v>
      </c>
      <c r="V25" s="384">
        <f t="shared" si="1"/>
        <v>1951873.9600000009</v>
      </c>
      <c r="W25" s="384">
        <f t="shared" si="1"/>
        <v>56886.240000000005</v>
      </c>
      <c r="X25" s="385">
        <f t="shared" si="1"/>
        <v>0</v>
      </c>
      <c r="Z25" s="305"/>
    </row>
    <row r="26" spans="1:26" x14ac:dyDescent="0.2">
      <c r="A26" s="320" t="s">
        <v>95</v>
      </c>
      <c r="B26" s="344" t="s">
        <v>293</v>
      </c>
      <c r="C26" s="345" t="s">
        <v>294</v>
      </c>
      <c r="D26" s="346" t="s">
        <v>1003</v>
      </c>
      <c r="E26" s="348">
        <v>2338</v>
      </c>
      <c r="F26" s="310">
        <v>1662880.4</v>
      </c>
      <c r="G26" s="310">
        <v>6111.2</v>
      </c>
      <c r="H26" s="311">
        <v>0</v>
      </c>
      <c r="I26" s="309">
        <v>2254</v>
      </c>
      <c r="J26" s="310">
        <v>1791035.3</v>
      </c>
      <c r="K26" s="310">
        <v>0</v>
      </c>
      <c r="L26" s="311">
        <v>0</v>
      </c>
      <c r="M26" s="383">
        <v>2190</v>
      </c>
      <c r="N26" s="384">
        <v>2215174.7799999998</v>
      </c>
      <c r="O26" s="384">
        <v>0</v>
      </c>
      <c r="P26" s="385">
        <v>0</v>
      </c>
      <c r="Q26" s="383">
        <f t="shared" si="2"/>
        <v>-148</v>
      </c>
      <c r="R26" s="384">
        <f t="shared" si="0"/>
        <v>552294.37999999989</v>
      </c>
      <c r="S26" s="384">
        <f t="shared" si="0"/>
        <v>-6111.2</v>
      </c>
      <c r="T26" s="385">
        <f t="shared" si="0"/>
        <v>0</v>
      </c>
      <c r="U26" s="383">
        <f t="shared" si="3"/>
        <v>-64</v>
      </c>
      <c r="V26" s="384">
        <f t="shared" si="1"/>
        <v>424139.47999999975</v>
      </c>
      <c r="W26" s="384">
        <f t="shared" si="1"/>
        <v>0</v>
      </c>
      <c r="X26" s="385">
        <f t="shared" si="1"/>
        <v>0</v>
      </c>
      <c r="Z26" s="305"/>
    </row>
    <row r="27" spans="1:26" x14ac:dyDescent="0.2">
      <c r="A27" s="320" t="s">
        <v>95</v>
      </c>
      <c r="B27" s="344" t="s">
        <v>295</v>
      </c>
      <c r="C27" s="345" t="s">
        <v>296</v>
      </c>
      <c r="D27" s="346" t="s">
        <v>1003</v>
      </c>
      <c r="E27" s="348">
        <v>3689</v>
      </c>
      <c r="F27" s="310">
        <v>5226486</v>
      </c>
      <c r="G27" s="310">
        <v>39767.799999999996</v>
      </c>
      <c r="H27" s="311">
        <v>1319138.2</v>
      </c>
      <c r="I27" s="309">
        <v>3494</v>
      </c>
      <c r="J27" s="310">
        <v>4312479.0999999996</v>
      </c>
      <c r="K27" s="310">
        <v>29115</v>
      </c>
      <c r="L27" s="311">
        <v>1077396.53</v>
      </c>
      <c r="M27" s="383">
        <v>2881</v>
      </c>
      <c r="N27" s="384">
        <v>5075763.6199999992</v>
      </c>
      <c r="O27" s="384">
        <v>36298</v>
      </c>
      <c r="P27" s="385">
        <v>1108358.0200000003</v>
      </c>
      <c r="Q27" s="383">
        <f t="shared" si="2"/>
        <v>-808</v>
      </c>
      <c r="R27" s="384">
        <f t="shared" si="0"/>
        <v>-150722.38000000082</v>
      </c>
      <c r="S27" s="384">
        <f t="shared" si="0"/>
        <v>-3469.7999999999956</v>
      </c>
      <c r="T27" s="385">
        <f t="shared" si="0"/>
        <v>-210780.1799999997</v>
      </c>
      <c r="U27" s="383">
        <f t="shared" si="3"/>
        <v>-613</v>
      </c>
      <c r="V27" s="384">
        <f t="shared" si="1"/>
        <v>763284.51999999955</v>
      </c>
      <c r="W27" s="384">
        <f t="shared" si="1"/>
        <v>7183</v>
      </c>
      <c r="X27" s="385">
        <f t="shared" si="1"/>
        <v>30961.490000000224</v>
      </c>
      <c r="Z27" s="305"/>
    </row>
    <row r="28" spans="1:26" x14ac:dyDescent="0.2">
      <c r="A28" s="320" t="s">
        <v>95</v>
      </c>
      <c r="B28" s="344" t="s">
        <v>297</v>
      </c>
      <c r="C28" s="345" t="s">
        <v>298</v>
      </c>
      <c r="D28" s="346" t="s">
        <v>1003</v>
      </c>
      <c r="E28" s="348">
        <v>1001</v>
      </c>
      <c r="F28" s="310">
        <v>855385</v>
      </c>
      <c r="G28" s="310">
        <v>0</v>
      </c>
      <c r="H28" s="311">
        <v>0</v>
      </c>
      <c r="I28" s="309">
        <v>574</v>
      </c>
      <c r="J28" s="310">
        <v>710984.2</v>
      </c>
      <c r="K28" s="310">
        <v>0</v>
      </c>
      <c r="L28" s="311">
        <v>0</v>
      </c>
      <c r="M28" s="383">
        <v>649</v>
      </c>
      <c r="N28" s="384">
        <v>1037024.2999999999</v>
      </c>
      <c r="O28" s="384">
        <v>0</v>
      </c>
      <c r="P28" s="385">
        <v>0</v>
      </c>
      <c r="Q28" s="383">
        <f t="shared" si="2"/>
        <v>-352</v>
      </c>
      <c r="R28" s="384">
        <f t="shared" si="0"/>
        <v>181639.29999999993</v>
      </c>
      <c r="S28" s="384">
        <f t="shared" si="0"/>
        <v>0</v>
      </c>
      <c r="T28" s="385">
        <f t="shared" si="0"/>
        <v>0</v>
      </c>
      <c r="U28" s="383">
        <f t="shared" si="3"/>
        <v>75</v>
      </c>
      <c r="V28" s="384">
        <f t="shared" si="1"/>
        <v>326040.09999999998</v>
      </c>
      <c r="W28" s="384">
        <f t="shared" si="1"/>
        <v>0</v>
      </c>
      <c r="X28" s="385">
        <f t="shared" si="1"/>
        <v>0</v>
      </c>
      <c r="Z28" s="305"/>
    </row>
    <row r="29" spans="1:26" x14ac:dyDescent="0.2">
      <c r="A29" s="320" t="s">
        <v>95</v>
      </c>
      <c r="B29" s="344" t="s">
        <v>299</v>
      </c>
      <c r="C29" s="345" t="s">
        <v>300</v>
      </c>
      <c r="D29" s="346" t="s">
        <v>1003</v>
      </c>
      <c r="E29" s="348">
        <v>2829</v>
      </c>
      <c r="F29" s="310">
        <v>4118520</v>
      </c>
      <c r="G29" s="310">
        <v>122767.6</v>
      </c>
      <c r="H29" s="311">
        <v>0</v>
      </c>
      <c r="I29" s="309">
        <v>2743</v>
      </c>
      <c r="J29" s="310">
        <v>4081699.0999999996</v>
      </c>
      <c r="K29" s="310">
        <v>109640</v>
      </c>
      <c r="L29" s="311">
        <v>0</v>
      </c>
      <c r="M29" s="383">
        <v>2690</v>
      </c>
      <c r="N29" s="384">
        <v>4417114.0999999996</v>
      </c>
      <c r="O29" s="384">
        <v>146526</v>
      </c>
      <c r="P29" s="385">
        <v>0</v>
      </c>
      <c r="Q29" s="383">
        <f t="shared" si="2"/>
        <v>-139</v>
      </c>
      <c r="R29" s="384">
        <f t="shared" si="0"/>
        <v>298594.09999999963</v>
      </c>
      <c r="S29" s="384">
        <f t="shared" si="0"/>
        <v>23758.399999999994</v>
      </c>
      <c r="T29" s="385">
        <f t="shared" si="0"/>
        <v>0</v>
      </c>
      <c r="U29" s="383">
        <f t="shared" si="3"/>
        <v>-53</v>
      </c>
      <c r="V29" s="384">
        <f t="shared" si="1"/>
        <v>335415</v>
      </c>
      <c r="W29" s="384">
        <f t="shared" si="1"/>
        <v>36886</v>
      </c>
      <c r="X29" s="385">
        <f t="shared" si="1"/>
        <v>0</v>
      </c>
      <c r="Z29" s="305"/>
    </row>
    <row r="30" spans="1:26" x14ac:dyDescent="0.2">
      <c r="A30" s="320" t="s">
        <v>95</v>
      </c>
      <c r="B30" s="344" t="s">
        <v>301</v>
      </c>
      <c r="C30" s="345" t="s">
        <v>302</v>
      </c>
      <c r="D30" s="346" t="s">
        <v>1004</v>
      </c>
      <c r="E30" s="348">
        <v>521</v>
      </c>
      <c r="F30" s="310">
        <v>351131</v>
      </c>
      <c r="G30" s="310">
        <v>0</v>
      </c>
      <c r="H30" s="311">
        <v>0</v>
      </c>
      <c r="I30" s="309">
        <v>323</v>
      </c>
      <c r="J30" s="310">
        <v>321281.2</v>
      </c>
      <c r="K30" s="310">
        <v>0</v>
      </c>
      <c r="L30" s="311">
        <v>0</v>
      </c>
      <c r="M30" s="383">
        <v>358</v>
      </c>
      <c r="N30" s="384">
        <v>446940.4</v>
      </c>
      <c r="O30" s="384">
        <v>0</v>
      </c>
      <c r="P30" s="385">
        <v>0</v>
      </c>
      <c r="Q30" s="383">
        <f t="shared" si="2"/>
        <v>-163</v>
      </c>
      <c r="R30" s="384">
        <f t="shared" si="0"/>
        <v>95809.400000000023</v>
      </c>
      <c r="S30" s="384">
        <f t="shared" si="0"/>
        <v>0</v>
      </c>
      <c r="T30" s="385">
        <f t="shared" si="0"/>
        <v>0</v>
      </c>
      <c r="U30" s="383">
        <f t="shared" si="3"/>
        <v>35</v>
      </c>
      <c r="V30" s="384">
        <f t="shared" si="1"/>
        <v>125659.20000000001</v>
      </c>
      <c r="W30" s="384">
        <f t="shared" si="1"/>
        <v>0</v>
      </c>
      <c r="X30" s="385">
        <f t="shared" si="1"/>
        <v>0</v>
      </c>
      <c r="Z30" s="305"/>
    </row>
    <row r="31" spans="1:26" x14ac:dyDescent="0.2">
      <c r="A31" s="320" t="s">
        <v>95</v>
      </c>
      <c r="B31" s="344" t="s">
        <v>303</v>
      </c>
      <c r="C31" s="345" t="s">
        <v>304</v>
      </c>
      <c r="D31" s="346" t="s">
        <v>1004</v>
      </c>
      <c r="E31" s="348">
        <v>255</v>
      </c>
      <c r="F31" s="310">
        <v>234981</v>
      </c>
      <c r="G31" s="310">
        <v>0</v>
      </c>
      <c r="H31" s="311">
        <v>0</v>
      </c>
      <c r="I31" s="309">
        <v>254</v>
      </c>
      <c r="J31" s="310">
        <v>209059</v>
      </c>
      <c r="K31" s="310">
        <v>0</v>
      </c>
      <c r="L31" s="311">
        <v>0</v>
      </c>
      <c r="M31" s="383">
        <v>203</v>
      </c>
      <c r="N31" s="384">
        <v>290654.8</v>
      </c>
      <c r="O31" s="384">
        <v>0</v>
      </c>
      <c r="P31" s="385">
        <v>0</v>
      </c>
      <c r="Q31" s="383">
        <f t="shared" si="2"/>
        <v>-52</v>
      </c>
      <c r="R31" s="384">
        <f t="shared" si="0"/>
        <v>55673.799999999988</v>
      </c>
      <c r="S31" s="384">
        <f t="shared" si="0"/>
        <v>0</v>
      </c>
      <c r="T31" s="385">
        <f t="shared" si="0"/>
        <v>0</v>
      </c>
      <c r="U31" s="383">
        <f t="shared" si="3"/>
        <v>-51</v>
      </c>
      <c r="V31" s="384">
        <f t="shared" si="1"/>
        <v>81595.799999999988</v>
      </c>
      <c r="W31" s="384">
        <f t="shared" si="1"/>
        <v>0</v>
      </c>
      <c r="X31" s="385">
        <f t="shared" si="1"/>
        <v>0</v>
      </c>
      <c r="Z31" s="305"/>
    </row>
    <row r="32" spans="1:26" x14ac:dyDescent="0.2">
      <c r="A32" s="320" t="s">
        <v>95</v>
      </c>
      <c r="B32" s="344" t="s">
        <v>305</v>
      </c>
      <c r="C32" s="345" t="s">
        <v>306</v>
      </c>
      <c r="D32" s="346" t="s">
        <v>1006</v>
      </c>
      <c r="E32" s="348">
        <v>609</v>
      </c>
      <c r="F32" s="310">
        <v>245008</v>
      </c>
      <c r="G32" s="310">
        <v>0</v>
      </c>
      <c r="H32" s="311">
        <v>0</v>
      </c>
      <c r="I32" s="309">
        <v>626</v>
      </c>
      <c r="J32" s="310">
        <v>213594</v>
      </c>
      <c r="K32" s="310">
        <v>0</v>
      </c>
      <c r="L32" s="311">
        <v>0</v>
      </c>
      <c r="M32" s="383">
        <v>514</v>
      </c>
      <c r="N32" s="384">
        <v>205113.69999999998</v>
      </c>
      <c r="O32" s="384">
        <v>0</v>
      </c>
      <c r="P32" s="385">
        <v>0</v>
      </c>
      <c r="Q32" s="383">
        <f t="shared" si="2"/>
        <v>-95</v>
      </c>
      <c r="R32" s="384">
        <f t="shared" si="0"/>
        <v>-39894.300000000017</v>
      </c>
      <c r="S32" s="384">
        <f t="shared" si="0"/>
        <v>0</v>
      </c>
      <c r="T32" s="385">
        <f t="shared" si="0"/>
        <v>0</v>
      </c>
      <c r="U32" s="383">
        <f t="shared" si="3"/>
        <v>-112</v>
      </c>
      <c r="V32" s="384">
        <f t="shared" si="1"/>
        <v>-8480.3000000000175</v>
      </c>
      <c r="W32" s="384">
        <f t="shared" si="1"/>
        <v>0</v>
      </c>
      <c r="X32" s="385">
        <f t="shared" si="1"/>
        <v>0</v>
      </c>
      <c r="Z32" s="305"/>
    </row>
    <row r="33" spans="1:26" x14ac:dyDescent="0.2">
      <c r="A33" s="320" t="s">
        <v>95</v>
      </c>
      <c r="B33" s="344" t="s">
        <v>307</v>
      </c>
      <c r="C33" s="345" t="s">
        <v>308</v>
      </c>
      <c r="D33" s="346" t="s">
        <v>1009</v>
      </c>
      <c r="E33" s="348">
        <v>0</v>
      </c>
      <c r="F33" s="310">
        <v>0</v>
      </c>
      <c r="G33" s="310">
        <v>0</v>
      </c>
      <c r="H33" s="311">
        <v>0</v>
      </c>
      <c r="I33" s="309">
        <v>0</v>
      </c>
      <c r="J33" s="310">
        <v>66</v>
      </c>
      <c r="K33" s="310">
        <v>0</v>
      </c>
      <c r="L33" s="311">
        <v>0</v>
      </c>
      <c r="M33" s="383">
        <v>0</v>
      </c>
      <c r="N33" s="384">
        <v>88</v>
      </c>
      <c r="O33" s="384">
        <v>0</v>
      </c>
      <c r="P33" s="385">
        <v>0</v>
      </c>
      <c r="Q33" s="383">
        <f t="shared" si="2"/>
        <v>0</v>
      </c>
      <c r="R33" s="384">
        <f t="shared" si="0"/>
        <v>88</v>
      </c>
      <c r="S33" s="384">
        <f t="shared" si="0"/>
        <v>0</v>
      </c>
      <c r="T33" s="385">
        <f t="shared" si="0"/>
        <v>0</v>
      </c>
      <c r="U33" s="383">
        <f t="shared" si="3"/>
        <v>0</v>
      </c>
      <c r="V33" s="384">
        <f t="shared" si="1"/>
        <v>22</v>
      </c>
      <c r="W33" s="384">
        <f t="shared" si="1"/>
        <v>0</v>
      </c>
      <c r="X33" s="385">
        <f t="shared" si="1"/>
        <v>0</v>
      </c>
      <c r="Z33" s="305"/>
    </row>
    <row r="34" spans="1:26" x14ac:dyDescent="0.2">
      <c r="A34" s="320" t="s">
        <v>95</v>
      </c>
      <c r="B34" s="344" t="s">
        <v>309</v>
      </c>
      <c r="C34" s="345" t="s">
        <v>310</v>
      </c>
      <c r="D34" s="346" t="s">
        <v>1010</v>
      </c>
      <c r="E34" s="348">
        <v>3094</v>
      </c>
      <c r="F34" s="310">
        <v>3283854</v>
      </c>
      <c r="G34" s="310">
        <v>0</v>
      </c>
      <c r="H34" s="311">
        <v>5574598.9299999997</v>
      </c>
      <c r="I34" s="309">
        <v>3156</v>
      </c>
      <c r="J34" s="310">
        <v>3209040.2</v>
      </c>
      <c r="K34" s="310">
        <v>0</v>
      </c>
      <c r="L34" s="311">
        <v>6700033.379999999</v>
      </c>
      <c r="M34" s="383">
        <v>2977</v>
      </c>
      <c r="N34" s="384">
        <v>4122153.3999999994</v>
      </c>
      <c r="O34" s="384">
        <v>0</v>
      </c>
      <c r="P34" s="385">
        <v>7155460.7500000019</v>
      </c>
      <c r="Q34" s="383">
        <f t="shared" si="2"/>
        <v>-117</v>
      </c>
      <c r="R34" s="384">
        <f t="shared" si="0"/>
        <v>838299.39999999944</v>
      </c>
      <c r="S34" s="384">
        <f t="shared" si="0"/>
        <v>0</v>
      </c>
      <c r="T34" s="385">
        <f t="shared" si="0"/>
        <v>1580861.8200000022</v>
      </c>
      <c r="U34" s="383">
        <f t="shared" si="3"/>
        <v>-179</v>
      </c>
      <c r="V34" s="384">
        <f t="shared" si="1"/>
        <v>913113.19999999925</v>
      </c>
      <c r="W34" s="384">
        <f t="shared" si="1"/>
        <v>0</v>
      </c>
      <c r="X34" s="385">
        <f t="shared" si="1"/>
        <v>455427.37000000291</v>
      </c>
      <c r="Z34" s="305"/>
    </row>
    <row r="35" spans="1:26" x14ac:dyDescent="0.2">
      <c r="A35" s="320" t="s">
        <v>95</v>
      </c>
      <c r="B35" s="344" t="s">
        <v>311</v>
      </c>
      <c r="C35" s="345" t="s">
        <v>312</v>
      </c>
      <c r="D35" s="346" t="s">
        <v>1011</v>
      </c>
      <c r="E35" s="348">
        <v>0</v>
      </c>
      <c r="F35" s="310">
        <v>292320</v>
      </c>
      <c r="G35" s="310">
        <v>0</v>
      </c>
      <c r="H35" s="311">
        <v>0</v>
      </c>
      <c r="I35" s="309">
        <v>0</v>
      </c>
      <c r="J35" s="310">
        <v>389640</v>
      </c>
      <c r="K35" s="310">
        <v>0</v>
      </c>
      <c r="L35" s="311">
        <v>0</v>
      </c>
      <c r="M35" s="383">
        <v>0</v>
      </c>
      <c r="N35" s="384">
        <v>362440</v>
      </c>
      <c r="O35" s="384">
        <v>0</v>
      </c>
      <c r="P35" s="385">
        <v>0</v>
      </c>
      <c r="Q35" s="383">
        <f t="shared" si="2"/>
        <v>0</v>
      </c>
      <c r="R35" s="384">
        <f t="shared" si="0"/>
        <v>70120</v>
      </c>
      <c r="S35" s="384">
        <f t="shared" si="0"/>
        <v>0</v>
      </c>
      <c r="T35" s="385">
        <f t="shared" si="0"/>
        <v>0</v>
      </c>
      <c r="U35" s="383">
        <f t="shared" si="3"/>
        <v>0</v>
      </c>
      <c r="V35" s="384">
        <f t="shared" si="1"/>
        <v>-27200</v>
      </c>
      <c r="W35" s="384">
        <f t="shared" si="1"/>
        <v>0</v>
      </c>
      <c r="X35" s="385">
        <f t="shared" si="1"/>
        <v>0</v>
      </c>
      <c r="Z35" s="305"/>
    </row>
    <row r="36" spans="1:26" x14ac:dyDescent="0.2">
      <c r="A36" s="320" t="s">
        <v>95</v>
      </c>
      <c r="B36" s="344" t="s">
        <v>313</v>
      </c>
      <c r="C36" s="345" t="s">
        <v>314</v>
      </c>
      <c r="D36" s="346" t="s">
        <v>1011</v>
      </c>
      <c r="E36" s="348">
        <v>0</v>
      </c>
      <c r="F36" s="310">
        <v>197700</v>
      </c>
      <c r="G36" s="310">
        <v>0</v>
      </c>
      <c r="H36" s="311">
        <v>0</v>
      </c>
      <c r="I36" s="309">
        <v>0</v>
      </c>
      <c r="J36" s="310">
        <v>284920</v>
      </c>
      <c r="K36" s="310">
        <v>0</v>
      </c>
      <c r="L36" s="311">
        <v>0</v>
      </c>
      <c r="M36" s="383">
        <v>0</v>
      </c>
      <c r="N36" s="384">
        <v>282710</v>
      </c>
      <c r="O36" s="384">
        <v>0</v>
      </c>
      <c r="P36" s="385">
        <v>0</v>
      </c>
      <c r="Q36" s="383">
        <f t="shared" si="2"/>
        <v>0</v>
      </c>
      <c r="R36" s="384">
        <f t="shared" si="0"/>
        <v>85010</v>
      </c>
      <c r="S36" s="384">
        <f t="shared" si="0"/>
        <v>0</v>
      </c>
      <c r="T36" s="385">
        <f t="shared" si="0"/>
        <v>0</v>
      </c>
      <c r="U36" s="383">
        <f t="shared" si="3"/>
        <v>0</v>
      </c>
      <c r="V36" s="384">
        <f t="shared" si="1"/>
        <v>-2210</v>
      </c>
      <c r="W36" s="384">
        <f t="shared" si="1"/>
        <v>0</v>
      </c>
      <c r="X36" s="385">
        <f t="shared" si="1"/>
        <v>0</v>
      </c>
      <c r="Z36" s="305"/>
    </row>
    <row r="37" spans="1:26" x14ac:dyDescent="0.2">
      <c r="A37" s="320" t="s">
        <v>95</v>
      </c>
      <c r="B37" s="344" t="s">
        <v>315</v>
      </c>
      <c r="C37" s="345" t="s">
        <v>316</v>
      </c>
      <c r="D37" s="346" t="s">
        <v>1003</v>
      </c>
      <c r="E37" s="348">
        <v>175</v>
      </c>
      <c r="F37" s="310">
        <v>133070</v>
      </c>
      <c r="G37" s="310">
        <v>0</v>
      </c>
      <c r="H37" s="311">
        <v>0</v>
      </c>
      <c r="I37" s="309">
        <v>125</v>
      </c>
      <c r="J37" s="310">
        <v>111876</v>
      </c>
      <c r="K37" s="310">
        <v>0</v>
      </c>
      <c r="L37" s="311">
        <v>0</v>
      </c>
      <c r="M37" s="383">
        <v>111</v>
      </c>
      <c r="N37" s="384">
        <v>184119.8</v>
      </c>
      <c r="O37" s="384">
        <v>0</v>
      </c>
      <c r="P37" s="385">
        <v>0</v>
      </c>
      <c r="Q37" s="383">
        <f t="shared" si="2"/>
        <v>-64</v>
      </c>
      <c r="R37" s="384">
        <f t="shared" si="0"/>
        <v>51049.799999999988</v>
      </c>
      <c r="S37" s="384">
        <f t="shared" si="0"/>
        <v>0</v>
      </c>
      <c r="T37" s="385">
        <f t="shared" si="0"/>
        <v>0</v>
      </c>
      <c r="U37" s="383">
        <f t="shared" si="3"/>
        <v>-14</v>
      </c>
      <c r="V37" s="384">
        <f t="shared" si="1"/>
        <v>72243.799999999988</v>
      </c>
      <c r="W37" s="384">
        <f t="shared" si="1"/>
        <v>0</v>
      </c>
      <c r="X37" s="385">
        <f t="shared" si="1"/>
        <v>0</v>
      </c>
      <c r="Z37" s="305"/>
    </row>
    <row r="38" spans="1:26" x14ac:dyDescent="0.2">
      <c r="A38" s="320" t="s">
        <v>95</v>
      </c>
      <c r="B38" s="344" t="s">
        <v>317</v>
      </c>
      <c r="C38" s="345" t="s">
        <v>318</v>
      </c>
      <c r="D38" s="346" t="s">
        <v>1003</v>
      </c>
      <c r="E38" s="348">
        <v>683</v>
      </c>
      <c r="F38" s="310">
        <v>530598</v>
      </c>
      <c r="G38" s="310">
        <v>0</v>
      </c>
      <c r="H38" s="311">
        <v>0</v>
      </c>
      <c r="I38" s="309">
        <v>637</v>
      </c>
      <c r="J38" s="310">
        <v>577684.80000000005</v>
      </c>
      <c r="K38" s="310">
        <v>0</v>
      </c>
      <c r="L38" s="311">
        <v>0</v>
      </c>
      <c r="M38" s="383">
        <v>579</v>
      </c>
      <c r="N38" s="384">
        <v>588804.9</v>
      </c>
      <c r="O38" s="384">
        <v>0</v>
      </c>
      <c r="P38" s="385">
        <v>0</v>
      </c>
      <c r="Q38" s="383">
        <f t="shared" si="2"/>
        <v>-104</v>
      </c>
      <c r="R38" s="384">
        <f t="shared" si="0"/>
        <v>58206.900000000023</v>
      </c>
      <c r="S38" s="384">
        <f t="shared" si="0"/>
        <v>0</v>
      </c>
      <c r="T38" s="385">
        <f t="shared" si="0"/>
        <v>0</v>
      </c>
      <c r="U38" s="383">
        <f t="shared" si="3"/>
        <v>-58</v>
      </c>
      <c r="V38" s="384">
        <f t="shared" si="1"/>
        <v>11120.099999999977</v>
      </c>
      <c r="W38" s="384">
        <f t="shared" si="1"/>
        <v>0</v>
      </c>
      <c r="X38" s="385">
        <f t="shared" si="1"/>
        <v>0</v>
      </c>
      <c r="Z38" s="305"/>
    </row>
    <row r="39" spans="1:26" x14ac:dyDescent="0.2">
      <c r="A39" s="320" t="s">
        <v>95</v>
      </c>
      <c r="B39" s="344" t="s">
        <v>319</v>
      </c>
      <c r="C39" s="345" t="s">
        <v>320</v>
      </c>
      <c r="D39" s="346" t="s">
        <v>1006</v>
      </c>
      <c r="E39" s="348">
        <v>1814</v>
      </c>
      <c r="F39" s="310">
        <v>708847</v>
      </c>
      <c r="G39" s="310">
        <v>0</v>
      </c>
      <c r="H39" s="311">
        <v>0</v>
      </c>
      <c r="I39" s="309">
        <v>1201</v>
      </c>
      <c r="J39" s="310">
        <v>400064.9</v>
      </c>
      <c r="K39" s="310">
        <v>0</v>
      </c>
      <c r="L39" s="311">
        <v>0</v>
      </c>
      <c r="M39" s="383">
        <v>2221</v>
      </c>
      <c r="N39" s="384">
        <v>1052812.3999999999</v>
      </c>
      <c r="O39" s="384">
        <v>0</v>
      </c>
      <c r="P39" s="385">
        <v>0</v>
      </c>
      <c r="Q39" s="383">
        <f t="shared" si="2"/>
        <v>407</v>
      </c>
      <c r="R39" s="384">
        <f t="shared" si="0"/>
        <v>343965.39999999991</v>
      </c>
      <c r="S39" s="384">
        <f t="shared" si="0"/>
        <v>0</v>
      </c>
      <c r="T39" s="385">
        <f t="shared" si="0"/>
        <v>0</v>
      </c>
      <c r="U39" s="383">
        <f t="shared" si="3"/>
        <v>1020</v>
      </c>
      <c r="V39" s="384">
        <f t="shared" si="1"/>
        <v>652747.49999999988</v>
      </c>
      <c r="W39" s="384">
        <f t="shared" si="1"/>
        <v>0</v>
      </c>
      <c r="X39" s="385">
        <f t="shared" si="1"/>
        <v>0</v>
      </c>
      <c r="Z39" s="305"/>
    </row>
    <row r="40" spans="1:26" x14ac:dyDescent="0.2">
      <c r="A40" s="320" t="s">
        <v>95</v>
      </c>
      <c r="B40" s="344" t="s">
        <v>321</v>
      </c>
      <c r="C40" s="345" t="s">
        <v>322</v>
      </c>
      <c r="D40" s="346" t="s">
        <v>1006</v>
      </c>
      <c r="E40" s="348">
        <v>317</v>
      </c>
      <c r="F40" s="310">
        <v>125014</v>
      </c>
      <c r="G40" s="310">
        <v>0</v>
      </c>
      <c r="H40" s="311">
        <v>0</v>
      </c>
      <c r="I40" s="309">
        <v>141</v>
      </c>
      <c r="J40" s="310">
        <v>50750.8</v>
      </c>
      <c r="K40" s="310">
        <v>0</v>
      </c>
      <c r="L40" s="311">
        <v>0</v>
      </c>
      <c r="M40" s="383">
        <v>379</v>
      </c>
      <c r="N40" s="384">
        <v>148622.1</v>
      </c>
      <c r="O40" s="384">
        <v>0</v>
      </c>
      <c r="P40" s="385">
        <v>0</v>
      </c>
      <c r="Q40" s="383">
        <f t="shared" si="2"/>
        <v>62</v>
      </c>
      <c r="R40" s="384">
        <f t="shared" si="0"/>
        <v>23608.100000000006</v>
      </c>
      <c r="S40" s="384">
        <f t="shared" si="0"/>
        <v>0</v>
      </c>
      <c r="T40" s="385">
        <f t="shared" si="0"/>
        <v>0</v>
      </c>
      <c r="U40" s="383">
        <f t="shared" si="3"/>
        <v>238</v>
      </c>
      <c r="V40" s="384">
        <f t="shared" si="1"/>
        <v>97871.3</v>
      </c>
      <c r="W40" s="384">
        <f t="shared" si="1"/>
        <v>0</v>
      </c>
      <c r="X40" s="385">
        <f t="shared" si="1"/>
        <v>0</v>
      </c>
      <c r="Z40" s="305"/>
    </row>
    <row r="41" spans="1:26" x14ac:dyDescent="0.2">
      <c r="A41" s="320" t="s">
        <v>95</v>
      </c>
      <c r="B41" s="344" t="s">
        <v>323</v>
      </c>
      <c r="C41" s="345" t="s">
        <v>324</v>
      </c>
      <c r="D41" s="346" t="s">
        <v>1006</v>
      </c>
      <c r="E41" s="348">
        <v>2169</v>
      </c>
      <c r="F41" s="310">
        <v>806909</v>
      </c>
      <c r="G41" s="310">
        <v>0</v>
      </c>
      <c r="H41" s="311">
        <v>0</v>
      </c>
      <c r="I41" s="309">
        <v>2706</v>
      </c>
      <c r="J41" s="310">
        <v>970163.5</v>
      </c>
      <c r="K41" s="310">
        <v>0</v>
      </c>
      <c r="L41" s="311">
        <v>0</v>
      </c>
      <c r="M41" s="383">
        <v>2412</v>
      </c>
      <c r="N41" s="384">
        <v>1151134.6000000001</v>
      </c>
      <c r="O41" s="384">
        <v>0</v>
      </c>
      <c r="P41" s="385">
        <v>0</v>
      </c>
      <c r="Q41" s="383">
        <f t="shared" si="2"/>
        <v>243</v>
      </c>
      <c r="R41" s="384">
        <f t="shared" si="0"/>
        <v>344225.60000000009</v>
      </c>
      <c r="S41" s="384">
        <f t="shared" si="0"/>
        <v>0</v>
      </c>
      <c r="T41" s="385">
        <f t="shared" si="0"/>
        <v>0</v>
      </c>
      <c r="U41" s="383">
        <f t="shared" si="3"/>
        <v>-294</v>
      </c>
      <c r="V41" s="384">
        <f t="shared" si="1"/>
        <v>180971.10000000009</v>
      </c>
      <c r="W41" s="384">
        <f t="shared" si="1"/>
        <v>0</v>
      </c>
      <c r="X41" s="385">
        <f t="shared" si="1"/>
        <v>0</v>
      </c>
      <c r="Z41" s="305"/>
    </row>
    <row r="42" spans="1:26" x14ac:dyDescent="0.2">
      <c r="A42" s="320" t="s">
        <v>95</v>
      </c>
      <c r="B42" s="344" t="s">
        <v>325</v>
      </c>
      <c r="C42" s="345" t="s">
        <v>326</v>
      </c>
      <c r="D42" s="346" t="s">
        <v>1011</v>
      </c>
      <c r="E42" s="348">
        <v>0</v>
      </c>
      <c r="F42" s="310">
        <v>103809</v>
      </c>
      <c r="G42" s="310">
        <v>0</v>
      </c>
      <c r="H42" s="311">
        <v>0</v>
      </c>
      <c r="I42" s="309">
        <v>0</v>
      </c>
      <c r="J42" s="310">
        <v>154190</v>
      </c>
      <c r="K42" s="310">
        <v>0</v>
      </c>
      <c r="L42" s="311">
        <v>0</v>
      </c>
      <c r="M42" s="383">
        <v>0</v>
      </c>
      <c r="N42" s="384">
        <v>124100</v>
      </c>
      <c r="O42" s="384">
        <v>0</v>
      </c>
      <c r="P42" s="385">
        <v>0</v>
      </c>
      <c r="Q42" s="383">
        <f t="shared" si="2"/>
        <v>0</v>
      </c>
      <c r="R42" s="384">
        <f t="shared" si="0"/>
        <v>20291</v>
      </c>
      <c r="S42" s="384">
        <f t="shared" si="0"/>
        <v>0</v>
      </c>
      <c r="T42" s="385">
        <f t="shared" si="0"/>
        <v>0</v>
      </c>
      <c r="U42" s="383">
        <f t="shared" si="3"/>
        <v>0</v>
      </c>
      <c r="V42" s="384">
        <f t="shared" si="1"/>
        <v>-30090</v>
      </c>
      <c r="W42" s="384">
        <f t="shared" si="1"/>
        <v>0</v>
      </c>
      <c r="X42" s="385">
        <f t="shared" si="1"/>
        <v>0</v>
      </c>
      <c r="Z42" s="305"/>
    </row>
    <row r="43" spans="1:26" x14ac:dyDescent="0.2">
      <c r="A43" s="320" t="s">
        <v>95</v>
      </c>
      <c r="B43" s="344" t="s">
        <v>327</v>
      </c>
      <c r="C43" s="345" t="s">
        <v>328</v>
      </c>
      <c r="D43" s="346" t="s">
        <v>1003</v>
      </c>
      <c r="E43" s="348">
        <v>426</v>
      </c>
      <c r="F43" s="310">
        <v>262214</v>
      </c>
      <c r="G43" s="310">
        <v>0</v>
      </c>
      <c r="H43" s="311">
        <v>0</v>
      </c>
      <c r="I43" s="309">
        <v>427</v>
      </c>
      <c r="J43" s="310">
        <v>259522.40000000002</v>
      </c>
      <c r="K43" s="310">
        <v>0</v>
      </c>
      <c r="L43" s="311">
        <v>0</v>
      </c>
      <c r="M43" s="383">
        <v>437</v>
      </c>
      <c r="N43" s="384">
        <v>288594.92</v>
      </c>
      <c r="O43" s="384">
        <v>0</v>
      </c>
      <c r="P43" s="385">
        <v>0</v>
      </c>
      <c r="Q43" s="383">
        <f t="shared" si="2"/>
        <v>11</v>
      </c>
      <c r="R43" s="384">
        <f t="shared" si="0"/>
        <v>26380.919999999984</v>
      </c>
      <c r="S43" s="384">
        <f t="shared" si="0"/>
        <v>0</v>
      </c>
      <c r="T43" s="385">
        <f t="shared" si="0"/>
        <v>0</v>
      </c>
      <c r="U43" s="383">
        <f t="shared" si="3"/>
        <v>10</v>
      </c>
      <c r="V43" s="384">
        <f t="shared" si="1"/>
        <v>29072.51999999996</v>
      </c>
      <c r="W43" s="384">
        <f t="shared" si="1"/>
        <v>0</v>
      </c>
      <c r="X43" s="385">
        <f t="shared" si="1"/>
        <v>0</v>
      </c>
      <c r="Z43" s="305"/>
    </row>
    <row r="44" spans="1:26" x14ac:dyDescent="0.2">
      <c r="A44" s="320" t="s">
        <v>95</v>
      </c>
      <c r="B44" s="344" t="s">
        <v>329</v>
      </c>
      <c r="C44" s="345" t="s">
        <v>330</v>
      </c>
      <c r="D44" s="346" t="s">
        <v>1006</v>
      </c>
      <c r="E44" s="348">
        <v>958</v>
      </c>
      <c r="F44" s="310">
        <v>368692</v>
      </c>
      <c r="G44" s="310">
        <v>0</v>
      </c>
      <c r="H44" s="311">
        <v>0</v>
      </c>
      <c r="I44" s="309">
        <v>1084</v>
      </c>
      <c r="J44" s="310">
        <v>369979</v>
      </c>
      <c r="K44" s="310">
        <v>0</v>
      </c>
      <c r="L44" s="311">
        <v>0</v>
      </c>
      <c r="M44" s="383">
        <v>907</v>
      </c>
      <c r="N44" s="384">
        <v>473006.9</v>
      </c>
      <c r="O44" s="384">
        <v>0</v>
      </c>
      <c r="P44" s="385">
        <v>0</v>
      </c>
      <c r="Q44" s="383">
        <f t="shared" si="2"/>
        <v>-51</v>
      </c>
      <c r="R44" s="384">
        <f t="shared" si="0"/>
        <v>104314.90000000002</v>
      </c>
      <c r="S44" s="384">
        <f t="shared" si="0"/>
        <v>0</v>
      </c>
      <c r="T44" s="385">
        <f t="shared" si="0"/>
        <v>0</v>
      </c>
      <c r="U44" s="383">
        <f t="shared" si="3"/>
        <v>-177</v>
      </c>
      <c r="V44" s="384">
        <f t="shared" si="1"/>
        <v>103027.90000000002</v>
      </c>
      <c r="W44" s="384">
        <f t="shared" si="1"/>
        <v>0</v>
      </c>
      <c r="X44" s="385">
        <f t="shared" si="1"/>
        <v>0</v>
      </c>
      <c r="Z44" s="305"/>
    </row>
    <row r="45" spans="1:26" x14ac:dyDescent="0.2">
      <c r="A45" s="320" t="s">
        <v>95</v>
      </c>
      <c r="B45" s="344" t="s">
        <v>331</v>
      </c>
      <c r="C45" s="345" t="s">
        <v>332</v>
      </c>
      <c r="D45" s="346" t="s">
        <v>1003</v>
      </c>
      <c r="E45" s="348">
        <v>506</v>
      </c>
      <c r="F45" s="310">
        <v>2515873</v>
      </c>
      <c r="G45" s="310">
        <v>30000</v>
      </c>
      <c r="H45" s="311">
        <v>0</v>
      </c>
      <c r="I45" s="309">
        <v>486</v>
      </c>
      <c r="J45" s="310">
        <v>2614216.7999999998</v>
      </c>
      <c r="K45" s="310">
        <v>5000</v>
      </c>
      <c r="L45" s="311">
        <v>0</v>
      </c>
      <c r="M45" s="383">
        <v>478</v>
      </c>
      <c r="N45" s="384">
        <v>3167144.8</v>
      </c>
      <c r="O45" s="384">
        <v>15000</v>
      </c>
      <c r="P45" s="385">
        <v>0</v>
      </c>
      <c r="Q45" s="383">
        <f t="shared" si="2"/>
        <v>-28</v>
      </c>
      <c r="R45" s="384">
        <f t="shared" si="0"/>
        <v>651271.79999999981</v>
      </c>
      <c r="S45" s="384">
        <f t="shared" si="0"/>
        <v>-15000</v>
      </c>
      <c r="T45" s="385">
        <f t="shared" si="0"/>
        <v>0</v>
      </c>
      <c r="U45" s="383">
        <f t="shared" si="3"/>
        <v>-8</v>
      </c>
      <c r="V45" s="384">
        <f t="shared" si="1"/>
        <v>552928</v>
      </c>
      <c r="W45" s="384">
        <f t="shared" si="1"/>
        <v>10000</v>
      </c>
      <c r="X45" s="385">
        <f t="shared" si="1"/>
        <v>0</v>
      </c>
      <c r="Z45" s="305"/>
    </row>
    <row r="46" spans="1:26" x14ac:dyDescent="0.2">
      <c r="A46" s="320" t="s">
        <v>95</v>
      </c>
      <c r="B46" s="344" t="s">
        <v>333</v>
      </c>
      <c r="C46" s="345" t="s">
        <v>334</v>
      </c>
      <c r="D46" s="346" t="s">
        <v>1012</v>
      </c>
      <c r="E46" s="348">
        <v>44</v>
      </c>
      <c r="F46" s="310">
        <v>14520</v>
      </c>
      <c r="G46" s="310">
        <v>0</v>
      </c>
      <c r="H46" s="311">
        <v>0</v>
      </c>
      <c r="I46" s="309">
        <v>156</v>
      </c>
      <c r="J46" s="310">
        <v>43292</v>
      </c>
      <c r="K46" s="310">
        <v>0</v>
      </c>
      <c r="L46" s="311">
        <v>0</v>
      </c>
      <c r="M46" s="383">
        <v>0</v>
      </c>
      <c r="N46" s="384">
        <v>0</v>
      </c>
      <c r="O46" s="384">
        <v>0</v>
      </c>
      <c r="P46" s="385">
        <v>0</v>
      </c>
      <c r="Q46" s="383">
        <f t="shared" si="2"/>
        <v>-44</v>
      </c>
      <c r="R46" s="384">
        <f t="shared" si="0"/>
        <v>-14520</v>
      </c>
      <c r="S46" s="384">
        <f t="shared" si="0"/>
        <v>0</v>
      </c>
      <c r="T46" s="385">
        <f t="shared" si="0"/>
        <v>0</v>
      </c>
      <c r="U46" s="383">
        <f t="shared" si="3"/>
        <v>-156</v>
      </c>
      <c r="V46" s="384">
        <f t="shared" si="1"/>
        <v>-43292</v>
      </c>
      <c r="W46" s="384">
        <f t="shared" si="1"/>
        <v>0</v>
      </c>
      <c r="X46" s="385">
        <f t="shared" si="1"/>
        <v>0</v>
      </c>
      <c r="Z46" s="305"/>
    </row>
    <row r="47" spans="1:26" x14ac:dyDescent="0.2">
      <c r="A47" s="320" t="s">
        <v>95</v>
      </c>
      <c r="B47" s="344" t="s">
        <v>335</v>
      </c>
      <c r="C47" s="345" t="s">
        <v>336</v>
      </c>
      <c r="D47" s="346" t="s">
        <v>1006</v>
      </c>
      <c r="E47" s="348"/>
      <c r="F47" s="310"/>
      <c r="G47" s="310"/>
      <c r="H47" s="311"/>
      <c r="I47" s="309">
        <v>46</v>
      </c>
      <c r="J47" s="310">
        <v>15933.999999999998</v>
      </c>
      <c r="K47" s="310">
        <v>0</v>
      </c>
      <c r="L47" s="311">
        <v>0</v>
      </c>
      <c r="M47" s="383">
        <v>183</v>
      </c>
      <c r="N47" s="384">
        <v>82866.399999999994</v>
      </c>
      <c r="O47" s="384">
        <v>0</v>
      </c>
      <c r="P47" s="385">
        <v>0</v>
      </c>
      <c r="Q47" s="383">
        <f t="shared" si="2"/>
        <v>183</v>
      </c>
      <c r="R47" s="384">
        <f t="shared" si="0"/>
        <v>82866.399999999994</v>
      </c>
      <c r="S47" s="384">
        <f t="shared" si="0"/>
        <v>0</v>
      </c>
      <c r="T47" s="385">
        <f t="shared" si="0"/>
        <v>0</v>
      </c>
      <c r="U47" s="383">
        <f t="shared" si="3"/>
        <v>137</v>
      </c>
      <c r="V47" s="384">
        <f t="shared" si="1"/>
        <v>66932.399999999994</v>
      </c>
      <c r="W47" s="384">
        <f t="shared" si="1"/>
        <v>0</v>
      </c>
      <c r="X47" s="385">
        <f t="shared" si="1"/>
        <v>0</v>
      </c>
      <c r="Z47" s="305"/>
    </row>
    <row r="48" spans="1:26" x14ac:dyDescent="0.2">
      <c r="A48" s="320" t="s">
        <v>100</v>
      </c>
      <c r="B48" s="344" t="s">
        <v>337</v>
      </c>
      <c r="C48" s="345" t="s">
        <v>338</v>
      </c>
      <c r="D48" s="346" t="s">
        <v>1002</v>
      </c>
      <c r="E48" s="348">
        <v>0</v>
      </c>
      <c r="F48" s="310">
        <v>145540</v>
      </c>
      <c r="G48" s="310">
        <v>0</v>
      </c>
      <c r="H48" s="311">
        <v>0</v>
      </c>
      <c r="I48" s="309">
        <v>0</v>
      </c>
      <c r="J48" s="310">
        <v>122463</v>
      </c>
      <c r="K48" s="310">
        <v>0</v>
      </c>
      <c r="L48" s="311">
        <v>0</v>
      </c>
      <c r="M48" s="383">
        <v>0</v>
      </c>
      <c r="N48" s="384">
        <v>116003</v>
      </c>
      <c r="O48" s="384">
        <v>0</v>
      </c>
      <c r="P48" s="385">
        <v>0</v>
      </c>
      <c r="Q48" s="383">
        <f t="shared" si="2"/>
        <v>0</v>
      </c>
      <c r="R48" s="384">
        <f t="shared" si="0"/>
        <v>-29537</v>
      </c>
      <c r="S48" s="384">
        <f t="shared" si="0"/>
        <v>0</v>
      </c>
      <c r="T48" s="385">
        <f t="shared" si="0"/>
        <v>0</v>
      </c>
      <c r="U48" s="383">
        <f t="shared" si="3"/>
        <v>0</v>
      </c>
      <c r="V48" s="384">
        <f t="shared" si="1"/>
        <v>-6460</v>
      </c>
      <c r="W48" s="384">
        <f t="shared" si="1"/>
        <v>0</v>
      </c>
      <c r="X48" s="385">
        <f t="shared" si="1"/>
        <v>0</v>
      </c>
      <c r="Z48" s="305"/>
    </row>
    <row r="49" spans="1:26" x14ac:dyDescent="0.2">
      <c r="A49" s="320" t="s">
        <v>100</v>
      </c>
      <c r="B49" s="344" t="s">
        <v>339</v>
      </c>
      <c r="C49" s="345" t="s">
        <v>340</v>
      </c>
      <c r="D49" s="346" t="s">
        <v>1002</v>
      </c>
      <c r="E49" s="348">
        <v>0</v>
      </c>
      <c r="F49" s="310">
        <v>269817</v>
      </c>
      <c r="G49" s="310">
        <v>0</v>
      </c>
      <c r="H49" s="311">
        <v>0</v>
      </c>
      <c r="I49" s="309">
        <v>0</v>
      </c>
      <c r="J49" s="310">
        <v>190980</v>
      </c>
      <c r="K49" s="310">
        <v>0</v>
      </c>
      <c r="L49" s="311">
        <v>0</v>
      </c>
      <c r="M49" s="383">
        <v>0</v>
      </c>
      <c r="N49" s="384">
        <v>202672</v>
      </c>
      <c r="O49" s="384">
        <v>0</v>
      </c>
      <c r="P49" s="385">
        <v>0</v>
      </c>
      <c r="Q49" s="383">
        <f t="shared" si="2"/>
        <v>0</v>
      </c>
      <c r="R49" s="384">
        <f t="shared" si="0"/>
        <v>-67145</v>
      </c>
      <c r="S49" s="384">
        <f t="shared" si="0"/>
        <v>0</v>
      </c>
      <c r="T49" s="385">
        <f t="shared" si="0"/>
        <v>0</v>
      </c>
      <c r="U49" s="383">
        <f t="shared" si="3"/>
        <v>0</v>
      </c>
      <c r="V49" s="384">
        <f t="shared" si="1"/>
        <v>11692</v>
      </c>
      <c r="W49" s="384">
        <f t="shared" si="1"/>
        <v>0</v>
      </c>
      <c r="X49" s="385">
        <f t="shared" si="1"/>
        <v>0</v>
      </c>
      <c r="Z49" s="305"/>
    </row>
    <row r="50" spans="1:26" x14ac:dyDescent="0.2">
      <c r="A50" s="320" t="s">
        <v>100</v>
      </c>
      <c r="B50" s="344" t="s">
        <v>341</v>
      </c>
      <c r="C50" s="345" t="s">
        <v>342</v>
      </c>
      <c r="D50" s="346" t="s">
        <v>1002</v>
      </c>
      <c r="E50" s="348">
        <v>0</v>
      </c>
      <c r="F50" s="310">
        <v>206642</v>
      </c>
      <c r="G50" s="310">
        <v>0</v>
      </c>
      <c r="H50" s="311">
        <v>0</v>
      </c>
      <c r="I50" s="309">
        <v>0</v>
      </c>
      <c r="J50" s="310">
        <v>190654</v>
      </c>
      <c r="K50" s="310">
        <v>0</v>
      </c>
      <c r="L50" s="311">
        <v>0</v>
      </c>
      <c r="M50" s="383">
        <v>0</v>
      </c>
      <c r="N50" s="384">
        <v>186100</v>
      </c>
      <c r="O50" s="384">
        <v>0</v>
      </c>
      <c r="P50" s="385">
        <v>0</v>
      </c>
      <c r="Q50" s="383">
        <f t="shared" si="2"/>
        <v>0</v>
      </c>
      <c r="R50" s="384">
        <f t="shared" si="0"/>
        <v>-20542</v>
      </c>
      <c r="S50" s="384">
        <f t="shared" si="0"/>
        <v>0</v>
      </c>
      <c r="T50" s="385">
        <f t="shared" si="0"/>
        <v>0</v>
      </c>
      <c r="U50" s="383">
        <f t="shared" si="3"/>
        <v>0</v>
      </c>
      <c r="V50" s="384">
        <f t="shared" si="1"/>
        <v>-4554</v>
      </c>
      <c r="W50" s="384">
        <f t="shared" si="1"/>
        <v>0</v>
      </c>
      <c r="X50" s="385">
        <f t="shared" si="1"/>
        <v>0</v>
      </c>
      <c r="Z50" s="305"/>
    </row>
    <row r="51" spans="1:26" x14ac:dyDescent="0.2">
      <c r="A51" s="320" t="s">
        <v>100</v>
      </c>
      <c r="B51" s="344" t="s">
        <v>343</v>
      </c>
      <c r="C51" s="345" t="s">
        <v>344</v>
      </c>
      <c r="D51" s="346" t="s">
        <v>1002</v>
      </c>
      <c r="E51" s="348">
        <v>0</v>
      </c>
      <c r="F51" s="310">
        <v>71122</v>
      </c>
      <c r="G51" s="310">
        <v>0</v>
      </c>
      <c r="H51" s="311">
        <v>0</v>
      </c>
      <c r="I51" s="309">
        <v>0</v>
      </c>
      <c r="J51" s="310">
        <v>68820</v>
      </c>
      <c r="K51" s="310">
        <v>0</v>
      </c>
      <c r="L51" s="311">
        <v>0</v>
      </c>
      <c r="M51" s="383">
        <v>0</v>
      </c>
      <c r="N51" s="384">
        <v>85334</v>
      </c>
      <c r="O51" s="384">
        <v>0</v>
      </c>
      <c r="P51" s="385">
        <v>0</v>
      </c>
      <c r="Q51" s="383">
        <f t="shared" si="2"/>
        <v>0</v>
      </c>
      <c r="R51" s="384">
        <f t="shared" si="0"/>
        <v>14212</v>
      </c>
      <c r="S51" s="384">
        <f t="shared" si="0"/>
        <v>0</v>
      </c>
      <c r="T51" s="385">
        <f t="shared" si="0"/>
        <v>0</v>
      </c>
      <c r="U51" s="383">
        <f t="shared" si="3"/>
        <v>0</v>
      </c>
      <c r="V51" s="384">
        <f t="shared" si="1"/>
        <v>16514</v>
      </c>
      <c r="W51" s="384">
        <f t="shared" si="1"/>
        <v>0</v>
      </c>
      <c r="X51" s="385">
        <f t="shared" si="1"/>
        <v>0</v>
      </c>
      <c r="Z51" s="305"/>
    </row>
    <row r="52" spans="1:26" x14ac:dyDescent="0.2">
      <c r="A52" s="320" t="s">
        <v>100</v>
      </c>
      <c r="B52" s="344" t="s">
        <v>345</v>
      </c>
      <c r="C52" s="345" t="s">
        <v>346</v>
      </c>
      <c r="D52" s="346" t="s">
        <v>1002</v>
      </c>
      <c r="E52" s="348">
        <v>0</v>
      </c>
      <c r="F52" s="310">
        <v>15960</v>
      </c>
      <c r="G52" s="310">
        <v>0</v>
      </c>
      <c r="H52" s="311">
        <v>0</v>
      </c>
      <c r="I52" s="309">
        <v>0</v>
      </c>
      <c r="J52" s="310">
        <v>14440</v>
      </c>
      <c r="K52" s="310">
        <v>0</v>
      </c>
      <c r="L52" s="311">
        <v>0</v>
      </c>
      <c r="M52" s="383">
        <v>0</v>
      </c>
      <c r="N52" s="384">
        <v>14316</v>
      </c>
      <c r="O52" s="384">
        <v>0</v>
      </c>
      <c r="P52" s="385">
        <v>0</v>
      </c>
      <c r="Q52" s="383">
        <f t="shared" si="2"/>
        <v>0</v>
      </c>
      <c r="R52" s="384">
        <f t="shared" si="0"/>
        <v>-1644</v>
      </c>
      <c r="S52" s="384">
        <f t="shared" si="0"/>
        <v>0</v>
      </c>
      <c r="T52" s="385">
        <f t="shared" si="0"/>
        <v>0</v>
      </c>
      <c r="U52" s="383">
        <f t="shared" si="3"/>
        <v>0</v>
      </c>
      <c r="V52" s="384">
        <f t="shared" si="1"/>
        <v>-124</v>
      </c>
      <c r="W52" s="384">
        <f t="shared" si="1"/>
        <v>0</v>
      </c>
      <c r="X52" s="385">
        <f t="shared" si="1"/>
        <v>0</v>
      </c>
      <c r="Z52" s="305"/>
    </row>
    <row r="53" spans="1:26" x14ac:dyDescent="0.2">
      <c r="A53" s="320" t="s">
        <v>100</v>
      </c>
      <c r="B53" s="344" t="s">
        <v>347</v>
      </c>
      <c r="C53" s="345" t="s">
        <v>348</v>
      </c>
      <c r="D53" s="346" t="s">
        <v>1003</v>
      </c>
      <c r="E53" s="348">
        <v>13796</v>
      </c>
      <c r="F53" s="310">
        <v>19508674.399999999</v>
      </c>
      <c r="G53" s="310">
        <v>392579.15</v>
      </c>
      <c r="H53" s="311">
        <v>6984886.3899999987</v>
      </c>
      <c r="I53" s="309">
        <v>12625.5</v>
      </c>
      <c r="J53" s="310">
        <v>18558824.52</v>
      </c>
      <c r="K53" s="310">
        <v>349967.61</v>
      </c>
      <c r="L53" s="311">
        <v>8026501.1700000009</v>
      </c>
      <c r="M53" s="383">
        <v>10980</v>
      </c>
      <c r="N53" s="384">
        <v>28020962.919999994</v>
      </c>
      <c r="O53" s="384">
        <v>432118</v>
      </c>
      <c r="P53" s="385">
        <v>8247501.0899999999</v>
      </c>
      <c r="Q53" s="383">
        <f t="shared" si="2"/>
        <v>-2816</v>
      </c>
      <c r="R53" s="384">
        <f t="shared" si="0"/>
        <v>8512288.5199999958</v>
      </c>
      <c r="S53" s="384">
        <f t="shared" si="0"/>
        <v>39538.849999999977</v>
      </c>
      <c r="T53" s="385">
        <f t="shared" si="0"/>
        <v>1262614.7000000011</v>
      </c>
      <c r="U53" s="383">
        <f t="shared" si="3"/>
        <v>-1645.5</v>
      </c>
      <c r="V53" s="384">
        <f t="shared" si="1"/>
        <v>9462138.3999999948</v>
      </c>
      <c r="W53" s="384">
        <f t="shared" si="1"/>
        <v>82150.390000000014</v>
      </c>
      <c r="X53" s="385">
        <f t="shared" si="1"/>
        <v>220999.91999999899</v>
      </c>
      <c r="Z53" s="305"/>
    </row>
    <row r="54" spans="1:26" x14ac:dyDescent="0.2">
      <c r="A54" s="320" t="s">
        <v>100</v>
      </c>
      <c r="B54" s="344" t="s">
        <v>349</v>
      </c>
      <c r="C54" s="345" t="s">
        <v>350</v>
      </c>
      <c r="D54" s="346" t="s">
        <v>1003</v>
      </c>
      <c r="E54" s="348">
        <v>4892</v>
      </c>
      <c r="F54" s="310">
        <v>5777832.8000000007</v>
      </c>
      <c r="G54" s="310">
        <v>333753.29000000004</v>
      </c>
      <c r="H54" s="311">
        <v>0</v>
      </c>
      <c r="I54" s="309">
        <v>3796</v>
      </c>
      <c r="J54" s="310">
        <v>4695855.8199999994</v>
      </c>
      <c r="K54" s="310">
        <v>316041.43</v>
      </c>
      <c r="L54" s="311">
        <v>0</v>
      </c>
      <c r="M54" s="383">
        <v>3137</v>
      </c>
      <c r="N54" s="384">
        <v>5595300.2000000011</v>
      </c>
      <c r="O54" s="384">
        <v>386784.52</v>
      </c>
      <c r="P54" s="385">
        <v>0</v>
      </c>
      <c r="Q54" s="383">
        <f t="shared" si="2"/>
        <v>-1755</v>
      </c>
      <c r="R54" s="384">
        <f t="shared" si="0"/>
        <v>-182532.59999999963</v>
      </c>
      <c r="S54" s="384">
        <f t="shared" si="0"/>
        <v>53031.229999999981</v>
      </c>
      <c r="T54" s="385">
        <f t="shared" si="0"/>
        <v>0</v>
      </c>
      <c r="U54" s="383">
        <f t="shared" si="3"/>
        <v>-659</v>
      </c>
      <c r="V54" s="384">
        <f t="shared" si="1"/>
        <v>899444.38000000175</v>
      </c>
      <c r="W54" s="384">
        <f t="shared" si="1"/>
        <v>70743.090000000026</v>
      </c>
      <c r="X54" s="385">
        <f t="shared" si="1"/>
        <v>0</v>
      </c>
      <c r="Z54" s="305"/>
    </row>
    <row r="55" spans="1:26" x14ac:dyDescent="0.2">
      <c r="A55" s="320" t="s">
        <v>100</v>
      </c>
      <c r="B55" s="344" t="s">
        <v>351</v>
      </c>
      <c r="C55" s="345" t="s">
        <v>352</v>
      </c>
      <c r="D55" s="346" t="s">
        <v>1003</v>
      </c>
      <c r="E55" s="348">
        <v>305</v>
      </c>
      <c r="F55" s="310">
        <v>232540</v>
      </c>
      <c r="G55" s="310">
        <v>0</v>
      </c>
      <c r="H55" s="311">
        <v>0</v>
      </c>
      <c r="I55" s="309">
        <v>4</v>
      </c>
      <c r="J55" s="310">
        <v>132687</v>
      </c>
      <c r="K55" s="310">
        <v>0</v>
      </c>
      <c r="L55" s="311">
        <v>0</v>
      </c>
      <c r="M55" s="383">
        <v>72</v>
      </c>
      <c r="N55" s="384">
        <v>179654.66</v>
      </c>
      <c r="O55" s="384">
        <v>0</v>
      </c>
      <c r="P55" s="385">
        <v>0</v>
      </c>
      <c r="Q55" s="383">
        <f t="shared" si="2"/>
        <v>-233</v>
      </c>
      <c r="R55" s="384">
        <f t="shared" si="0"/>
        <v>-52885.34</v>
      </c>
      <c r="S55" s="384">
        <f t="shared" si="0"/>
        <v>0</v>
      </c>
      <c r="T55" s="385">
        <f t="shared" si="0"/>
        <v>0</v>
      </c>
      <c r="U55" s="383">
        <f t="shared" si="3"/>
        <v>68</v>
      </c>
      <c r="V55" s="384">
        <f t="shared" si="1"/>
        <v>46967.66</v>
      </c>
      <c r="W55" s="384">
        <f t="shared" si="1"/>
        <v>0</v>
      </c>
      <c r="X55" s="385">
        <f t="shared" si="1"/>
        <v>0</v>
      </c>
      <c r="Z55" s="305"/>
    </row>
    <row r="56" spans="1:26" x14ac:dyDescent="0.2">
      <c r="A56" s="320" t="s">
        <v>100</v>
      </c>
      <c r="B56" s="344" t="s">
        <v>353</v>
      </c>
      <c r="C56" s="345" t="s">
        <v>354</v>
      </c>
      <c r="D56" s="346" t="s">
        <v>1003</v>
      </c>
      <c r="E56" s="348">
        <v>683</v>
      </c>
      <c r="F56" s="310">
        <v>750931</v>
      </c>
      <c r="G56" s="310">
        <v>0</v>
      </c>
      <c r="H56" s="311">
        <v>0</v>
      </c>
      <c r="I56" s="309">
        <v>886</v>
      </c>
      <c r="J56" s="310">
        <v>803138.6</v>
      </c>
      <c r="K56" s="310">
        <v>0</v>
      </c>
      <c r="L56" s="311">
        <v>0</v>
      </c>
      <c r="M56" s="383">
        <v>678</v>
      </c>
      <c r="N56" s="384">
        <v>688386.8</v>
      </c>
      <c r="O56" s="384">
        <v>0</v>
      </c>
      <c r="P56" s="385">
        <v>0</v>
      </c>
      <c r="Q56" s="383">
        <f t="shared" si="2"/>
        <v>-5</v>
      </c>
      <c r="R56" s="384">
        <f t="shared" si="0"/>
        <v>-62544.199999999953</v>
      </c>
      <c r="S56" s="384">
        <f t="shared" si="0"/>
        <v>0</v>
      </c>
      <c r="T56" s="385">
        <f t="shared" si="0"/>
        <v>0</v>
      </c>
      <c r="U56" s="383">
        <f t="shared" si="3"/>
        <v>-208</v>
      </c>
      <c r="V56" s="384">
        <f t="shared" si="1"/>
        <v>-114751.79999999993</v>
      </c>
      <c r="W56" s="384">
        <f t="shared" si="1"/>
        <v>0</v>
      </c>
      <c r="X56" s="385">
        <f t="shared" si="1"/>
        <v>0</v>
      </c>
      <c r="Z56" s="305"/>
    </row>
    <row r="57" spans="1:26" x14ac:dyDescent="0.2">
      <c r="A57" s="320" t="s">
        <v>100</v>
      </c>
      <c r="B57" s="344" t="s">
        <v>355</v>
      </c>
      <c r="C57" s="345" t="s">
        <v>356</v>
      </c>
      <c r="D57" s="346" t="s">
        <v>1003</v>
      </c>
      <c r="E57" s="348">
        <v>946</v>
      </c>
      <c r="F57" s="310">
        <v>676887</v>
      </c>
      <c r="G57" s="310">
        <v>0</v>
      </c>
      <c r="H57" s="311">
        <v>0</v>
      </c>
      <c r="I57" s="309">
        <v>1022</v>
      </c>
      <c r="J57" s="310">
        <v>688206</v>
      </c>
      <c r="K57" s="310">
        <v>0</v>
      </c>
      <c r="L57" s="311">
        <v>0</v>
      </c>
      <c r="M57" s="383">
        <v>1066</v>
      </c>
      <c r="N57" s="384">
        <v>896639.6</v>
      </c>
      <c r="O57" s="384">
        <v>0</v>
      </c>
      <c r="P57" s="385">
        <v>0</v>
      </c>
      <c r="Q57" s="383">
        <f t="shared" si="2"/>
        <v>120</v>
      </c>
      <c r="R57" s="384">
        <f t="shared" si="0"/>
        <v>219752.59999999998</v>
      </c>
      <c r="S57" s="384">
        <f t="shared" si="0"/>
        <v>0</v>
      </c>
      <c r="T57" s="385">
        <f t="shared" si="0"/>
        <v>0</v>
      </c>
      <c r="U57" s="383">
        <f t="shared" si="3"/>
        <v>44</v>
      </c>
      <c r="V57" s="384">
        <f t="shared" si="1"/>
        <v>208433.59999999998</v>
      </c>
      <c r="W57" s="384">
        <f t="shared" si="1"/>
        <v>0</v>
      </c>
      <c r="X57" s="385">
        <f t="shared" si="1"/>
        <v>0</v>
      </c>
      <c r="Z57" s="305"/>
    </row>
    <row r="58" spans="1:26" x14ac:dyDescent="0.2">
      <c r="A58" s="320" t="s">
        <v>100</v>
      </c>
      <c r="B58" s="344" t="s">
        <v>357</v>
      </c>
      <c r="C58" s="345" t="s">
        <v>358</v>
      </c>
      <c r="D58" s="346" t="s">
        <v>1004</v>
      </c>
      <c r="E58" s="348">
        <v>451</v>
      </c>
      <c r="F58" s="310">
        <v>367732</v>
      </c>
      <c r="G58" s="310">
        <v>0</v>
      </c>
      <c r="H58" s="311">
        <v>0</v>
      </c>
      <c r="I58" s="309">
        <v>428</v>
      </c>
      <c r="J58" s="310">
        <v>318913.8</v>
      </c>
      <c r="K58" s="310">
        <v>0</v>
      </c>
      <c r="L58" s="311">
        <v>0</v>
      </c>
      <c r="M58" s="383">
        <v>381</v>
      </c>
      <c r="N58" s="384">
        <v>460651.2</v>
      </c>
      <c r="O58" s="384">
        <v>0</v>
      </c>
      <c r="P58" s="385">
        <v>0</v>
      </c>
      <c r="Q58" s="383">
        <f t="shared" si="2"/>
        <v>-70</v>
      </c>
      <c r="R58" s="384">
        <f t="shared" si="0"/>
        <v>92919.200000000012</v>
      </c>
      <c r="S58" s="384">
        <f t="shared" si="0"/>
        <v>0</v>
      </c>
      <c r="T58" s="385">
        <f t="shared" si="0"/>
        <v>0</v>
      </c>
      <c r="U58" s="383">
        <f t="shared" si="3"/>
        <v>-47</v>
      </c>
      <c r="V58" s="384">
        <f t="shared" si="1"/>
        <v>141737.40000000002</v>
      </c>
      <c r="W58" s="384">
        <f t="shared" si="1"/>
        <v>0</v>
      </c>
      <c r="X58" s="385">
        <f t="shared" si="1"/>
        <v>0</v>
      </c>
      <c r="Z58" s="305"/>
    </row>
    <row r="59" spans="1:26" x14ac:dyDescent="0.2">
      <c r="A59" s="320" t="s">
        <v>100</v>
      </c>
      <c r="B59" s="344" t="s">
        <v>359</v>
      </c>
      <c r="C59" s="345" t="s">
        <v>360</v>
      </c>
      <c r="D59" s="346" t="s">
        <v>1004</v>
      </c>
      <c r="E59" s="348">
        <v>1370</v>
      </c>
      <c r="F59" s="310">
        <v>1162774</v>
      </c>
      <c r="G59" s="310">
        <v>0</v>
      </c>
      <c r="H59" s="311">
        <v>0</v>
      </c>
      <c r="I59" s="309">
        <v>1441</v>
      </c>
      <c r="J59" s="310">
        <v>1146789.2</v>
      </c>
      <c r="K59" s="310">
        <v>0</v>
      </c>
      <c r="L59" s="311">
        <v>0</v>
      </c>
      <c r="M59" s="383">
        <v>1342</v>
      </c>
      <c r="N59" s="384">
        <v>1730741.6</v>
      </c>
      <c r="O59" s="384">
        <v>0</v>
      </c>
      <c r="P59" s="385">
        <v>0</v>
      </c>
      <c r="Q59" s="383">
        <f t="shared" si="2"/>
        <v>-28</v>
      </c>
      <c r="R59" s="384">
        <f t="shared" si="0"/>
        <v>567967.60000000009</v>
      </c>
      <c r="S59" s="384">
        <f t="shared" si="0"/>
        <v>0</v>
      </c>
      <c r="T59" s="385">
        <f t="shared" si="0"/>
        <v>0</v>
      </c>
      <c r="U59" s="383">
        <f t="shared" si="3"/>
        <v>-99</v>
      </c>
      <c r="V59" s="384">
        <f t="shared" si="1"/>
        <v>583952.40000000014</v>
      </c>
      <c r="W59" s="384">
        <f t="shared" si="1"/>
        <v>0</v>
      </c>
      <c r="X59" s="385">
        <f t="shared" si="1"/>
        <v>0</v>
      </c>
      <c r="Z59" s="305"/>
    </row>
    <row r="60" spans="1:26" x14ac:dyDescent="0.2">
      <c r="A60" s="320" t="s">
        <v>100</v>
      </c>
      <c r="B60" s="344" t="s">
        <v>361</v>
      </c>
      <c r="C60" s="345" t="s">
        <v>362</v>
      </c>
      <c r="D60" s="346" t="s">
        <v>1004</v>
      </c>
      <c r="E60" s="348">
        <v>346</v>
      </c>
      <c r="F60" s="310">
        <v>251467</v>
      </c>
      <c r="G60" s="310">
        <v>0</v>
      </c>
      <c r="H60" s="311">
        <v>0</v>
      </c>
      <c r="I60" s="309">
        <v>335</v>
      </c>
      <c r="J60" s="310">
        <v>236325</v>
      </c>
      <c r="K60" s="310">
        <v>0</v>
      </c>
      <c r="L60" s="311">
        <v>0</v>
      </c>
      <c r="M60" s="383">
        <v>336</v>
      </c>
      <c r="N60" s="384">
        <v>387373.6</v>
      </c>
      <c r="O60" s="384">
        <v>0</v>
      </c>
      <c r="P60" s="385">
        <v>0</v>
      </c>
      <c r="Q60" s="383">
        <f t="shared" si="2"/>
        <v>-10</v>
      </c>
      <c r="R60" s="384">
        <f t="shared" si="0"/>
        <v>135906.59999999998</v>
      </c>
      <c r="S60" s="384">
        <f t="shared" si="0"/>
        <v>0</v>
      </c>
      <c r="T60" s="385">
        <f t="shared" si="0"/>
        <v>0</v>
      </c>
      <c r="U60" s="383">
        <f t="shared" si="3"/>
        <v>1</v>
      </c>
      <c r="V60" s="384">
        <f t="shared" si="1"/>
        <v>151048.59999999998</v>
      </c>
      <c r="W60" s="384">
        <f t="shared" si="1"/>
        <v>0</v>
      </c>
      <c r="X60" s="385">
        <f t="shared" si="1"/>
        <v>0</v>
      </c>
      <c r="Z60" s="305"/>
    </row>
    <row r="61" spans="1:26" x14ac:dyDescent="0.2">
      <c r="A61" s="320" t="s">
        <v>100</v>
      </c>
      <c r="B61" s="344" t="s">
        <v>363</v>
      </c>
      <c r="C61" s="345" t="s">
        <v>364</v>
      </c>
      <c r="D61" s="346" t="s">
        <v>1004</v>
      </c>
      <c r="E61" s="348">
        <v>19</v>
      </c>
      <c r="F61" s="310">
        <v>104610</v>
      </c>
      <c r="G61" s="310">
        <v>0</v>
      </c>
      <c r="H61" s="311">
        <v>0</v>
      </c>
      <c r="I61" s="309">
        <v>13</v>
      </c>
      <c r="J61" s="310">
        <v>80243.8</v>
      </c>
      <c r="K61" s="310">
        <v>0</v>
      </c>
      <c r="L61" s="311">
        <v>0</v>
      </c>
      <c r="M61" s="383">
        <v>15</v>
      </c>
      <c r="N61" s="384">
        <v>83058.600000000006</v>
      </c>
      <c r="O61" s="384">
        <v>0</v>
      </c>
      <c r="P61" s="385">
        <v>0</v>
      </c>
      <c r="Q61" s="383">
        <f t="shared" si="2"/>
        <v>-4</v>
      </c>
      <c r="R61" s="384">
        <f t="shared" si="0"/>
        <v>-21551.399999999994</v>
      </c>
      <c r="S61" s="384">
        <f t="shared" si="0"/>
        <v>0</v>
      </c>
      <c r="T61" s="385">
        <f t="shared" si="0"/>
        <v>0</v>
      </c>
      <c r="U61" s="383">
        <f t="shared" si="3"/>
        <v>2</v>
      </c>
      <c r="V61" s="384">
        <f t="shared" si="1"/>
        <v>2814.8000000000029</v>
      </c>
      <c r="W61" s="384">
        <f t="shared" si="1"/>
        <v>0</v>
      </c>
      <c r="X61" s="385">
        <f t="shared" si="1"/>
        <v>0</v>
      </c>
      <c r="Z61" s="305"/>
    </row>
    <row r="62" spans="1:26" x14ac:dyDescent="0.2">
      <c r="A62" s="320" t="s">
        <v>100</v>
      </c>
      <c r="B62" s="344" t="s">
        <v>365</v>
      </c>
      <c r="C62" s="345" t="s">
        <v>366</v>
      </c>
      <c r="D62" s="346" t="s">
        <v>1004</v>
      </c>
      <c r="E62" s="348">
        <v>715</v>
      </c>
      <c r="F62" s="310">
        <v>1482269</v>
      </c>
      <c r="G62" s="310">
        <v>-7090</v>
      </c>
      <c r="H62" s="311">
        <v>0</v>
      </c>
      <c r="I62" s="309">
        <v>708</v>
      </c>
      <c r="J62" s="310">
        <v>1515683</v>
      </c>
      <c r="K62" s="310">
        <v>120</v>
      </c>
      <c r="L62" s="311">
        <v>0</v>
      </c>
      <c r="M62" s="383">
        <v>638</v>
      </c>
      <c r="N62" s="384">
        <v>2090416.3</v>
      </c>
      <c r="O62" s="384">
        <v>0</v>
      </c>
      <c r="P62" s="385">
        <v>0</v>
      </c>
      <c r="Q62" s="383">
        <f t="shared" si="2"/>
        <v>-77</v>
      </c>
      <c r="R62" s="384">
        <f t="shared" si="2"/>
        <v>608147.30000000005</v>
      </c>
      <c r="S62" s="384">
        <f t="shared" si="2"/>
        <v>7090</v>
      </c>
      <c r="T62" s="385">
        <f t="shared" si="2"/>
        <v>0</v>
      </c>
      <c r="U62" s="383">
        <f t="shared" si="3"/>
        <v>-70</v>
      </c>
      <c r="V62" s="384">
        <f t="shared" si="3"/>
        <v>574733.30000000005</v>
      </c>
      <c r="W62" s="384">
        <f t="shared" si="3"/>
        <v>-120</v>
      </c>
      <c r="X62" s="385">
        <f t="shared" si="3"/>
        <v>0</v>
      </c>
      <c r="Z62" s="305"/>
    </row>
    <row r="63" spans="1:26" x14ac:dyDescent="0.2">
      <c r="A63" s="320" t="s">
        <v>100</v>
      </c>
      <c r="B63" s="344" t="s">
        <v>367</v>
      </c>
      <c r="C63" s="345" t="s">
        <v>368</v>
      </c>
      <c r="D63" s="346" t="s">
        <v>1004</v>
      </c>
      <c r="E63" s="348">
        <v>362</v>
      </c>
      <c r="F63" s="310">
        <v>272475</v>
      </c>
      <c r="G63" s="310">
        <v>0</v>
      </c>
      <c r="H63" s="311">
        <v>0</v>
      </c>
      <c r="I63" s="309">
        <v>87</v>
      </c>
      <c r="J63" s="310">
        <v>165413.23000000001</v>
      </c>
      <c r="K63" s="310">
        <v>0</v>
      </c>
      <c r="L63" s="311">
        <v>0</v>
      </c>
      <c r="M63" s="383">
        <v>78</v>
      </c>
      <c r="N63" s="384">
        <v>270886.59999999998</v>
      </c>
      <c r="O63" s="384">
        <v>0</v>
      </c>
      <c r="P63" s="385">
        <v>0</v>
      </c>
      <c r="Q63" s="383">
        <f t="shared" ref="Q63:T126" si="4">M63-E63</f>
        <v>-284</v>
      </c>
      <c r="R63" s="384">
        <f t="shared" si="4"/>
        <v>-1588.4000000000233</v>
      </c>
      <c r="S63" s="384">
        <f t="shared" si="4"/>
        <v>0</v>
      </c>
      <c r="T63" s="385">
        <f t="shared" si="4"/>
        <v>0</v>
      </c>
      <c r="U63" s="383">
        <f t="shared" ref="U63:X126" si="5">IFERROR((M63-I63),"")</f>
        <v>-9</v>
      </c>
      <c r="V63" s="384">
        <f t="shared" si="5"/>
        <v>105473.36999999997</v>
      </c>
      <c r="W63" s="384">
        <f t="shared" si="5"/>
        <v>0</v>
      </c>
      <c r="X63" s="385">
        <f t="shared" si="5"/>
        <v>0</v>
      </c>
      <c r="Z63" s="305"/>
    </row>
    <row r="64" spans="1:26" x14ac:dyDescent="0.2">
      <c r="A64" s="320" t="s">
        <v>100</v>
      </c>
      <c r="B64" s="344" t="s">
        <v>369</v>
      </c>
      <c r="C64" s="345" t="s">
        <v>370</v>
      </c>
      <c r="D64" s="346" t="s">
        <v>1004</v>
      </c>
      <c r="E64" s="348">
        <v>2619</v>
      </c>
      <c r="F64" s="310">
        <v>2620105</v>
      </c>
      <c r="G64" s="310">
        <v>0</v>
      </c>
      <c r="H64" s="311">
        <v>5231894.9800000004</v>
      </c>
      <c r="I64" s="309">
        <v>2498</v>
      </c>
      <c r="J64" s="310">
        <v>2467690.2999999998</v>
      </c>
      <c r="K64" s="310">
        <v>0</v>
      </c>
      <c r="L64" s="311">
        <v>7221300.3300000001</v>
      </c>
      <c r="M64" s="383">
        <v>2584</v>
      </c>
      <c r="N64" s="384">
        <v>2693465.6</v>
      </c>
      <c r="O64" s="384">
        <v>0</v>
      </c>
      <c r="P64" s="385">
        <v>7549553.0700000003</v>
      </c>
      <c r="Q64" s="383">
        <f t="shared" si="4"/>
        <v>-35</v>
      </c>
      <c r="R64" s="384">
        <f t="shared" si="4"/>
        <v>73360.600000000093</v>
      </c>
      <c r="S64" s="384">
        <f t="shared" si="4"/>
        <v>0</v>
      </c>
      <c r="T64" s="385">
        <f t="shared" si="4"/>
        <v>2317658.09</v>
      </c>
      <c r="U64" s="383">
        <f t="shared" si="5"/>
        <v>86</v>
      </c>
      <c r="V64" s="384">
        <f t="shared" si="5"/>
        <v>225775.30000000028</v>
      </c>
      <c r="W64" s="384">
        <f t="shared" si="5"/>
        <v>0</v>
      </c>
      <c r="X64" s="385">
        <f t="shared" si="5"/>
        <v>328252.74000000022</v>
      </c>
      <c r="Z64" s="305"/>
    </row>
    <row r="65" spans="1:26" x14ac:dyDescent="0.2">
      <c r="A65" s="320" t="s">
        <v>100</v>
      </c>
      <c r="B65" s="344" t="s">
        <v>371</v>
      </c>
      <c r="C65" s="345" t="s">
        <v>372</v>
      </c>
      <c r="D65" s="346" t="s">
        <v>1004</v>
      </c>
      <c r="E65" s="348">
        <v>361</v>
      </c>
      <c r="F65" s="310">
        <v>751440</v>
      </c>
      <c r="G65" s="310">
        <v>0</v>
      </c>
      <c r="H65" s="311">
        <v>0</v>
      </c>
      <c r="I65" s="309">
        <v>302</v>
      </c>
      <c r="J65" s="310">
        <v>675819.2</v>
      </c>
      <c r="K65" s="310">
        <v>0</v>
      </c>
      <c r="L65" s="311">
        <v>0</v>
      </c>
      <c r="M65" s="383">
        <v>320</v>
      </c>
      <c r="N65" s="384">
        <v>754476.99999999988</v>
      </c>
      <c r="O65" s="384">
        <v>0</v>
      </c>
      <c r="P65" s="385">
        <v>0</v>
      </c>
      <c r="Q65" s="383">
        <f t="shared" si="4"/>
        <v>-41</v>
      </c>
      <c r="R65" s="384">
        <f t="shared" si="4"/>
        <v>3036.9999999998836</v>
      </c>
      <c r="S65" s="384">
        <f t="shared" si="4"/>
        <v>0</v>
      </c>
      <c r="T65" s="385">
        <f t="shared" si="4"/>
        <v>0</v>
      </c>
      <c r="U65" s="383">
        <f t="shared" si="5"/>
        <v>18</v>
      </c>
      <c r="V65" s="384">
        <f t="shared" si="5"/>
        <v>78657.79999999993</v>
      </c>
      <c r="W65" s="384">
        <f t="shared" si="5"/>
        <v>0</v>
      </c>
      <c r="X65" s="385">
        <f t="shared" si="5"/>
        <v>0</v>
      </c>
      <c r="Z65" s="305"/>
    </row>
    <row r="66" spans="1:26" x14ac:dyDescent="0.2">
      <c r="A66" s="320" t="s">
        <v>100</v>
      </c>
      <c r="B66" s="344" t="s">
        <v>373</v>
      </c>
      <c r="C66" s="345" t="s">
        <v>374</v>
      </c>
      <c r="D66" s="346" t="s">
        <v>1006</v>
      </c>
      <c r="E66" s="348">
        <v>1203</v>
      </c>
      <c r="F66" s="310">
        <v>367326</v>
      </c>
      <c r="G66" s="310">
        <v>0</v>
      </c>
      <c r="H66" s="311">
        <v>0</v>
      </c>
      <c r="I66" s="309">
        <v>437</v>
      </c>
      <c r="J66" s="310">
        <v>263166</v>
      </c>
      <c r="K66" s="310">
        <v>0</v>
      </c>
      <c r="L66" s="311">
        <v>0</v>
      </c>
      <c r="M66" s="383">
        <v>1031</v>
      </c>
      <c r="N66" s="384">
        <v>560617.5</v>
      </c>
      <c r="O66" s="384">
        <v>0</v>
      </c>
      <c r="P66" s="385">
        <v>0</v>
      </c>
      <c r="Q66" s="383">
        <f t="shared" si="4"/>
        <v>-172</v>
      </c>
      <c r="R66" s="384">
        <f t="shared" si="4"/>
        <v>193291.5</v>
      </c>
      <c r="S66" s="384">
        <f t="shared" si="4"/>
        <v>0</v>
      </c>
      <c r="T66" s="385">
        <f t="shared" si="4"/>
        <v>0</v>
      </c>
      <c r="U66" s="383">
        <f t="shared" si="5"/>
        <v>594</v>
      </c>
      <c r="V66" s="384">
        <f t="shared" si="5"/>
        <v>297451.5</v>
      </c>
      <c r="W66" s="384">
        <f t="shared" si="5"/>
        <v>0</v>
      </c>
      <c r="X66" s="385">
        <f t="shared" si="5"/>
        <v>0</v>
      </c>
      <c r="Z66" s="305"/>
    </row>
    <row r="67" spans="1:26" x14ac:dyDescent="0.2">
      <c r="A67" s="320" t="s">
        <v>100</v>
      </c>
      <c r="B67" s="344" t="s">
        <v>375</v>
      </c>
      <c r="C67" s="345" t="s">
        <v>376</v>
      </c>
      <c r="D67" s="346" t="s">
        <v>1013</v>
      </c>
      <c r="E67" s="348">
        <v>324</v>
      </c>
      <c r="F67" s="310">
        <v>107376</v>
      </c>
      <c r="G67" s="310">
        <v>0</v>
      </c>
      <c r="H67" s="311">
        <v>0</v>
      </c>
      <c r="I67" s="309">
        <v>249</v>
      </c>
      <c r="J67" s="310">
        <v>115300.2</v>
      </c>
      <c r="K67" s="310">
        <v>0</v>
      </c>
      <c r="L67" s="311">
        <v>0</v>
      </c>
      <c r="M67" s="383">
        <v>205</v>
      </c>
      <c r="N67" s="384">
        <v>102221.7</v>
      </c>
      <c r="O67" s="384">
        <v>0</v>
      </c>
      <c r="P67" s="385">
        <v>0</v>
      </c>
      <c r="Q67" s="383">
        <f t="shared" si="4"/>
        <v>-119</v>
      </c>
      <c r="R67" s="384">
        <f t="shared" si="4"/>
        <v>-5154.3000000000029</v>
      </c>
      <c r="S67" s="384">
        <f t="shared" si="4"/>
        <v>0</v>
      </c>
      <c r="T67" s="385">
        <f t="shared" si="4"/>
        <v>0</v>
      </c>
      <c r="U67" s="383">
        <f t="shared" si="5"/>
        <v>-44</v>
      </c>
      <c r="V67" s="384">
        <f t="shared" si="5"/>
        <v>-13078.5</v>
      </c>
      <c r="W67" s="384">
        <f t="shared" si="5"/>
        <v>0</v>
      </c>
      <c r="X67" s="385">
        <f t="shared" si="5"/>
        <v>0</v>
      </c>
      <c r="Z67" s="305"/>
    </row>
    <row r="68" spans="1:26" x14ac:dyDescent="0.2">
      <c r="A68" s="320" t="s">
        <v>100</v>
      </c>
      <c r="B68" s="344" t="s">
        <v>377</v>
      </c>
      <c r="C68" s="345" t="s">
        <v>378</v>
      </c>
      <c r="D68" s="346" t="s">
        <v>1011</v>
      </c>
      <c r="E68" s="348">
        <v>0</v>
      </c>
      <c r="F68" s="310">
        <v>162212</v>
      </c>
      <c r="G68" s="310">
        <v>0</v>
      </c>
      <c r="H68" s="311">
        <v>0</v>
      </c>
      <c r="I68" s="309">
        <v>0</v>
      </c>
      <c r="J68" s="310">
        <v>235592</v>
      </c>
      <c r="K68" s="310">
        <v>0</v>
      </c>
      <c r="L68" s="311">
        <v>0</v>
      </c>
      <c r="M68" s="383">
        <v>0</v>
      </c>
      <c r="N68" s="384">
        <v>349690</v>
      </c>
      <c r="O68" s="384">
        <v>0</v>
      </c>
      <c r="P68" s="385">
        <v>0</v>
      </c>
      <c r="Q68" s="383">
        <f t="shared" si="4"/>
        <v>0</v>
      </c>
      <c r="R68" s="384">
        <f t="shared" si="4"/>
        <v>187478</v>
      </c>
      <c r="S68" s="384">
        <f t="shared" si="4"/>
        <v>0</v>
      </c>
      <c r="T68" s="385">
        <f t="shared" si="4"/>
        <v>0</v>
      </c>
      <c r="U68" s="383">
        <f t="shared" si="5"/>
        <v>0</v>
      </c>
      <c r="V68" s="384">
        <f t="shared" si="5"/>
        <v>114098</v>
      </c>
      <c r="W68" s="384">
        <f t="shared" si="5"/>
        <v>0</v>
      </c>
      <c r="X68" s="385">
        <f t="shared" si="5"/>
        <v>0</v>
      </c>
      <c r="Z68" s="305"/>
    </row>
    <row r="69" spans="1:26" x14ac:dyDescent="0.2">
      <c r="A69" s="320" t="s">
        <v>100</v>
      </c>
      <c r="B69" s="344" t="s">
        <v>379</v>
      </c>
      <c r="C69" s="345" t="s">
        <v>380</v>
      </c>
      <c r="D69" s="346" t="s">
        <v>1003</v>
      </c>
      <c r="E69" s="348">
        <v>1916</v>
      </c>
      <c r="F69" s="310">
        <v>2062446.6</v>
      </c>
      <c r="G69" s="310">
        <v>102726.79999999999</v>
      </c>
      <c r="H69" s="311">
        <v>0</v>
      </c>
      <c r="I69" s="309">
        <v>1603</v>
      </c>
      <c r="J69" s="310">
        <v>2059120.5</v>
      </c>
      <c r="K69" s="310">
        <v>78835.600000000006</v>
      </c>
      <c r="L69" s="311">
        <v>0</v>
      </c>
      <c r="M69" s="383">
        <v>1462</v>
      </c>
      <c r="N69" s="384">
        <v>2184026.6599999997</v>
      </c>
      <c r="O69" s="384">
        <v>137726</v>
      </c>
      <c r="P69" s="385">
        <v>0</v>
      </c>
      <c r="Q69" s="383">
        <f t="shared" si="4"/>
        <v>-454</v>
      </c>
      <c r="R69" s="384">
        <f t="shared" si="4"/>
        <v>121580.05999999959</v>
      </c>
      <c r="S69" s="384">
        <f t="shared" si="4"/>
        <v>34999.200000000012</v>
      </c>
      <c r="T69" s="385">
        <f t="shared" si="4"/>
        <v>0</v>
      </c>
      <c r="U69" s="383">
        <f t="shared" si="5"/>
        <v>-141</v>
      </c>
      <c r="V69" s="384">
        <f t="shared" si="5"/>
        <v>124906.15999999968</v>
      </c>
      <c r="W69" s="384">
        <f t="shared" si="5"/>
        <v>58890.399999999994</v>
      </c>
      <c r="X69" s="385">
        <f t="shared" si="5"/>
        <v>0</v>
      </c>
      <c r="Z69" s="305"/>
    </row>
    <row r="70" spans="1:26" x14ac:dyDescent="0.2">
      <c r="A70" s="320" t="s">
        <v>100</v>
      </c>
      <c r="B70" s="344" t="s">
        <v>381</v>
      </c>
      <c r="C70" s="345" t="s">
        <v>382</v>
      </c>
      <c r="D70" s="346" t="s">
        <v>1003</v>
      </c>
      <c r="E70" s="348">
        <v>86</v>
      </c>
      <c r="F70" s="310">
        <v>35024</v>
      </c>
      <c r="G70" s="310">
        <v>0</v>
      </c>
      <c r="H70" s="311">
        <v>0</v>
      </c>
      <c r="I70" s="309">
        <v>45</v>
      </c>
      <c r="J70" s="310">
        <v>19418.900000000001</v>
      </c>
      <c r="K70" s="310">
        <v>0</v>
      </c>
      <c r="L70" s="311">
        <v>0</v>
      </c>
      <c r="M70" s="383">
        <v>64</v>
      </c>
      <c r="N70" s="384">
        <v>38201.699999999997</v>
      </c>
      <c r="O70" s="384">
        <v>0</v>
      </c>
      <c r="P70" s="385">
        <v>0</v>
      </c>
      <c r="Q70" s="383">
        <f t="shared" si="4"/>
        <v>-22</v>
      </c>
      <c r="R70" s="384">
        <f t="shared" si="4"/>
        <v>3177.6999999999971</v>
      </c>
      <c r="S70" s="384">
        <f t="shared" si="4"/>
        <v>0</v>
      </c>
      <c r="T70" s="385">
        <f t="shared" si="4"/>
        <v>0</v>
      </c>
      <c r="U70" s="383">
        <f t="shared" si="5"/>
        <v>19</v>
      </c>
      <c r="V70" s="384">
        <f t="shared" si="5"/>
        <v>18782.799999999996</v>
      </c>
      <c r="W70" s="384">
        <f t="shared" si="5"/>
        <v>0</v>
      </c>
      <c r="X70" s="385">
        <f t="shared" si="5"/>
        <v>0</v>
      </c>
      <c r="Z70" s="305"/>
    </row>
    <row r="71" spans="1:26" x14ac:dyDescent="0.2">
      <c r="A71" s="320" t="s">
        <v>100</v>
      </c>
      <c r="B71" s="344" t="s">
        <v>383</v>
      </c>
      <c r="C71" s="345" t="s">
        <v>384</v>
      </c>
      <c r="D71" s="346" t="s">
        <v>1003</v>
      </c>
      <c r="E71" s="348">
        <v>469</v>
      </c>
      <c r="F71" s="310">
        <v>258266</v>
      </c>
      <c r="G71" s="310">
        <v>0</v>
      </c>
      <c r="H71" s="311">
        <v>0</v>
      </c>
      <c r="I71" s="309">
        <v>341</v>
      </c>
      <c r="J71" s="310">
        <v>230517.3</v>
      </c>
      <c r="K71" s="310">
        <v>0</v>
      </c>
      <c r="L71" s="311">
        <v>0</v>
      </c>
      <c r="M71" s="383">
        <v>292</v>
      </c>
      <c r="N71" s="384">
        <v>240710.1</v>
      </c>
      <c r="O71" s="384">
        <v>0</v>
      </c>
      <c r="P71" s="385">
        <v>0</v>
      </c>
      <c r="Q71" s="383">
        <f t="shared" si="4"/>
        <v>-177</v>
      </c>
      <c r="R71" s="384">
        <f t="shared" si="4"/>
        <v>-17555.899999999994</v>
      </c>
      <c r="S71" s="384">
        <f t="shared" si="4"/>
        <v>0</v>
      </c>
      <c r="T71" s="385">
        <f t="shared" si="4"/>
        <v>0</v>
      </c>
      <c r="U71" s="383">
        <f t="shared" si="5"/>
        <v>-49</v>
      </c>
      <c r="V71" s="384">
        <f t="shared" si="5"/>
        <v>10192.800000000017</v>
      </c>
      <c r="W71" s="384">
        <f t="shared" si="5"/>
        <v>0</v>
      </c>
      <c r="X71" s="385">
        <f t="shared" si="5"/>
        <v>0</v>
      </c>
      <c r="Z71" s="305"/>
    </row>
    <row r="72" spans="1:26" x14ac:dyDescent="0.2">
      <c r="A72" s="320" t="s">
        <v>103</v>
      </c>
      <c r="B72" s="344" t="s">
        <v>385</v>
      </c>
      <c r="C72" s="345" t="s">
        <v>386</v>
      </c>
      <c r="D72" s="346" t="s">
        <v>1003</v>
      </c>
      <c r="E72" s="348">
        <v>4762</v>
      </c>
      <c r="F72" s="310">
        <v>5046687.2</v>
      </c>
      <c r="G72" s="310">
        <v>29042.400000000001</v>
      </c>
      <c r="H72" s="311">
        <v>0</v>
      </c>
      <c r="I72" s="309">
        <v>4036.5</v>
      </c>
      <c r="J72" s="310">
        <v>4808723.08</v>
      </c>
      <c r="K72" s="310">
        <v>37393.67</v>
      </c>
      <c r="L72" s="311">
        <v>0</v>
      </c>
      <c r="M72" s="383">
        <v>3681</v>
      </c>
      <c r="N72" s="384">
        <v>6178052.7400000002</v>
      </c>
      <c r="O72" s="384">
        <v>51451.33</v>
      </c>
      <c r="P72" s="385">
        <v>0</v>
      </c>
      <c r="Q72" s="383">
        <f t="shared" si="4"/>
        <v>-1081</v>
      </c>
      <c r="R72" s="384">
        <f t="shared" si="4"/>
        <v>1131365.54</v>
      </c>
      <c r="S72" s="384">
        <f t="shared" si="4"/>
        <v>22408.93</v>
      </c>
      <c r="T72" s="385">
        <f t="shared" si="4"/>
        <v>0</v>
      </c>
      <c r="U72" s="383">
        <f t="shared" si="5"/>
        <v>-355.5</v>
      </c>
      <c r="V72" s="384">
        <f t="shared" si="5"/>
        <v>1369329.6600000001</v>
      </c>
      <c r="W72" s="384">
        <f t="shared" si="5"/>
        <v>14057.660000000003</v>
      </c>
      <c r="X72" s="385">
        <f t="shared" si="5"/>
        <v>0</v>
      </c>
      <c r="Z72" s="305"/>
    </row>
    <row r="73" spans="1:26" x14ac:dyDescent="0.2">
      <c r="A73" s="320" t="s">
        <v>103</v>
      </c>
      <c r="B73" s="344" t="s">
        <v>387</v>
      </c>
      <c r="C73" s="345" t="s">
        <v>388</v>
      </c>
      <c r="D73" s="346" t="s">
        <v>1004</v>
      </c>
      <c r="E73" s="348">
        <v>544</v>
      </c>
      <c r="F73" s="310">
        <v>970517</v>
      </c>
      <c r="G73" s="310">
        <v>0</v>
      </c>
      <c r="H73" s="311">
        <v>0</v>
      </c>
      <c r="I73" s="309">
        <v>485</v>
      </c>
      <c r="J73" s="310">
        <v>826449.9</v>
      </c>
      <c r="K73" s="310">
        <v>0</v>
      </c>
      <c r="L73" s="311">
        <v>0</v>
      </c>
      <c r="M73" s="383">
        <v>442</v>
      </c>
      <c r="N73" s="384">
        <v>989604.82</v>
      </c>
      <c r="O73" s="384">
        <v>0</v>
      </c>
      <c r="P73" s="385">
        <v>0</v>
      </c>
      <c r="Q73" s="383">
        <f t="shared" si="4"/>
        <v>-102</v>
      </c>
      <c r="R73" s="384">
        <f t="shared" si="4"/>
        <v>19087.819999999949</v>
      </c>
      <c r="S73" s="384">
        <f t="shared" si="4"/>
        <v>0</v>
      </c>
      <c r="T73" s="385">
        <f t="shared" si="4"/>
        <v>0</v>
      </c>
      <c r="U73" s="383">
        <f t="shared" si="5"/>
        <v>-43</v>
      </c>
      <c r="V73" s="384">
        <f t="shared" si="5"/>
        <v>163154.91999999993</v>
      </c>
      <c r="W73" s="384">
        <f t="shared" si="5"/>
        <v>0</v>
      </c>
      <c r="X73" s="385">
        <f t="shared" si="5"/>
        <v>0</v>
      </c>
      <c r="Z73" s="305"/>
    </row>
    <row r="74" spans="1:26" x14ac:dyDescent="0.2">
      <c r="A74" s="320" t="s">
        <v>103</v>
      </c>
      <c r="B74" s="344" t="s">
        <v>389</v>
      </c>
      <c r="C74" s="345" t="s">
        <v>390</v>
      </c>
      <c r="D74" s="346" t="s">
        <v>1004</v>
      </c>
      <c r="E74" s="348">
        <v>334</v>
      </c>
      <c r="F74" s="310">
        <v>255888</v>
      </c>
      <c r="G74" s="310">
        <v>0</v>
      </c>
      <c r="H74" s="311">
        <v>0</v>
      </c>
      <c r="I74" s="309">
        <v>214</v>
      </c>
      <c r="J74" s="310">
        <v>196166.5</v>
      </c>
      <c r="K74" s="310">
        <v>0</v>
      </c>
      <c r="L74" s="311">
        <v>0</v>
      </c>
      <c r="M74" s="383">
        <v>214</v>
      </c>
      <c r="N74" s="384">
        <v>284519.2</v>
      </c>
      <c r="O74" s="384">
        <v>0</v>
      </c>
      <c r="P74" s="385">
        <v>0</v>
      </c>
      <c r="Q74" s="383">
        <f t="shared" si="4"/>
        <v>-120</v>
      </c>
      <c r="R74" s="384">
        <f t="shared" si="4"/>
        <v>28631.200000000012</v>
      </c>
      <c r="S74" s="384">
        <f t="shared" si="4"/>
        <v>0</v>
      </c>
      <c r="T74" s="385">
        <f t="shared" si="4"/>
        <v>0</v>
      </c>
      <c r="U74" s="383">
        <f t="shared" si="5"/>
        <v>0</v>
      </c>
      <c r="V74" s="384">
        <f t="shared" si="5"/>
        <v>88352.700000000012</v>
      </c>
      <c r="W74" s="384">
        <f t="shared" si="5"/>
        <v>0</v>
      </c>
      <c r="X74" s="385">
        <f t="shared" si="5"/>
        <v>0</v>
      </c>
      <c r="Z74" s="305"/>
    </row>
    <row r="75" spans="1:26" x14ac:dyDescent="0.2">
      <c r="A75" s="320" t="s">
        <v>103</v>
      </c>
      <c r="B75" s="344" t="s">
        <v>391</v>
      </c>
      <c r="C75" s="345" t="s">
        <v>392</v>
      </c>
      <c r="D75" s="346" t="s">
        <v>1006</v>
      </c>
      <c r="E75" s="348">
        <v>432</v>
      </c>
      <c r="F75" s="310">
        <v>160491</v>
      </c>
      <c r="G75" s="310">
        <v>0</v>
      </c>
      <c r="H75" s="311">
        <v>0</v>
      </c>
      <c r="I75" s="309">
        <v>451</v>
      </c>
      <c r="J75" s="310">
        <v>158695.20000000001</v>
      </c>
      <c r="K75" s="310">
        <v>0</v>
      </c>
      <c r="L75" s="311">
        <v>0</v>
      </c>
      <c r="M75" s="383">
        <v>371</v>
      </c>
      <c r="N75" s="384">
        <v>182394.7</v>
      </c>
      <c r="O75" s="384">
        <v>0</v>
      </c>
      <c r="P75" s="385">
        <v>0</v>
      </c>
      <c r="Q75" s="383">
        <f t="shared" si="4"/>
        <v>-61</v>
      </c>
      <c r="R75" s="384">
        <f t="shared" si="4"/>
        <v>21903.700000000012</v>
      </c>
      <c r="S75" s="384">
        <f t="shared" si="4"/>
        <v>0</v>
      </c>
      <c r="T75" s="385">
        <f t="shared" si="4"/>
        <v>0</v>
      </c>
      <c r="U75" s="383">
        <f t="shared" si="5"/>
        <v>-80</v>
      </c>
      <c r="V75" s="384">
        <f t="shared" si="5"/>
        <v>23699.5</v>
      </c>
      <c r="W75" s="384">
        <f t="shared" si="5"/>
        <v>0</v>
      </c>
      <c r="X75" s="385">
        <f t="shared" si="5"/>
        <v>0</v>
      </c>
      <c r="Z75" s="305"/>
    </row>
    <row r="76" spans="1:26" x14ac:dyDescent="0.2">
      <c r="A76" s="320" t="s">
        <v>103</v>
      </c>
      <c r="B76" s="344" t="s">
        <v>393</v>
      </c>
      <c r="C76" s="345" t="s">
        <v>394</v>
      </c>
      <c r="D76" s="346" t="s">
        <v>1009</v>
      </c>
      <c r="E76" s="348">
        <v>151</v>
      </c>
      <c r="F76" s="310">
        <v>93429</v>
      </c>
      <c r="G76" s="310">
        <v>0</v>
      </c>
      <c r="H76" s="311">
        <v>0</v>
      </c>
      <c r="I76" s="309">
        <v>163</v>
      </c>
      <c r="J76" s="310">
        <v>85960.5</v>
      </c>
      <c r="K76" s="310">
        <v>0</v>
      </c>
      <c r="L76" s="311">
        <v>0</v>
      </c>
      <c r="M76" s="383">
        <v>153</v>
      </c>
      <c r="N76" s="384">
        <v>118367.54000000001</v>
      </c>
      <c r="O76" s="384">
        <v>0</v>
      </c>
      <c r="P76" s="385">
        <v>0</v>
      </c>
      <c r="Q76" s="383">
        <f t="shared" si="4"/>
        <v>2</v>
      </c>
      <c r="R76" s="384">
        <f t="shared" si="4"/>
        <v>24938.540000000008</v>
      </c>
      <c r="S76" s="384">
        <f t="shared" si="4"/>
        <v>0</v>
      </c>
      <c r="T76" s="385">
        <f t="shared" si="4"/>
        <v>0</v>
      </c>
      <c r="U76" s="383">
        <f t="shared" si="5"/>
        <v>-10</v>
      </c>
      <c r="V76" s="384">
        <f t="shared" si="5"/>
        <v>32407.040000000008</v>
      </c>
      <c r="W76" s="384">
        <f t="shared" si="5"/>
        <v>0</v>
      </c>
      <c r="X76" s="385">
        <f t="shared" si="5"/>
        <v>0</v>
      </c>
      <c r="Z76" s="305"/>
    </row>
    <row r="77" spans="1:26" x14ac:dyDescent="0.2">
      <c r="A77" s="320" t="s">
        <v>103</v>
      </c>
      <c r="B77" s="344" t="s">
        <v>395</v>
      </c>
      <c r="C77" s="345" t="s">
        <v>396</v>
      </c>
      <c r="D77" s="346" t="s">
        <v>1010</v>
      </c>
      <c r="E77" s="348">
        <v>1019</v>
      </c>
      <c r="F77" s="310">
        <v>1460610</v>
      </c>
      <c r="G77" s="310">
        <v>0</v>
      </c>
      <c r="H77" s="311">
        <v>2247616.3299999996</v>
      </c>
      <c r="I77" s="309">
        <v>1028</v>
      </c>
      <c r="J77" s="310">
        <v>1283709</v>
      </c>
      <c r="K77" s="310">
        <v>0</v>
      </c>
      <c r="L77" s="311">
        <v>2405036.3200000003</v>
      </c>
      <c r="M77" s="383">
        <v>1012</v>
      </c>
      <c r="N77" s="384">
        <v>1671943.7000000002</v>
      </c>
      <c r="O77" s="384">
        <v>0</v>
      </c>
      <c r="P77" s="385">
        <v>2194273.1599999997</v>
      </c>
      <c r="Q77" s="383">
        <f t="shared" si="4"/>
        <v>-7</v>
      </c>
      <c r="R77" s="384">
        <f t="shared" si="4"/>
        <v>211333.70000000019</v>
      </c>
      <c r="S77" s="384">
        <f t="shared" si="4"/>
        <v>0</v>
      </c>
      <c r="T77" s="385">
        <f t="shared" si="4"/>
        <v>-53343.169999999925</v>
      </c>
      <c r="U77" s="383">
        <f t="shared" si="5"/>
        <v>-16</v>
      </c>
      <c r="V77" s="384">
        <f t="shared" si="5"/>
        <v>388234.70000000019</v>
      </c>
      <c r="W77" s="384">
        <f t="shared" si="5"/>
        <v>0</v>
      </c>
      <c r="X77" s="385">
        <f t="shared" si="5"/>
        <v>-210763.16000000061</v>
      </c>
      <c r="Z77" s="305"/>
    </row>
    <row r="78" spans="1:26" x14ac:dyDescent="0.2">
      <c r="A78" s="320" t="s">
        <v>103</v>
      </c>
      <c r="B78" s="344" t="s">
        <v>397</v>
      </c>
      <c r="C78" s="345" t="s">
        <v>398</v>
      </c>
      <c r="D78" s="346" t="s">
        <v>1011</v>
      </c>
      <c r="E78" s="348">
        <v>0</v>
      </c>
      <c r="F78" s="310">
        <v>312912</v>
      </c>
      <c r="G78" s="310">
        <v>0</v>
      </c>
      <c r="H78" s="311">
        <v>0</v>
      </c>
      <c r="I78" s="309">
        <v>0</v>
      </c>
      <c r="J78" s="310">
        <v>393890</v>
      </c>
      <c r="K78" s="310">
        <v>0</v>
      </c>
      <c r="L78" s="311">
        <v>0</v>
      </c>
      <c r="M78" s="383">
        <v>0</v>
      </c>
      <c r="N78" s="384">
        <v>514284</v>
      </c>
      <c r="O78" s="384">
        <v>0</v>
      </c>
      <c r="P78" s="385">
        <v>0</v>
      </c>
      <c r="Q78" s="383">
        <f t="shared" si="4"/>
        <v>0</v>
      </c>
      <c r="R78" s="384">
        <f t="shared" si="4"/>
        <v>201372</v>
      </c>
      <c r="S78" s="384">
        <f t="shared" si="4"/>
        <v>0</v>
      </c>
      <c r="T78" s="385">
        <f t="shared" si="4"/>
        <v>0</v>
      </c>
      <c r="U78" s="383">
        <f t="shared" si="5"/>
        <v>0</v>
      </c>
      <c r="V78" s="384">
        <f t="shared" si="5"/>
        <v>120394</v>
      </c>
      <c r="W78" s="384">
        <f t="shared" si="5"/>
        <v>0</v>
      </c>
      <c r="X78" s="385">
        <f t="shared" si="5"/>
        <v>0</v>
      </c>
      <c r="Z78" s="305"/>
    </row>
    <row r="79" spans="1:26" x14ac:dyDescent="0.2">
      <c r="A79" s="320" t="s">
        <v>103</v>
      </c>
      <c r="B79" s="344" t="s">
        <v>399</v>
      </c>
      <c r="C79" s="345" t="s">
        <v>400</v>
      </c>
      <c r="D79" s="346" t="s">
        <v>1002</v>
      </c>
      <c r="E79" s="348">
        <v>0</v>
      </c>
      <c r="F79" s="310">
        <v>67930</v>
      </c>
      <c r="G79" s="310">
        <v>0</v>
      </c>
      <c r="H79" s="311">
        <v>0</v>
      </c>
      <c r="I79" s="309">
        <v>0</v>
      </c>
      <c r="J79" s="310">
        <v>56670</v>
      </c>
      <c r="K79" s="310">
        <v>0</v>
      </c>
      <c r="L79" s="311">
        <v>0</v>
      </c>
      <c r="M79" s="383">
        <v>0</v>
      </c>
      <c r="N79" s="384">
        <v>67627</v>
      </c>
      <c r="O79" s="384">
        <v>0</v>
      </c>
      <c r="P79" s="385">
        <v>0</v>
      </c>
      <c r="Q79" s="383">
        <f t="shared" si="4"/>
        <v>0</v>
      </c>
      <c r="R79" s="384">
        <f t="shared" si="4"/>
        <v>-303</v>
      </c>
      <c r="S79" s="384">
        <f t="shared" si="4"/>
        <v>0</v>
      </c>
      <c r="T79" s="385">
        <f t="shared" si="4"/>
        <v>0</v>
      </c>
      <c r="U79" s="383">
        <f t="shared" si="5"/>
        <v>0</v>
      </c>
      <c r="V79" s="384">
        <f t="shared" si="5"/>
        <v>10957</v>
      </c>
      <c r="W79" s="384">
        <f t="shared" si="5"/>
        <v>0</v>
      </c>
      <c r="X79" s="385">
        <f t="shared" si="5"/>
        <v>0</v>
      </c>
      <c r="Z79" s="305"/>
    </row>
    <row r="80" spans="1:26" x14ac:dyDescent="0.2">
      <c r="A80" s="320" t="s">
        <v>103</v>
      </c>
      <c r="B80" s="344" t="s">
        <v>401</v>
      </c>
      <c r="C80" s="345" t="s">
        <v>106</v>
      </c>
      <c r="D80" s="346" t="s">
        <v>1003</v>
      </c>
      <c r="E80" s="348">
        <v>2152</v>
      </c>
      <c r="F80" s="310">
        <v>1552679.6</v>
      </c>
      <c r="G80" s="310">
        <v>0</v>
      </c>
      <c r="H80" s="311">
        <v>0</v>
      </c>
      <c r="I80" s="309">
        <v>1874</v>
      </c>
      <c r="J80" s="310">
        <v>1399647.92</v>
      </c>
      <c r="K80" s="310">
        <v>0</v>
      </c>
      <c r="L80" s="311">
        <v>0</v>
      </c>
      <c r="M80" s="383">
        <v>1775</v>
      </c>
      <c r="N80" s="384">
        <v>2075563.9999999998</v>
      </c>
      <c r="O80" s="384">
        <v>0</v>
      </c>
      <c r="P80" s="385">
        <v>0</v>
      </c>
      <c r="Q80" s="383">
        <f t="shared" si="4"/>
        <v>-377</v>
      </c>
      <c r="R80" s="384">
        <f t="shared" si="4"/>
        <v>522884.39999999967</v>
      </c>
      <c r="S80" s="384">
        <f t="shared" si="4"/>
        <v>0</v>
      </c>
      <c r="T80" s="385">
        <f t="shared" si="4"/>
        <v>0</v>
      </c>
      <c r="U80" s="383">
        <f t="shared" si="5"/>
        <v>-99</v>
      </c>
      <c r="V80" s="384">
        <f t="shared" si="5"/>
        <v>675916.07999999984</v>
      </c>
      <c r="W80" s="384">
        <f t="shared" si="5"/>
        <v>0</v>
      </c>
      <c r="X80" s="385">
        <f t="shared" si="5"/>
        <v>0</v>
      </c>
      <c r="Z80" s="305"/>
    </row>
    <row r="81" spans="1:26" x14ac:dyDescent="0.2">
      <c r="A81" s="320" t="s">
        <v>103</v>
      </c>
      <c r="B81" s="344" t="s">
        <v>402</v>
      </c>
      <c r="C81" s="345" t="s">
        <v>403</v>
      </c>
      <c r="D81" s="346" t="s">
        <v>1003</v>
      </c>
      <c r="E81" s="348">
        <v>1114</v>
      </c>
      <c r="F81" s="310">
        <v>763088.8</v>
      </c>
      <c r="G81" s="310">
        <v>0</v>
      </c>
      <c r="H81" s="311">
        <v>0</v>
      </c>
      <c r="I81" s="309">
        <v>869</v>
      </c>
      <c r="J81" s="310">
        <v>594621.80000000005</v>
      </c>
      <c r="K81" s="310">
        <v>0</v>
      </c>
      <c r="L81" s="311">
        <v>0</v>
      </c>
      <c r="M81" s="383">
        <v>719</v>
      </c>
      <c r="N81" s="384">
        <v>753325.56</v>
      </c>
      <c r="O81" s="384">
        <v>0</v>
      </c>
      <c r="P81" s="385">
        <v>0</v>
      </c>
      <c r="Q81" s="383">
        <f t="shared" si="4"/>
        <v>-395</v>
      </c>
      <c r="R81" s="384">
        <f t="shared" si="4"/>
        <v>-9763.2399999999907</v>
      </c>
      <c r="S81" s="384">
        <f t="shared" si="4"/>
        <v>0</v>
      </c>
      <c r="T81" s="385">
        <f t="shared" si="4"/>
        <v>0</v>
      </c>
      <c r="U81" s="383">
        <f t="shared" si="5"/>
        <v>-150</v>
      </c>
      <c r="V81" s="384">
        <f t="shared" si="5"/>
        <v>158703.76</v>
      </c>
      <c r="W81" s="384">
        <f t="shared" si="5"/>
        <v>0</v>
      </c>
      <c r="X81" s="385">
        <f t="shared" si="5"/>
        <v>0</v>
      </c>
      <c r="Z81" s="305"/>
    </row>
    <row r="82" spans="1:26" x14ac:dyDescent="0.2">
      <c r="A82" s="320" t="s">
        <v>103</v>
      </c>
      <c r="B82" s="344" t="s">
        <v>404</v>
      </c>
      <c r="C82" s="345" t="s">
        <v>405</v>
      </c>
      <c r="D82" s="346" t="s">
        <v>1014</v>
      </c>
      <c r="E82" s="348">
        <v>695</v>
      </c>
      <c r="F82" s="310">
        <v>214098</v>
      </c>
      <c r="G82" s="310">
        <v>0</v>
      </c>
      <c r="H82" s="311">
        <v>0</v>
      </c>
      <c r="I82" s="309">
        <v>659</v>
      </c>
      <c r="J82" s="310">
        <v>200358.9</v>
      </c>
      <c r="K82" s="310">
        <v>0</v>
      </c>
      <c r="L82" s="311">
        <v>0</v>
      </c>
      <c r="M82" s="383">
        <v>667</v>
      </c>
      <c r="N82" s="384">
        <v>284099.20000000001</v>
      </c>
      <c r="O82" s="384">
        <v>0</v>
      </c>
      <c r="P82" s="385">
        <v>0</v>
      </c>
      <c r="Q82" s="383">
        <f t="shared" si="4"/>
        <v>-28</v>
      </c>
      <c r="R82" s="384">
        <f t="shared" si="4"/>
        <v>70001.200000000012</v>
      </c>
      <c r="S82" s="384">
        <f t="shared" si="4"/>
        <v>0</v>
      </c>
      <c r="T82" s="385">
        <f t="shared" si="4"/>
        <v>0</v>
      </c>
      <c r="U82" s="383">
        <f t="shared" si="5"/>
        <v>8</v>
      </c>
      <c r="V82" s="384">
        <f t="shared" si="5"/>
        <v>83740.300000000017</v>
      </c>
      <c r="W82" s="384">
        <f t="shared" si="5"/>
        <v>0</v>
      </c>
      <c r="X82" s="385">
        <f t="shared" si="5"/>
        <v>0</v>
      </c>
      <c r="Z82" s="305"/>
    </row>
    <row r="83" spans="1:26" x14ac:dyDescent="0.2">
      <c r="A83" s="320" t="s">
        <v>103</v>
      </c>
      <c r="B83" s="344" t="s">
        <v>406</v>
      </c>
      <c r="C83" s="345" t="s">
        <v>407</v>
      </c>
      <c r="D83" s="346" t="s">
        <v>1003</v>
      </c>
      <c r="E83" s="348">
        <v>762</v>
      </c>
      <c r="F83" s="310">
        <v>665350</v>
      </c>
      <c r="G83" s="310">
        <v>0</v>
      </c>
      <c r="H83" s="311">
        <v>0</v>
      </c>
      <c r="I83" s="309">
        <v>550</v>
      </c>
      <c r="J83" s="310">
        <v>527478.24</v>
      </c>
      <c r="K83" s="310">
        <v>0</v>
      </c>
      <c r="L83" s="311">
        <v>0</v>
      </c>
      <c r="M83" s="383">
        <v>648</v>
      </c>
      <c r="N83" s="384">
        <v>877149.16</v>
      </c>
      <c r="O83" s="384">
        <v>0</v>
      </c>
      <c r="P83" s="385">
        <v>0</v>
      </c>
      <c r="Q83" s="383">
        <f t="shared" si="4"/>
        <v>-114</v>
      </c>
      <c r="R83" s="384">
        <f t="shared" si="4"/>
        <v>211799.16000000003</v>
      </c>
      <c r="S83" s="384">
        <f t="shared" si="4"/>
        <v>0</v>
      </c>
      <c r="T83" s="385">
        <f t="shared" si="4"/>
        <v>0</v>
      </c>
      <c r="U83" s="383">
        <f t="shared" si="5"/>
        <v>98</v>
      </c>
      <c r="V83" s="384">
        <f t="shared" si="5"/>
        <v>349670.92000000004</v>
      </c>
      <c r="W83" s="384">
        <f t="shared" si="5"/>
        <v>0</v>
      </c>
      <c r="X83" s="385">
        <f t="shared" si="5"/>
        <v>0</v>
      </c>
      <c r="Z83" s="305"/>
    </row>
    <row r="84" spans="1:26" x14ac:dyDescent="0.2">
      <c r="A84" s="320" t="s">
        <v>103</v>
      </c>
      <c r="B84" s="344" t="s">
        <v>408</v>
      </c>
      <c r="C84" s="345" t="s">
        <v>409</v>
      </c>
      <c r="D84" s="346" t="s">
        <v>1006</v>
      </c>
      <c r="E84" s="348">
        <v>426</v>
      </c>
      <c r="F84" s="310">
        <v>140580</v>
      </c>
      <c r="G84" s="310">
        <v>0</v>
      </c>
      <c r="H84" s="311">
        <v>0</v>
      </c>
      <c r="I84" s="309">
        <v>398</v>
      </c>
      <c r="J84" s="310">
        <v>143948</v>
      </c>
      <c r="K84" s="310">
        <v>0</v>
      </c>
      <c r="L84" s="311">
        <v>0</v>
      </c>
      <c r="M84" s="383">
        <v>400</v>
      </c>
      <c r="N84" s="384">
        <v>196920</v>
      </c>
      <c r="O84" s="384">
        <v>0</v>
      </c>
      <c r="P84" s="385">
        <v>0</v>
      </c>
      <c r="Q84" s="383">
        <f t="shared" si="4"/>
        <v>-26</v>
      </c>
      <c r="R84" s="384">
        <f t="shared" si="4"/>
        <v>56340</v>
      </c>
      <c r="S84" s="384">
        <f t="shared" si="4"/>
        <v>0</v>
      </c>
      <c r="T84" s="385">
        <f t="shared" si="4"/>
        <v>0</v>
      </c>
      <c r="U84" s="383">
        <f t="shared" si="5"/>
        <v>2</v>
      </c>
      <c r="V84" s="384">
        <f t="shared" si="5"/>
        <v>52972</v>
      </c>
      <c r="W84" s="384">
        <f t="shared" si="5"/>
        <v>0</v>
      </c>
      <c r="X84" s="385">
        <f t="shared" si="5"/>
        <v>0</v>
      </c>
      <c r="Z84" s="305"/>
    </row>
    <row r="85" spans="1:26" x14ac:dyDescent="0.2">
      <c r="A85" s="320" t="s">
        <v>107</v>
      </c>
      <c r="B85" s="344" t="s">
        <v>410</v>
      </c>
      <c r="C85" s="345" t="s">
        <v>411</v>
      </c>
      <c r="D85" s="346" t="s">
        <v>1003</v>
      </c>
      <c r="E85" s="348">
        <v>233</v>
      </c>
      <c r="F85" s="310">
        <v>156398</v>
      </c>
      <c r="G85" s="310">
        <v>0</v>
      </c>
      <c r="H85" s="311">
        <v>0</v>
      </c>
      <c r="I85" s="309">
        <v>255</v>
      </c>
      <c r="J85" s="310">
        <v>174684.80000000002</v>
      </c>
      <c r="K85" s="310">
        <v>0</v>
      </c>
      <c r="L85" s="311">
        <v>0</v>
      </c>
      <c r="M85" s="383">
        <v>249</v>
      </c>
      <c r="N85" s="384">
        <v>222268.19999999998</v>
      </c>
      <c r="O85" s="384">
        <v>0</v>
      </c>
      <c r="P85" s="385">
        <v>0</v>
      </c>
      <c r="Q85" s="383">
        <f t="shared" si="4"/>
        <v>16</v>
      </c>
      <c r="R85" s="384">
        <f t="shared" si="4"/>
        <v>65870.199999999983</v>
      </c>
      <c r="S85" s="384">
        <f t="shared" si="4"/>
        <v>0</v>
      </c>
      <c r="T85" s="385">
        <f t="shared" si="4"/>
        <v>0</v>
      </c>
      <c r="U85" s="383">
        <f t="shared" si="5"/>
        <v>-6</v>
      </c>
      <c r="V85" s="384">
        <f t="shared" si="5"/>
        <v>47583.399999999965</v>
      </c>
      <c r="W85" s="384">
        <f t="shared" si="5"/>
        <v>0</v>
      </c>
      <c r="X85" s="385">
        <f t="shared" si="5"/>
        <v>0</v>
      </c>
      <c r="Z85" s="305"/>
    </row>
    <row r="86" spans="1:26" x14ac:dyDescent="0.2">
      <c r="A86" s="320" t="s">
        <v>107</v>
      </c>
      <c r="B86" s="344" t="s">
        <v>412</v>
      </c>
      <c r="C86" s="345" t="s">
        <v>413</v>
      </c>
      <c r="D86" s="346" t="s">
        <v>1003</v>
      </c>
      <c r="E86" s="348">
        <v>2655</v>
      </c>
      <c r="F86" s="310">
        <v>2274708.4</v>
      </c>
      <c r="G86" s="310">
        <v>19012</v>
      </c>
      <c r="H86" s="311">
        <v>0</v>
      </c>
      <c r="I86" s="309">
        <v>1412</v>
      </c>
      <c r="J86" s="310">
        <v>1962884.2200000002</v>
      </c>
      <c r="K86" s="310">
        <v>10864</v>
      </c>
      <c r="L86" s="311">
        <v>0</v>
      </c>
      <c r="M86" s="383">
        <v>1825</v>
      </c>
      <c r="N86" s="384">
        <v>2642356.3800000004</v>
      </c>
      <c r="O86" s="384">
        <v>17654</v>
      </c>
      <c r="P86" s="385">
        <v>0</v>
      </c>
      <c r="Q86" s="383">
        <f t="shared" si="4"/>
        <v>-830</v>
      </c>
      <c r="R86" s="384">
        <f t="shared" si="4"/>
        <v>367647.98000000045</v>
      </c>
      <c r="S86" s="384">
        <f t="shared" si="4"/>
        <v>-1358</v>
      </c>
      <c r="T86" s="385">
        <f t="shared" si="4"/>
        <v>0</v>
      </c>
      <c r="U86" s="383">
        <f t="shared" si="5"/>
        <v>413</v>
      </c>
      <c r="V86" s="384">
        <f t="shared" si="5"/>
        <v>679472.16000000015</v>
      </c>
      <c r="W86" s="384">
        <f t="shared" si="5"/>
        <v>6790</v>
      </c>
      <c r="X86" s="385">
        <f t="shared" si="5"/>
        <v>0</v>
      </c>
      <c r="Z86" s="305"/>
    </row>
    <row r="87" spans="1:26" x14ac:dyDescent="0.2">
      <c r="A87" s="320" t="s">
        <v>107</v>
      </c>
      <c r="B87" s="344" t="s">
        <v>414</v>
      </c>
      <c r="C87" s="345" t="s">
        <v>415</v>
      </c>
      <c r="D87" s="346" t="s">
        <v>1011</v>
      </c>
      <c r="E87" s="348"/>
      <c r="F87" s="310"/>
      <c r="G87" s="310"/>
      <c r="H87" s="311"/>
      <c r="I87" s="309">
        <v>0</v>
      </c>
      <c r="J87" s="310">
        <v>135150</v>
      </c>
      <c r="K87" s="310">
        <v>0</v>
      </c>
      <c r="L87" s="311">
        <v>0</v>
      </c>
      <c r="M87" s="383">
        <v>0</v>
      </c>
      <c r="N87" s="384">
        <v>137950</v>
      </c>
      <c r="O87" s="384">
        <v>0</v>
      </c>
      <c r="P87" s="385">
        <v>0</v>
      </c>
      <c r="Q87" s="383">
        <f t="shared" si="4"/>
        <v>0</v>
      </c>
      <c r="R87" s="384">
        <f t="shared" si="4"/>
        <v>137950</v>
      </c>
      <c r="S87" s="384">
        <f t="shared" si="4"/>
        <v>0</v>
      </c>
      <c r="T87" s="385">
        <f t="shared" si="4"/>
        <v>0</v>
      </c>
      <c r="U87" s="383">
        <f t="shared" si="5"/>
        <v>0</v>
      </c>
      <c r="V87" s="384">
        <f t="shared" si="5"/>
        <v>2800</v>
      </c>
      <c r="W87" s="384">
        <f t="shared" si="5"/>
        <v>0</v>
      </c>
      <c r="X87" s="385">
        <f t="shared" si="5"/>
        <v>0</v>
      </c>
      <c r="Z87" s="305"/>
    </row>
    <row r="88" spans="1:26" x14ac:dyDescent="0.2">
      <c r="A88" s="320" t="s">
        <v>109</v>
      </c>
      <c r="B88" s="344" t="s">
        <v>416</v>
      </c>
      <c r="C88" s="345" t="s">
        <v>112</v>
      </c>
      <c r="D88" s="346" t="s">
        <v>1003</v>
      </c>
      <c r="E88" s="348">
        <v>965</v>
      </c>
      <c r="F88" s="310">
        <v>794670</v>
      </c>
      <c r="G88" s="310">
        <v>0</v>
      </c>
      <c r="H88" s="311">
        <v>0</v>
      </c>
      <c r="I88" s="309">
        <v>908</v>
      </c>
      <c r="J88" s="310">
        <v>763091</v>
      </c>
      <c r="K88" s="310">
        <v>0</v>
      </c>
      <c r="L88" s="311">
        <v>0</v>
      </c>
      <c r="M88" s="383">
        <v>803</v>
      </c>
      <c r="N88" s="384">
        <v>869632.6</v>
      </c>
      <c r="O88" s="384">
        <v>0</v>
      </c>
      <c r="P88" s="385">
        <v>0</v>
      </c>
      <c r="Q88" s="383">
        <f t="shared" si="4"/>
        <v>-162</v>
      </c>
      <c r="R88" s="384">
        <f t="shared" si="4"/>
        <v>74962.599999999977</v>
      </c>
      <c r="S88" s="384">
        <f t="shared" si="4"/>
        <v>0</v>
      </c>
      <c r="T88" s="385">
        <f t="shared" si="4"/>
        <v>0</v>
      </c>
      <c r="U88" s="383">
        <f t="shared" si="5"/>
        <v>-105</v>
      </c>
      <c r="V88" s="384">
        <f t="shared" si="5"/>
        <v>106541.59999999998</v>
      </c>
      <c r="W88" s="384">
        <f t="shared" si="5"/>
        <v>0</v>
      </c>
      <c r="X88" s="385">
        <f t="shared" si="5"/>
        <v>0</v>
      </c>
      <c r="Z88" s="305"/>
    </row>
    <row r="89" spans="1:26" x14ac:dyDescent="0.2">
      <c r="A89" s="320" t="s">
        <v>109</v>
      </c>
      <c r="B89" s="344" t="s">
        <v>417</v>
      </c>
      <c r="C89" s="345" t="s">
        <v>418</v>
      </c>
      <c r="D89" s="346" t="s">
        <v>1005</v>
      </c>
      <c r="E89" s="348"/>
      <c r="F89" s="310"/>
      <c r="G89" s="310"/>
      <c r="H89" s="311"/>
      <c r="I89" s="309">
        <v>0</v>
      </c>
      <c r="J89" s="310">
        <v>6250</v>
      </c>
      <c r="K89" s="310">
        <v>0</v>
      </c>
      <c r="L89" s="311">
        <v>0</v>
      </c>
      <c r="M89" s="383">
        <v>0</v>
      </c>
      <c r="N89" s="384">
        <v>18892</v>
      </c>
      <c r="O89" s="384">
        <v>0</v>
      </c>
      <c r="P89" s="385">
        <v>0</v>
      </c>
      <c r="Q89" s="383">
        <f t="shared" si="4"/>
        <v>0</v>
      </c>
      <c r="R89" s="384">
        <f t="shared" si="4"/>
        <v>18892</v>
      </c>
      <c r="S89" s="384">
        <f t="shared" si="4"/>
        <v>0</v>
      </c>
      <c r="T89" s="385">
        <f t="shared" si="4"/>
        <v>0</v>
      </c>
      <c r="U89" s="383">
        <f t="shared" si="5"/>
        <v>0</v>
      </c>
      <c r="V89" s="384">
        <f t="shared" si="5"/>
        <v>12642</v>
      </c>
      <c r="W89" s="384">
        <f t="shared" si="5"/>
        <v>0</v>
      </c>
      <c r="X89" s="385">
        <f t="shared" si="5"/>
        <v>0</v>
      </c>
      <c r="Z89" s="305"/>
    </row>
    <row r="90" spans="1:26" x14ac:dyDescent="0.2">
      <c r="A90" s="320" t="s">
        <v>109</v>
      </c>
      <c r="B90" s="344" t="s">
        <v>419</v>
      </c>
      <c r="C90" s="345" t="s">
        <v>420</v>
      </c>
      <c r="D90" s="346" t="s">
        <v>1003</v>
      </c>
      <c r="E90" s="348">
        <v>3960</v>
      </c>
      <c r="F90" s="310">
        <v>2987928</v>
      </c>
      <c r="G90" s="310">
        <v>28272.400000000001</v>
      </c>
      <c r="H90" s="311">
        <v>11745.97</v>
      </c>
      <c r="I90" s="309">
        <v>4004</v>
      </c>
      <c r="J90" s="310">
        <v>3639280.0600000005</v>
      </c>
      <c r="K90" s="310">
        <v>25634</v>
      </c>
      <c r="L90" s="311">
        <v>24071.91</v>
      </c>
      <c r="M90" s="383">
        <v>3474</v>
      </c>
      <c r="N90" s="384">
        <v>4837590.5599999987</v>
      </c>
      <c r="O90" s="384">
        <v>22406</v>
      </c>
      <c r="P90" s="385">
        <v>18956.489999999998</v>
      </c>
      <c r="Q90" s="383">
        <f t="shared" si="4"/>
        <v>-486</v>
      </c>
      <c r="R90" s="384">
        <f t="shared" si="4"/>
        <v>1849662.5599999987</v>
      </c>
      <c r="S90" s="384">
        <f t="shared" si="4"/>
        <v>-5866.4000000000015</v>
      </c>
      <c r="T90" s="385">
        <f t="shared" si="4"/>
        <v>7210.5199999999986</v>
      </c>
      <c r="U90" s="383">
        <f t="shared" si="5"/>
        <v>-530</v>
      </c>
      <c r="V90" s="384">
        <f t="shared" si="5"/>
        <v>1198310.4999999981</v>
      </c>
      <c r="W90" s="384">
        <f t="shared" si="5"/>
        <v>-3228</v>
      </c>
      <c r="X90" s="385">
        <f t="shared" si="5"/>
        <v>-5115.4200000000019</v>
      </c>
      <c r="Z90" s="305"/>
    </row>
    <row r="91" spans="1:26" x14ac:dyDescent="0.2">
      <c r="A91" s="320" t="s">
        <v>109</v>
      </c>
      <c r="B91" s="344" t="s">
        <v>421</v>
      </c>
      <c r="C91" s="345" t="s">
        <v>422</v>
      </c>
      <c r="D91" s="346" t="s">
        <v>1003</v>
      </c>
      <c r="E91" s="348">
        <v>1759</v>
      </c>
      <c r="F91" s="310">
        <v>1141247</v>
      </c>
      <c r="G91" s="310">
        <v>108588.79999999999</v>
      </c>
      <c r="H91" s="311">
        <v>0</v>
      </c>
      <c r="I91" s="309">
        <v>1923</v>
      </c>
      <c r="J91" s="310">
        <v>1057035.6000000001</v>
      </c>
      <c r="K91" s="310">
        <v>55701.999999999993</v>
      </c>
      <c r="L91" s="311">
        <v>0</v>
      </c>
      <c r="M91" s="383">
        <v>1772</v>
      </c>
      <c r="N91" s="384">
        <v>1380832.82</v>
      </c>
      <c r="O91" s="384">
        <v>91588</v>
      </c>
      <c r="P91" s="385">
        <v>0</v>
      </c>
      <c r="Q91" s="383">
        <f t="shared" si="4"/>
        <v>13</v>
      </c>
      <c r="R91" s="384">
        <f t="shared" si="4"/>
        <v>239585.82000000007</v>
      </c>
      <c r="S91" s="384">
        <f t="shared" si="4"/>
        <v>-17000.799999999988</v>
      </c>
      <c r="T91" s="385">
        <f t="shared" si="4"/>
        <v>0</v>
      </c>
      <c r="U91" s="383">
        <f t="shared" si="5"/>
        <v>-151</v>
      </c>
      <c r="V91" s="384">
        <f t="shared" si="5"/>
        <v>323797.21999999997</v>
      </c>
      <c r="W91" s="384">
        <f t="shared" si="5"/>
        <v>35886.000000000007</v>
      </c>
      <c r="X91" s="385">
        <f t="shared" si="5"/>
        <v>0</v>
      </c>
      <c r="Z91" s="305"/>
    </row>
    <row r="92" spans="1:26" x14ac:dyDescent="0.2">
      <c r="A92" s="320" t="s">
        <v>109</v>
      </c>
      <c r="B92" s="344" t="s">
        <v>423</v>
      </c>
      <c r="C92" s="345" t="s">
        <v>424</v>
      </c>
      <c r="D92" s="346" t="s">
        <v>1003</v>
      </c>
      <c r="E92" s="348">
        <v>1</v>
      </c>
      <c r="F92" s="310">
        <v>600</v>
      </c>
      <c r="G92" s="310">
        <v>0</v>
      </c>
      <c r="H92" s="311">
        <v>0</v>
      </c>
      <c r="I92" s="309" t="s">
        <v>1007</v>
      </c>
      <c r="J92" s="310" t="s">
        <v>1007</v>
      </c>
      <c r="K92" s="310" t="s">
        <v>1007</v>
      </c>
      <c r="L92" s="311" t="s">
        <v>1007</v>
      </c>
      <c r="M92" s="383"/>
      <c r="N92" s="384"/>
      <c r="O92" s="384"/>
      <c r="P92" s="385"/>
      <c r="Q92" s="383">
        <f t="shared" si="4"/>
        <v>-1</v>
      </c>
      <c r="R92" s="384">
        <f t="shared" si="4"/>
        <v>-600</v>
      </c>
      <c r="S92" s="384">
        <f t="shared" si="4"/>
        <v>0</v>
      </c>
      <c r="T92" s="385">
        <f t="shared" si="4"/>
        <v>0</v>
      </c>
      <c r="U92" s="383" t="str">
        <f t="shared" si="5"/>
        <v/>
      </c>
      <c r="V92" s="384" t="str">
        <f t="shared" si="5"/>
        <v/>
      </c>
      <c r="W92" s="384" t="str">
        <f t="shared" si="5"/>
        <v/>
      </c>
      <c r="X92" s="385" t="str">
        <f t="shared" si="5"/>
        <v/>
      </c>
      <c r="Z92" s="305"/>
    </row>
    <row r="93" spans="1:26" x14ac:dyDescent="0.2">
      <c r="A93" s="320" t="s">
        <v>109</v>
      </c>
      <c r="B93" s="344" t="s">
        <v>425</v>
      </c>
      <c r="C93" s="345" t="s">
        <v>426</v>
      </c>
      <c r="D93" s="346" t="s">
        <v>1004</v>
      </c>
      <c r="E93" s="348">
        <v>2</v>
      </c>
      <c r="F93" s="310">
        <v>127451</v>
      </c>
      <c r="G93" s="310">
        <v>0</v>
      </c>
      <c r="H93" s="311">
        <v>0</v>
      </c>
      <c r="I93" s="309">
        <v>3</v>
      </c>
      <c r="J93" s="310">
        <v>117240</v>
      </c>
      <c r="K93" s="310">
        <v>0</v>
      </c>
      <c r="L93" s="311">
        <v>0</v>
      </c>
      <c r="M93" s="383">
        <v>2</v>
      </c>
      <c r="N93" s="384">
        <v>109175.2</v>
      </c>
      <c r="O93" s="384">
        <v>0</v>
      </c>
      <c r="P93" s="385">
        <v>0</v>
      </c>
      <c r="Q93" s="383">
        <f t="shared" si="4"/>
        <v>0</v>
      </c>
      <c r="R93" s="384">
        <f t="shared" si="4"/>
        <v>-18275.800000000003</v>
      </c>
      <c r="S93" s="384">
        <f t="shared" si="4"/>
        <v>0</v>
      </c>
      <c r="T93" s="385">
        <f t="shared" si="4"/>
        <v>0</v>
      </c>
      <c r="U93" s="383">
        <f t="shared" si="5"/>
        <v>-1</v>
      </c>
      <c r="V93" s="384">
        <f t="shared" si="5"/>
        <v>-8064.8000000000029</v>
      </c>
      <c r="W93" s="384">
        <f t="shared" si="5"/>
        <v>0</v>
      </c>
      <c r="X93" s="385">
        <f t="shared" si="5"/>
        <v>0</v>
      </c>
      <c r="Z93" s="305"/>
    </row>
    <row r="94" spans="1:26" x14ac:dyDescent="0.2">
      <c r="A94" s="320" t="s">
        <v>109</v>
      </c>
      <c r="B94" s="344" t="s">
        <v>427</v>
      </c>
      <c r="C94" s="345" t="s">
        <v>428</v>
      </c>
      <c r="D94" s="346" t="s">
        <v>1004</v>
      </c>
      <c r="E94" s="348">
        <v>730</v>
      </c>
      <c r="F94" s="310">
        <v>573921</v>
      </c>
      <c r="G94" s="310">
        <v>0</v>
      </c>
      <c r="H94" s="311">
        <v>0</v>
      </c>
      <c r="I94" s="309">
        <v>478</v>
      </c>
      <c r="J94" s="310">
        <v>446025.1</v>
      </c>
      <c r="K94" s="310">
        <v>0</v>
      </c>
      <c r="L94" s="311">
        <v>0</v>
      </c>
      <c r="M94" s="383">
        <v>633</v>
      </c>
      <c r="N94" s="384">
        <v>728106.1399999999</v>
      </c>
      <c r="O94" s="384">
        <v>0</v>
      </c>
      <c r="P94" s="385">
        <v>0</v>
      </c>
      <c r="Q94" s="383">
        <f t="shared" si="4"/>
        <v>-97</v>
      </c>
      <c r="R94" s="384">
        <f t="shared" si="4"/>
        <v>154185.1399999999</v>
      </c>
      <c r="S94" s="384">
        <f t="shared" si="4"/>
        <v>0</v>
      </c>
      <c r="T94" s="385">
        <f t="shared" si="4"/>
        <v>0</v>
      </c>
      <c r="U94" s="383">
        <f t="shared" si="5"/>
        <v>155</v>
      </c>
      <c r="V94" s="384">
        <f t="shared" si="5"/>
        <v>282081.03999999992</v>
      </c>
      <c r="W94" s="384">
        <f t="shared" si="5"/>
        <v>0</v>
      </c>
      <c r="X94" s="385">
        <f t="shared" si="5"/>
        <v>0</v>
      </c>
      <c r="Z94" s="305"/>
    </row>
    <row r="95" spans="1:26" x14ac:dyDescent="0.2">
      <c r="A95" s="320" t="s">
        <v>109</v>
      </c>
      <c r="B95" s="344" t="s">
        <v>429</v>
      </c>
      <c r="C95" s="345" t="s">
        <v>430</v>
      </c>
      <c r="D95" s="346" t="s">
        <v>1009</v>
      </c>
      <c r="E95" s="348">
        <v>85</v>
      </c>
      <c r="F95" s="310">
        <v>58728</v>
      </c>
      <c r="G95" s="310">
        <v>0</v>
      </c>
      <c r="H95" s="311">
        <v>0</v>
      </c>
      <c r="I95" s="309">
        <v>84</v>
      </c>
      <c r="J95" s="310">
        <v>46954</v>
      </c>
      <c r="K95" s="310">
        <v>0</v>
      </c>
      <c r="L95" s="311">
        <v>0</v>
      </c>
      <c r="M95" s="383">
        <v>97</v>
      </c>
      <c r="N95" s="384">
        <v>82202.399999999994</v>
      </c>
      <c r="O95" s="384">
        <v>0</v>
      </c>
      <c r="P95" s="385">
        <v>0</v>
      </c>
      <c r="Q95" s="383">
        <f t="shared" si="4"/>
        <v>12</v>
      </c>
      <c r="R95" s="384">
        <f t="shared" si="4"/>
        <v>23474.399999999994</v>
      </c>
      <c r="S95" s="384">
        <f t="shared" si="4"/>
        <v>0</v>
      </c>
      <c r="T95" s="385">
        <f t="shared" si="4"/>
        <v>0</v>
      </c>
      <c r="U95" s="383">
        <f t="shared" si="5"/>
        <v>13</v>
      </c>
      <c r="V95" s="384">
        <f t="shared" si="5"/>
        <v>35248.399999999994</v>
      </c>
      <c r="W95" s="384">
        <f t="shared" si="5"/>
        <v>0</v>
      </c>
      <c r="X95" s="385">
        <f t="shared" si="5"/>
        <v>0</v>
      </c>
      <c r="Z95" s="305"/>
    </row>
    <row r="96" spans="1:26" x14ac:dyDescent="0.2">
      <c r="A96" s="320" t="s">
        <v>109</v>
      </c>
      <c r="B96" s="344" t="s">
        <v>431</v>
      </c>
      <c r="C96" s="345" t="s">
        <v>432</v>
      </c>
      <c r="D96" s="346" t="s">
        <v>1010</v>
      </c>
      <c r="E96" s="348">
        <v>2659</v>
      </c>
      <c r="F96" s="310">
        <v>2400643</v>
      </c>
      <c r="G96" s="310">
        <v>0</v>
      </c>
      <c r="H96" s="311">
        <v>2076714.1099999999</v>
      </c>
      <c r="I96" s="309">
        <v>2729</v>
      </c>
      <c r="J96" s="310">
        <v>2411176.2799999998</v>
      </c>
      <c r="K96" s="310">
        <v>0</v>
      </c>
      <c r="L96" s="311">
        <v>2294901.4000000008</v>
      </c>
      <c r="M96" s="383">
        <v>1814</v>
      </c>
      <c r="N96" s="384">
        <v>2409684.9</v>
      </c>
      <c r="O96" s="384">
        <v>0</v>
      </c>
      <c r="P96" s="385">
        <v>2050303.2299999991</v>
      </c>
      <c r="Q96" s="383">
        <f t="shared" si="4"/>
        <v>-845</v>
      </c>
      <c r="R96" s="384">
        <f t="shared" si="4"/>
        <v>9041.8999999999069</v>
      </c>
      <c r="S96" s="384">
        <f t="shared" si="4"/>
        <v>0</v>
      </c>
      <c r="T96" s="385">
        <f t="shared" si="4"/>
        <v>-26410.88000000082</v>
      </c>
      <c r="U96" s="383">
        <f t="shared" si="5"/>
        <v>-915</v>
      </c>
      <c r="V96" s="384">
        <f t="shared" si="5"/>
        <v>-1491.3799999998882</v>
      </c>
      <c r="W96" s="384">
        <f t="shared" si="5"/>
        <v>0</v>
      </c>
      <c r="X96" s="385">
        <f t="shared" si="5"/>
        <v>-244598.17000000179</v>
      </c>
      <c r="Z96" s="305"/>
    </row>
    <row r="97" spans="1:26" x14ac:dyDescent="0.2">
      <c r="A97" s="320" t="s">
        <v>109</v>
      </c>
      <c r="B97" s="344" t="s">
        <v>433</v>
      </c>
      <c r="C97" s="345" t="s">
        <v>434</v>
      </c>
      <c r="D97" s="346" t="s">
        <v>1003</v>
      </c>
      <c r="E97" s="348">
        <v>905</v>
      </c>
      <c r="F97" s="310">
        <v>620966</v>
      </c>
      <c r="G97" s="310">
        <v>0</v>
      </c>
      <c r="H97" s="311">
        <v>0</v>
      </c>
      <c r="I97" s="309">
        <v>629</v>
      </c>
      <c r="J97" s="310">
        <v>482801.30000000005</v>
      </c>
      <c r="K97" s="310">
        <v>0</v>
      </c>
      <c r="L97" s="311">
        <v>0</v>
      </c>
      <c r="M97" s="383">
        <v>590</v>
      </c>
      <c r="N97" s="384">
        <v>566493.15999999992</v>
      </c>
      <c r="O97" s="384">
        <v>0</v>
      </c>
      <c r="P97" s="385">
        <v>0</v>
      </c>
      <c r="Q97" s="383">
        <f t="shared" si="4"/>
        <v>-315</v>
      </c>
      <c r="R97" s="384">
        <f t="shared" si="4"/>
        <v>-54472.840000000084</v>
      </c>
      <c r="S97" s="384">
        <f t="shared" si="4"/>
        <v>0</v>
      </c>
      <c r="T97" s="385">
        <f t="shared" si="4"/>
        <v>0</v>
      </c>
      <c r="U97" s="383">
        <f t="shared" si="5"/>
        <v>-39</v>
      </c>
      <c r="V97" s="384">
        <f t="shared" si="5"/>
        <v>83691.85999999987</v>
      </c>
      <c r="W97" s="384">
        <f t="shared" si="5"/>
        <v>0</v>
      </c>
      <c r="X97" s="385">
        <f t="shared" si="5"/>
        <v>0</v>
      </c>
      <c r="Z97" s="305"/>
    </row>
    <row r="98" spans="1:26" x14ac:dyDescent="0.2">
      <c r="A98" s="320" t="s">
        <v>109</v>
      </c>
      <c r="B98" s="344" t="s">
        <v>435</v>
      </c>
      <c r="C98" s="345" t="s">
        <v>436</v>
      </c>
      <c r="D98" s="346" t="s">
        <v>1003</v>
      </c>
      <c r="E98" s="348">
        <v>998</v>
      </c>
      <c r="F98" s="310">
        <v>634408</v>
      </c>
      <c r="G98" s="310">
        <v>0</v>
      </c>
      <c r="H98" s="311">
        <v>0</v>
      </c>
      <c r="I98" s="309">
        <v>794</v>
      </c>
      <c r="J98" s="310">
        <v>517980.5</v>
      </c>
      <c r="K98" s="310">
        <v>0</v>
      </c>
      <c r="L98" s="311">
        <v>0</v>
      </c>
      <c r="M98" s="383">
        <v>710</v>
      </c>
      <c r="N98" s="384">
        <v>641254.5</v>
      </c>
      <c r="O98" s="384">
        <v>0</v>
      </c>
      <c r="P98" s="385">
        <v>0</v>
      </c>
      <c r="Q98" s="383">
        <f t="shared" si="4"/>
        <v>-288</v>
      </c>
      <c r="R98" s="384">
        <f t="shared" si="4"/>
        <v>6846.5</v>
      </c>
      <c r="S98" s="384">
        <f t="shared" si="4"/>
        <v>0</v>
      </c>
      <c r="T98" s="385">
        <f t="shared" si="4"/>
        <v>0</v>
      </c>
      <c r="U98" s="383">
        <f t="shared" si="5"/>
        <v>-84</v>
      </c>
      <c r="V98" s="384">
        <f t="shared" si="5"/>
        <v>123274</v>
      </c>
      <c r="W98" s="384">
        <f t="shared" si="5"/>
        <v>0</v>
      </c>
      <c r="X98" s="385">
        <f t="shared" si="5"/>
        <v>0</v>
      </c>
      <c r="Z98" s="305"/>
    </row>
    <row r="99" spans="1:26" x14ac:dyDescent="0.2">
      <c r="A99" s="320" t="s">
        <v>109</v>
      </c>
      <c r="B99" s="344" t="s">
        <v>437</v>
      </c>
      <c r="C99" s="345" t="s">
        <v>438</v>
      </c>
      <c r="D99" s="346" t="s">
        <v>1014</v>
      </c>
      <c r="E99" s="348">
        <v>593</v>
      </c>
      <c r="F99" s="310">
        <v>186936</v>
      </c>
      <c r="G99" s="310">
        <v>0</v>
      </c>
      <c r="H99" s="311">
        <v>0</v>
      </c>
      <c r="I99" s="309">
        <v>568</v>
      </c>
      <c r="J99" s="310">
        <v>170276.8</v>
      </c>
      <c r="K99" s="310">
        <v>0</v>
      </c>
      <c r="L99" s="311">
        <v>0</v>
      </c>
      <c r="M99" s="383">
        <v>450</v>
      </c>
      <c r="N99" s="384">
        <v>174147.3</v>
      </c>
      <c r="O99" s="384">
        <v>0</v>
      </c>
      <c r="P99" s="385">
        <v>0</v>
      </c>
      <c r="Q99" s="383">
        <f t="shared" si="4"/>
        <v>-143</v>
      </c>
      <c r="R99" s="384">
        <f t="shared" si="4"/>
        <v>-12788.700000000012</v>
      </c>
      <c r="S99" s="384">
        <f t="shared" si="4"/>
        <v>0</v>
      </c>
      <c r="T99" s="385">
        <f t="shared" si="4"/>
        <v>0</v>
      </c>
      <c r="U99" s="383">
        <f t="shared" si="5"/>
        <v>-118</v>
      </c>
      <c r="V99" s="384">
        <f t="shared" si="5"/>
        <v>3870.5</v>
      </c>
      <c r="W99" s="384">
        <f t="shared" si="5"/>
        <v>0</v>
      </c>
      <c r="X99" s="385">
        <f t="shared" si="5"/>
        <v>0</v>
      </c>
      <c r="Z99" s="305"/>
    </row>
    <row r="100" spans="1:26" x14ac:dyDescent="0.2">
      <c r="A100" s="320" t="s">
        <v>109</v>
      </c>
      <c r="B100" s="344" t="s">
        <v>439</v>
      </c>
      <c r="C100" s="345" t="s">
        <v>440</v>
      </c>
      <c r="D100" s="346" t="s">
        <v>1014</v>
      </c>
      <c r="E100" s="348">
        <v>56</v>
      </c>
      <c r="F100" s="310">
        <v>20615</v>
      </c>
      <c r="G100" s="310">
        <v>0</v>
      </c>
      <c r="H100" s="311">
        <v>0</v>
      </c>
      <c r="I100" s="309">
        <v>75</v>
      </c>
      <c r="J100" s="310">
        <v>25728</v>
      </c>
      <c r="K100" s="310">
        <v>0</v>
      </c>
      <c r="L100" s="311">
        <v>0</v>
      </c>
      <c r="M100" s="383">
        <v>38</v>
      </c>
      <c r="N100" s="384">
        <v>23653.200000000001</v>
      </c>
      <c r="O100" s="384">
        <v>0</v>
      </c>
      <c r="P100" s="385">
        <v>0</v>
      </c>
      <c r="Q100" s="383">
        <f t="shared" si="4"/>
        <v>-18</v>
      </c>
      <c r="R100" s="384">
        <f t="shared" si="4"/>
        <v>3038.2000000000007</v>
      </c>
      <c r="S100" s="384">
        <f t="shared" si="4"/>
        <v>0</v>
      </c>
      <c r="T100" s="385">
        <f t="shared" si="4"/>
        <v>0</v>
      </c>
      <c r="U100" s="383">
        <f t="shared" si="5"/>
        <v>-37</v>
      </c>
      <c r="V100" s="384">
        <f t="shared" si="5"/>
        <v>-2074.7999999999993</v>
      </c>
      <c r="W100" s="384">
        <f t="shared" si="5"/>
        <v>0</v>
      </c>
      <c r="X100" s="385">
        <f t="shared" si="5"/>
        <v>0</v>
      </c>
      <c r="Z100" s="305"/>
    </row>
    <row r="101" spans="1:26" x14ac:dyDescent="0.2">
      <c r="A101" s="320" t="s">
        <v>113</v>
      </c>
      <c r="B101" s="344" t="s">
        <v>441</v>
      </c>
      <c r="C101" s="345" t="s">
        <v>442</v>
      </c>
      <c r="D101" s="346" t="s">
        <v>1003</v>
      </c>
      <c r="E101" s="348">
        <v>3781</v>
      </c>
      <c r="F101" s="310">
        <v>3733353.2</v>
      </c>
      <c r="G101" s="310">
        <v>36313.990000000005</v>
      </c>
      <c r="H101" s="311">
        <v>724223.03</v>
      </c>
      <c r="I101" s="309">
        <v>3366.5</v>
      </c>
      <c r="J101" s="310">
        <v>3193860.9999999995</v>
      </c>
      <c r="K101" s="310">
        <v>49954.200000000004</v>
      </c>
      <c r="L101" s="311">
        <v>825938.31</v>
      </c>
      <c r="M101" s="383">
        <v>3073</v>
      </c>
      <c r="N101" s="384">
        <v>4133326.52</v>
      </c>
      <c r="O101" s="384">
        <v>36723</v>
      </c>
      <c r="P101" s="385">
        <v>823900.85999999987</v>
      </c>
      <c r="Q101" s="383">
        <f t="shared" si="4"/>
        <v>-708</v>
      </c>
      <c r="R101" s="384">
        <f t="shared" si="4"/>
        <v>399973.31999999983</v>
      </c>
      <c r="S101" s="384">
        <f t="shared" si="4"/>
        <v>409.00999999999476</v>
      </c>
      <c r="T101" s="385">
        <f t="shared" si="4"/>
        <v>99677.829999999842</v>
      </c>
      <c r="U101" s="383">
        <f t="shared" si="5"/>
        <v>-293.5</v>
      </c>
      <c r="V101" s="384">
        <f t="shared" si="5"/>
        <v>939465.52000000048</v>
      </c>
      <c r="W101" s="384">
        <f t="shared" si="5"/>
        <v>-13231.200000000004</v>
      </c>
      <c r="X101" s="385">
        <f t="shared" si="5"/>
        <v>-2037.4500000001863</v>
      </c>
      <c r="Z101" s="305"/>
    </row>
    <row r="102" spans="1:26" x14ac:dyDescent="0.2">
      <c r="A102" s="320" t="s">
        <v>113</v>
      </c>
      <c r="B102" s="344" t="s">
        <v>443</v>
      </c>
      <c r="C102" s="345" t="s">
        <v>444</v>
      </c>
      <c r="D102" s="346" t="s">
        <v>1003</v>
      </c>
      <c r="E102" s="348"/>
      <c r="F102" s="310"/>
      <c r="G102" s="310"/>
      <c r="H102" s="311"/>
      <c r="I102" s="309">
        <v>123</v>
      </c>
      <c r="J102" s="310">
        <v>81631.799999999988</v>
      </c>
      <c r="K102" s="310">
        <v>0</v>
      </c>
      <c r="L102" s="311">
        <v>0</v>
      </c>
      <c r="M102" s="383">
        <v>192</v>
      </c>
      <c r="N102" s="384">
        <v>202347.3</v>
      </c>
      <c r="O102" s="384">
        <v>0</v>
      </c>
      <c r="P102" s="385">
        <v>0</v>
      </c>
      <c r="Q102" s="383">
        <f t="shared" si="4"/>
        <v>192</v>
      </c>
      <c r="R102" s="384">
        <f t="shared" si="4"/>
        <v>202347.3</v>
      </c>
      <c r="S102" s="384">
        <f t="shared" si="4"/>
        <v>0</v>
      </c>
      <c r="T102" s="385">
        <f t="shared" si="4"/>
        <v>0</v>
      </c>
      <c r="U102" s="383">
        <f t="shared" si="5"/>
        <v>69</v>
      </c>
      <c r="V102" s="384">
        <f t="shared" si="5"/>
        <v>120715.5</v>
      </c>
      <c r="W102" s="384">
        <f t="shared" si="5"/>
        <v>0</v>
      </c>
      <c r="X102" s="385">
        <f t="shared" si="5"/>
        <v>0</v>
      </c>
      <c r="Z102" s="305"/>
    </row>
    <row r="103" spans="1:26" x14ac:dyDescent="0.2">
      <c r="A103" s="320" t="s">
        <v>113</v>
      </c>
      <c r="B103" s="344" t="s">
        <v>445</v>
      </c>
      <c r="C103" s="345" t="s">
        <v>446</v>
      </c>
      <c r="D103" s="346" t="s">
        <v>1004</v>
      </c>
      <c r="E103" s="348">
        <v>403</v>
      </c>
      <c r="F103" s="310">
        <v>311052</v>
      </c>
      <c r="G103" s="310">
        <v>0</v>
      </c>
      <c r="H103" s="311">
        <v>0</v>
      </c>
      <c r="I103" s="309">
        <v>389</v>
      </c>
      <c r="J103" s="310">
        <v>282909.40000000002</v>
      </c>
      <c r="K103" s="310">
        <v>0</v>
      </c>
      <c r="L103" s="311">
        <v>0</v>
      </c>
      <c r="M103" s="383">
        <v>329</v>
      </c>
      <c r="N103" s="384">
        <v>393241.7</v>
      </c>
      <c r="O103" s="384">
        <v>0</v>
      </c>
      <c r="P103" s="385">
        <v>0</v>
      </c>
      <c r="Q103" s="383">
        <f t="shared" si="4"/>
        <v>-74</v>
      </c>
      <c r="R103" s="384">
        <f t="shared" si="4"/>
        <v>82189.700000000012</v>
      </c>
      <c r="S103" s="384">
        <f t="shared" si="4"/>
        <v>0</v>
      </c>
      <c r="T103" s="385">
        <f t="shared" si="4"/>
        <v>0</v>
      </c>
      <c r="U103" s="383">
        <f t="shared" si="5"/>
        <v>-60</v>
      </c>
      <c r="V103" s="384">
        <f t="shared" si="5"/>
        <v>110332.29999999999</v>
      </c>
      <c r="W103" s="384">
        <f t="shared" si="5"/>
        <v>0</v>
      </c>
      <c r="X103" s="385">
        <f t="shared" si="5"/>
        <v>0</v>
      </c>
      <c r="Z103" s="305"/>
    </row>
    <row r="104" spans="1:26" x14ac:dyDescent="0.2">
      <c r="A104" s="320" t="s">
        <v>113</v>
      </c>
      <c r="B104" s="344" t="s">
        <v>447</v>
      </c>
      <c r="C104" s="345" t="s">
        <v>448</v>
      </c>
      <c r="D104" s="346" t="s">
        <v>1003</v>
      </c>
      <c r="E104" s="348">
        <v>1518</v>
      </c>
      <c r="F104" s="310">
        <v>1197665</v>
      </c>
      <c r="G104" s="310">
        <v>95612</v>
      </c>
      <c r="H104" s="311">
        <v>0</v>
      </c>
      <c r="I104" s="309">
        <v>1377.5</v>
      </c>
      <c r="J104" s="310">
        <v>1099415.3</v>
      </c>
      <c r="K104" s="310">
        <v>2716</v>
      </c>
      <c r="L104" s="311">
        <v>0</v>
      </c>
      <c r="M104" s="383">
        <v>1269</v>
      </c>
      <c r="N104" s="384">
        <v>1557813.3199999998</v>
      </c>
      <c r="O104" s="384">
        <v>2716</v>
      </c>
      <c r="P104" s="385">
        <v>0</v>
      </c>
      <c r="Q104" s="383">
        <f t="shared" si="4"/>
        <v>-249</v>
      </c>
      <c r="R104" s="384">
        <f t="shared" si="4"/>
        <v>360148.31999999983</v>
      </c>
      <c r="S104" s="384">
        <f t="shared" si="4"/>
        <v>-92896</v>
      </c>
      <c r="T104" s="385">
        <f t="shared" si="4"/>
        <v>0</v>
      </c>
      <c r="U104" s="383">
        <f t="shared" si="5"/>
        <v>-108.5</v>
      </c>
      <c r="V104" s="384">
        <f t="shared" si="5"/>
        <v>458398.01999999979</v>
      </c>
      <c r="W104" s="384">
        <f t="shared" si="5"/>
        <v>0</v>
      </c>
      <c r="X104" s="385">
        <f t="shared" si="5"/>
        <v>0</v>
      </c>
      <c r="Z104" s="305"/>
    </row>
    <row r="105" spans="1:26" x14ac:dyDescent="0.2">
      <c r="A105" s="320" t="s">
        <v>113</v>
      </c>
      <c r="B105" s="344" t="s">
        <v>449</v>
      </c>
      <c r="C105" s="345" t="s">
        <v>450</v>
      </c>
      <c r="D105" s="346" t="s">
        <v>1003</v>
      </c>
      <c r="E105" s="348">
        <v>516</v>
      </c>
      <c r="F105" s="310">
        <v>305789.59999999998</v>
      </c>
      <c r="G105" s="310">
        <v>0</v>
      </c>
      <c r="H105" s="311">
        <v>0</v>
      </c>
      <c r="I105" s="309">
        <v>334</v>
      </c>
      <c r="J105" s="310">
        <v>312284.79999999999</v>
      </c>
      <c r="K105" s="310">
        <v>0</v>
      </c>
      <c r="L105" s="311">
        <v>0</v>
      </c>
      <c r="M105" s="383">
        <v>339</v>
      </c>
      <c r="N105" s="384">
        <v>478626.89999999997</v>
      </c>
      <c r="O105" s="384">
        <v>0</v>
      </c>
      <c r="P105" s="385">
        <v>0</v>
      </c>
      <c r="Q105" s="383">
        <f t="shared" si="4"/>
        <v>-177</v>
      </c>
      <c r="R105" s="384">
        <f t="shared" si="4"/>
        <v>172837.3</v>
      </c>
      <c r="S105" s="384">
        <f t="shared" si="4"/>
        <v>0</v>
      </c>
      <c r="T105" s="385">
        <f t="shared" si="4"/>
        <v>0</v>
      </c>
      <c r="U105" s="383">
        <f t="shared" si="5"/>
        <v>5</v>
      </c>
      <c r="V105" s="384">
        <f t="shared" si="5"/>
        <v>166342.09999999998</v>
      </c>
      <c r="W105" s="384">
        <f t="shared" si="5"/>
        <v>0</v>
      </c>
      <c r="X105" s="385">
        <f t="shared" si="5"/>
        <v>0</v>
      </c>
      <c r="Z105" s="305"/>
    </row>
    <row r="106" spans="1:26" x14ac:dyDescent="0.2">
      <c r="A106" s="320" t="s">
        <v>116</v>
      </c>
      <c r="B106" s="344" t="s">
        <v>451</v>
      </c>
      <c r="C106" s="345" t="s">
        <v>452</v>
      </c>
      <c r="D106" s="346" t="s">
        <v>1003</v>
      </c>
      <c r="E106" s="348">
        <v>498</v>
      </c>
      <c r="F106" s="310">
        <v>372119</v>
      </c>
      <c r="G106" s="310">
        <v>0</v>
      </c>
      <c r="H106" s="311">
        <v>0</v>
      </c>
      <c r="I106" s="309">
        <v>592</v>
      </c>
      <c r="J106" s="310">
        <v>321269.59999999998</v>
      </c>
      <c r="K106" s="310">
        <v>0</v>
      </c>
      <c r="L106" s="311">
        <v>0</v>
      </c>
      <c r="M106" s="383">
        <v>419</v>
      </c>
      <c r="N106" s="384">
        <v>366540.5</v>
      </c>
      <c r="O106" s="384">
        <v>0</v>
      </c>
      <c r="P106" s="385">
        <v>0</v>
      </c>
      <c r="Q106" s="383">
        <f t="shared" si="4"/>
        <v>-79</v>
      </c>
      <c r="R106" s="384">
        <f t="shared" si="4"/>
        <v>-5578.5</v>
      </c>
      <c r="S106" s="384">
        <f t="shared" si="4"/>
        <v>0</v>
      </c>
      <c r="T106" s="385">
        <f t="shared" si="4"/>
        <v>0</v>
      </c>
      <c r="U106" s="383">
        <f t="shared" si="5"/>
        <v>-173</v>
      </c>
      <c r="V106" s="384">
        <f t="shared" si="5"/>
        <v>45270.900000000023</v>
      </c>
      <c r="W106" s="384">
        <f t="shared" si="5"/>
        <v>0</v>
      </c>
      <c r="X106" s="385">
        <f t="shared" si="5"/>
        <v>0</v>
      </c>
      <c r="Z106" s="305"/>
    </row>
    <row r="107" spans="1:26" x14ac:dyDescent="0.2">
      <c r="A107" s="320" t="s">
        <v>116</v>
      </c>
      <c r="B107" s="344" t="s">
        <v>453</v>
      </c>
      <c r="C107" s="345" t="s">
        <v>454</v>
      </c>
      <c r="D107" s="346" t="s">
        <v>1006</v>
      </c>
      <c r="E107" s="348">
        <v>455</v>
      </c>
      <c r="F107" s="310">
        <v>137096</v>
      </c>
      <c r="G107" s="310">
        <v>0</v>
      </c>
      <c r="H107" s="311">
        <v>0</v>
      </c>
      <c r="I107" s="309">
        <v>526</v>
      </c>
      <c r="J107" s="310">
        <v>160890.20000000001</v>
      </c>
      <c r="K107" s="310">
        <v>0</v>
      </c>
      <c r="L107" s="311">
        <v>0</v>
      </c>
      <c r="M107" s="383">
        <v>415</v>
      </c>
      <c r="N107" s="384">
        <v>182594.8</v>
      </c>
      <c r="O107" s="384">
        <v>0</v>
      </c>
      <c r="P107" s="385">
        <v>0</v>
      </c>
      <c r="Q107" s="383">
        <f t="shared" si="4"/>
        <v>-40</v>
      </c>
      <c r="R107" s="384">
        <f t="shared" si="4"/>
        <v>45498.799999999988</v>
      </c>
      <c r="S107" s="384">
        <f t="shared" si="4"/>
        <v>0</v>
      </c>
      <c r="T107" s="385">
        <f t="shared" si="4"/>
        <v>0</v>
      </c>
      <c r="U107" s="383">
        <f t="shared" si="5"/>
        <v>-111</v>
      </c>
      <c r="V107" s="384">
        <f t="shared" si="5"/>
        <v>21704.599999999977</v>
      </c>
      <c r="W107" s="384">
        <f t="shared" si="5"/>
        <v>0</v>
      </c>
      <c r="X107" s="385">
        <f t="shared" si="5"/>
        <v>0</v>
      </c>
      <c r="Z107" s="305"/>
    </row>
    <row r="108" spans="1:26" x14ac:dyDescent="0.2">
      <c r="A108" s="320" t="s">
        <v>116</v>
      </c>
      <c r="B108" s="344" t="s">
        <v>455</v>
      </c>
      <c r="C108" s="345" t="s">
        <v>456</v>
      </c>
      <c r="D108" s="346" t="s">
        <v>1006</v>
      </c>
      <c r="E108" s="348">
        <v>352</v>
      </c>
      <c r="F108" s="310"/>
      <c r="G108" s="310"/>
      <c r="H108" s="311"/>
      <c r="I108" s="309">
        <v>372</v>
      </c>
      <c r="J108" s="310">
        <v>128949.4</v>
      </c>
      <c r="K108" s="310">
        <v>0</v>
      </c>
      <c r="L108" s="311">
        <v>0</v>
      </c>
      <c r="M108" s="383">
        <v>323</v>
      </c>
      <c r="N108" s="384">
        <v>147526.5</v>
      </c>
      <c r="O108" s="384">
        <v>0</v>
      </c>
      <c r="P108" s="385">
        <v>0</v>
      </c>
      <c r="Q108" s="383">
        <f t="shared" si="4"/>
        <v>-29</v>
      </c>
      <c r="R108" s="384">
        <f t="shared" si="4"/>
        <v>147526.5</v>
      </c>
      <c r="S108" s="384">
        <f t="shared" si="4"/>
        <v>0</v>
      </c>
      <c r="T108" s="385">
        <f t="shared" si="4"/>
        <v>0</v>
      </c>
      <c r="U108" s="383">
        <f t="shared" si="5"/>
        <v>-49</v>
      </c>
      <c r="V108" s="384">
        <f t="shared" si="5"/>
        <v>18577.100000000006</v>
      </c>
      <c r="W108" s="384">
        <f t="shared" si="5"/>
        <v>0</v>
      </c>
      <c r="X108" s="385">
        <f t="shared" si="5"/>
        <v>0</v>
      </c>
      <c r="Z108" s="305"/>
    </row>
    <row r="109" spans="1:26" x14ac:dyDescent="0.2">
      <c r="A109" s="320" t="s">
        <v>116</v>
      </c>
      <c r="B109" s="344" t="s">
        <v>457</v>
      </c>
      <c r="C109" s="345" t="s">
        <v>458</v>
      </c>
      <c r="D109" s="346" t="s">
        <v>1003</v>
      </c>
      <c r="E109" s="348">
        <v>465</v>
      </c>
      <c r="F109" s="310">
        <v>212897.71000000002</v>
      </c>
      <c r="G109" s="310">
        <v>0</v>
      </c>
      <c r="H109" s="311">
        <v>0</v>
      </c>
      <c r="I109" s="309">
        <v>378</v>
      </c>
      <c r="J109" s="310">
        <v>180000.1</v>
      </c>
      <c r="K109" s="310">
        <v>0</v>
      </c>
      <c r="L109" s="311">
        <v>0</v>
      </c>
      <c r="M109" s="383">
        <v>240</v>
      </c>
      <c r="N109" s="384">
        <v>199008.3</v>
      </c>
      <c r="O109" s="384">
        <v>0</v>
      </c>
      <c r="P109" s="385">
        <v>0</v>
      </c>
      <c r="Q109" s="383">
        <f t="shared" si="4"/>
        <v>-225</v>
      </c>
      <c r="R109" s="384">
        <f t="shared" si="4"/>
        <v>-13889.410000000033</v>
      </c>
      <c r="S109" s="384">
        <f t="shared" si="4"/>
        <v>0</v>
      </c>
      <c r="T109" s="385">
        <f t="shared" si="4"/>
        <v>0</v>
      </c>
      <c r="U109" s="383">
        <f t="shared" si="5"/>
        <v>-138</v>
      </c>
      <c r="V109" s="384">
        <f t="shared" si="5"/>
        <v>19008.199999999983</v>
      </c>
      <c r="W109" s="384">
        <f t="shared" si="5"/>
        <v>0</v>
      </c>
      <c r="X109" s="385">
        <f t="shared" si="5"/>
        <v>0</v>
      </c>
      <c r="Z109" s="305"/>
    </row>
    <row r="110" spans="1:26" x14ac:dyDescent="0.2">
      <c r="A110" s="320" t="s">
        <v>116</v>
      </c>
      <c r="B110" s="344" t="s">
        <v>459</v>
      </c>
      <c r="C110" s="345" t="s">
        <v>460</v>
      </c>
      <c r="D110" s="346" t="s">
        <v>1008</v>
      </c>
      <c r="E110" s="348">
        <v>0</v>
      </c>
      <c r="F110" s="310">
        <v>21880</v>
      </c>
      <c r="G110" s="310">
        <v>0</v>
      </c>
      <c r="H110" s="311">
        <v>0</v>
      </c>
      <c r="I110" s="309">
        <v>0</v>
      </c>
      <c r="J110" s="310">
        <v>21530</v>
      </c>
      <c r="K110" s="310">
        <v>0</v>
      </c>
      <c r="L110" s="311">
        <v>0</v>
      </c>
      <c r="M110" s="383">
        <v>0</v>
      </c>
      <c r="N110" s="384">
        <v>21107</v>
      </c>
      <c r="O110" s="384">
        <v>0</v>
      </c>
      <c r="P110" s="385">
        <v>0</v>
      </c>
      <c r="Q110" s="383">
        <f t="shared" si="4"/>
        <v>0</v>
      </c>
      <c r="R110" s="384">
        <f t="shared" si="4"/>
        <v>-773</v>
      </c>
      <c r="S110" s="384">
        <f t="shared" si="4"/>
        <v>0</v>
      </c>
      <c r="T110" s="385">
        <f t="shared" si="4"/>
        <v>0</v>
      </c>
      <c r="U110" s="383">
        <f t="shared" si="5"/>
        <v>0</v>
      </c>
      <c r="V110" s="384">
        <f t="shared" si="5"/>
        <v>-423</v>
      </c>
      <c r="W110" s="384">
        <f t="shared" si="5"/>
        <v>0</v>
      </c>
      <c r="X110" s="385">
        <f t="shared" si="5"/>
        <v>0</v>
      </c>
      <c r="Z110" s="305"/>
    </row>
    <row r="111" spans="1:26" x14ac:dyDescent="0.2">
      <c r="A111" s="320" t="s">
        <v>116</v>
      </c>
      <c r="B111" s="344" t="s">
        <v>461</v>
      </c>
      <c r="C111" s="345" t="s">
        <v>462</v>
      </c>
      <c r="D111" s="346" t="s">
        <v>1008</v>
      </c>
      <c r="E111" s="348">
        <v>0</v>
      </c>
      <c r="F111" s="310">
        <v>13650</v>
      </c>
      <c r="G111" s="310">
        <v>0</v>
      </c>
      <c r="H111" s="311">
        <v>0</v>
      </c>
      <c r="I111" s="309">
        <v>0</v>
      </c>
      <c r="J111" s="310">
        <v>14700</v>
      </c>
      <c r="K111" s="310">
        <v>0</v>
      </c>
      <c r="L111" s="311">
        <v>0</v>
      </c>
      <c r="M111" s="383">
        <v>0</v>
      </c>
      <c r="N111" s="384">
        <v>22602</v>
      </c>
      <c r="O111" s="384">
        <v>0</v>
      </c>
      <c r="P111" s="385">
        <v>0</v>
      </c>
      <c r="Q111" s="383">
        <f t="shared" si="4"/>
        <v>0</v>
      </c>
      <c r="R111" s="384">
        <f t="shared" si="4"/>
        <v>8952</v>
      </c>
      <c r="S111" s="384">
        <f t="shared" si="4"/>
        <v>0</v>
      </c>
      <c r="T111" s="385">
        <f t="shared" si="4"/>
        <v>0</v>
      </c>
      <c r="U111" s="383">
        <f t="shared" si="5"/>
        <v>0</v>
      </c>
      <c r="V111" s="384">
        <f t="shared" si="5"/>
        <v>7902</v>
      </c>
      <c r="W111" s="384">
        <f t="shared" si="5"/>
        <v>0</v>
      </c>
      <c r="X111" s="385">
        <f t="shared" si="5"/>
        <v>0</v>
      </c>
      <c r="Z111" s="305"/>
    </row>
    <row r="112" spans="1:26" x14ac:dyDescent="0.2">
      <c r="A112" s="320" t="s">
        <v>116</v>
      </c>
      <c r="B112" s="344" t="s">
        <v>463</v>
      </c>
      <c r="C112" s="345" t="s">
        <v>464</v>
      </c>
      <c r="D112" s="346" t="s">
        <v>1003</v>
      </c>
      <c r="E112" s="348">
        <v>4115</v>
      </c>
      <c r="F112" s="310">
        <v>3971067.58</v>
      </c>
      <c r="G112" s="310">
        <v>99794.989999999991</v>
      </c>
      <c r="H112" s="311">
        <v>335022.70000000007</v>
      </c>
      <c r="I112" s="309">
        <v>3206</v>
      </c>
      <c r="J112" s="310">
        <v>3315100.05</v>
      </c>
      <c r="K112" s="310">
        <v>88915.47</v>
      </c>
      <c r="L112" s="311">
        <v>283911.62</v>
      </c>
      <c r="M112" s="383">
        <v>2698</v>
      </c>
      <c r="N112" s="384">
        <v>4647437.16</v>
      </c>
      <c r="O112" s="384">
        <v>95664</v>
      </c>
      <c r="P112" s="385">
        <v>318404.76</v>
      </c>
      <c r="Q112" s="383">
        <f t="shared" si="4"/>
        <v>-1417</v>
      </c>
      <c r="R112" s="384">
        <f t="shared" si="4"/>
        <v>676369.58000000007</v>
      </c>
      <c r="S112" s="384">
        <f t="shared" si="4"/>
        <v>-4130.9899999999907</v>
      </c>
      <c r="T112" s="385">
        <f t="shared" si="4"/>
        <v>-16617.940000000061</v>
      </c>
      <c r="U112" s="383">
        <f t="shared" si="5"/>
        <v>-508</v>
      </c>
      <c r="V112" s="384">
        <f t="shared" si="5"/>
        <v>1332337.1100000003</v>
      </c>
      <c r="W112" s="384">
        <f t="shared" si="5"/>
        <v>6748.5299999999988</v>
      </c>
      <c r="X112" s="385">
        <f t="shared" si="5"/>
        <v>34493.140000000014</v>
      </c>
      <c r="Z112" s="305"/>
    </row>
    <row r="113" spans="1:26" x14ac:dyDescent="0.2">
      <c r="A113" s="320" t="s">
        <v>116</v>
      </c>
      <c r="B113" s="344" t="s">
        <v>465</v>
      </c>
      <c r="C113" s="345" t="s">
        <v>466</v>
      </c>
      <c r="D113" s="346" t="s">
        <v>1011</v>
      </c>
      <c r="E113" s="348">
        <v>0</v>
      </c>
      <c r="F113" s="310">
        <v>145407.52000000002</v>
      </c>
      <c r="G113" s="310">
        <v>0</v>
      </c>
      <c r="H113" s="311">
        <v>0</v>
      </c>
      <c r="I113" s="309">
        <v>0</v>
      </c>
      <c r="J113" s="310">
        <v>172084</v>
      </c>
      <c r="K113" s="310">
        <v>0</v>
      </c>
      <c r="L113" s="311">
        <v>0</v>
      </c>
      <c r="M113" s="383">
        <v>0</v>
      </c>
      <c r="N113" s="384">
        <v>209721</v>
      </c>
      <c r="O113" s="384">
        <v>0</v>
      </c>
      <c r="P113" s="385">
        <v>0</v>
      </c>
      <c r="Q113" s="383">
        <f t="shared" si="4"/>
        <v>0</v>
      </c>
      <c r="R113" s="384">
        <f t="shared" si="4"/>
        <v>64313.479999999981</v>
      </c>
      <c r="S113" s="384">
        <f t="shared" si="4"/>
        <v>0</v>
      </c>
      <c r="T113" s="385">
        <f t="shared" si="4"/>
        <v>0</v>
      </c>
      <c r="U113" s="383">
        <f t="shared" si="5"/>
        <v>0</v>
      </c>
      <c r="V113" s="384">
        <f t="shared" si="5"/>
        <v>37637</v>
      </c>
      <c r="W113" s="384">
        <f t="shared" si="5"/>
        <v>0</v>
      </c>
      <c r="X113" s="385">
        <f t="shared" si="5"/>
        <v>0</v>
      </c>
      <c r="Z113" s="305"/>
    </row>
    <row r="114" spans="1:26" x14ac:dyDescent="0.2">
      <c r="A114" s="320" t="s">
        <v>119</v>
      </c>
      <c r="B114" s="344" t="s">
        <v>467</v>
      </c>
      <c r="C114" s="345" t="s">
        <v>122</v>
      </c>
      <c r="D114" s="346" t="s">
        <v>1003</v>
      </c>
      <c r="E114" s="348">
        <v>303</v>
      </c>
      <c r="F114" s="310">
        <v>212589</v>
      </c>
      <c r="G114" s="310">
        <v>0</v>
      </c>
      <c r="H114" s="311">
        <v>0</v>
      </c>
      <c r="I114" s="309">
        <v>277</v>
      </c>
      <c r="J114" s="310">
        <v>190078.3</v>
      </c>
      <c r="K114" s="310">
        <v>0</v>
      </c>
      <c r="L114" s="311">
        <v>0</v>
      </c>
      <c r="M114" s="383">
        <v>279</v>
      </c>
      <c r="N114" s="384">
        <v>267336.09999999998</v>
      </c>
      <c r="O114" s="384">
        <v>0</v>
      </c>
      <c r="P114" s="385">
        <v>0</v>
      </c>
      <c r="Q114" s="383">
        <f t="shared" si="4"/>
        <v>-24</v>
      </c>
      <c r="R114" s="384">
        <f t="shared" si="4"/>
        <v>54747.099999999977</v>
      </c>
      <c r="S114" s="384">
        <f t="shared" si="4"/>
        <v>0</v>
      </c>
      <c r="T114" s="385">
        <f t="shared" si="4"/>
        <v>0</v>
      </c>
      <c r="U114" s="383">
        <f t="shared" si="5"/>
        <v>2</v>
      </c>
      <c r="V114" s="384">
        <f t="shared" si="5"/>
        <v>77257.799999999988</v>
      </c>
      <c r="W114" s="384">
        <f t="shared" si="5"/>
        <v>0</v>
      </c>
      <c r="X114" s="385">
        <f t="shared" si="5"/>
        <v>0</v>
      </c>
      <c r="Z114" s="305"/>
    </row>
    <row r="115" spans="1:26" x14ac:dyDescent="0.2">
      <c r="A115" s="320" t="s">
        <v>119</v>
      </c>
      <c r="B115" s="344" t="s">
        <v>468</v>
      </c>
      <c r="C115" s="345" t="s">
        <v>121</v>
      </c>
      <c r="D115" s="346" t="s">
        <v>1003</v>
      </c>
      <c r="E115" s="348">
        <v>241</v>
      </c>
      <c r="F115" s="310">
        <v>152764</v>
      </c>
      <c r="G115" s="310">
        <v>0</v>
      </c>
      <c r="H115" s="311">
        <v>0</v>
      </c>
      <c r="I115" s="309">
        <v>230</v>
      </c>
      <c r="J115" s="310">
        <v>162950.1</v>
      </c>
      <c r="K115" s="310">
        <v>0</v>
      </c>
      <c r="L115" s="311">
        <v>0</v>
      </c>
      <c r="M115" s="383">
        <v>231</v>
      </c>
      <c r="N115" s="384">
        <v>202772.90000000002</v>
      </c>
      <c r="O115" s="384">
        <v>0</v>
      </c>
      <c r="P115" s="385">
        <v>0</v>
      </c>
      <c r="Q115" s="383">
        <f t="shared" si="4"/>
        <v>-10</v>
      </c>
      <c r="R115" s="384">
        <f t="shared" si="4"/>
        <v>50008.900000000023</v>
      </c>
      <c r="S115" s="384">
        <f t="shared" si="4"/>
        <v>0</v>
      </c>
      <c r="T115" s="385">
        <f t="shared" si="4"/>
        <v>0</v>
      </c>
      <c r="U115" s="383">
        <f t="shared" si="5"/>
        <v>1</v>
      </c>
      <c r="V115" s="384">
        <f t="shared" si="5"/>
        <v>39822.800000000017</v>
      </c>
      <c r="W115" s="384">
        <f t="shared" si="5"/>
        <v>0</v>
      </c>
      <c r="X115" s="385">
        <f t="shared" si="5"/>
        <v>0</v>
      </c>
      <c r="Z115" s="305"/>
    </row>
    <row r="116" spans="1:26" x14ac:dyDescent="0.2">
      <c r="A116" s="320" t="s">
        <v>119</v>
      </c>
      <c r="B116" s="344" t="s">
        <v>469</v>
      </c>
      <c r="C116" s="345" t="s">
        <v>470</v>
      </c>
      <c r="D116" s="346" t="s">
        <v>1003</v>
      </c>
      <c r="E116" s="348">
        <v>4860</v>
      </c>
      <c r="F116" s="310">
        <v>4452490.5999999996</v>
      </c>
      <c r="G116" s="310">
        <v>26703.73</v>
      </c>
      <c r="H116" s="311">
        <v>0</v>
      </c>
      <c r="I116" s="309">
        <v>4436</v>
      </c>
      <c r="J116" s="310">
        <v>4025589.5000000005</v>
      </c>
      <c r="K116" s="310">
        <v>6512</v>
      </c>
      <c r="L116" s="311">
        <v>0</v>
      </c>
      <c r="M116" s="383">
        <v>3776</v>
      </c>
      <c r="N116" s="384">
        <v>4419075.8</v>
      </c>
      <c r="O116" s="384">
        <v>10911</v>
      </c>
      <c r="P116" s="385">
        <v>0</v>
      </c>
      <c r="Q116" s="383">
        <f t="shared" si="4"/>
        <v>-1084</v>
      </c>
      <c r="R116" s="384">
        <f t="shared" si="4"/>
        <v>-33414.799999999814</v>
      </c>
      <c r="S116" s="384">
        <f t="shared" si="4"/>
        <v>-15792.73</v>
      </c>
      <c r="T116" s="385">
        <f t="shared" si="4"/>
        <v>0</v>
      </c>
      <c r="U116" s="383">
        <f t="shared" si="5"/>
        <v>-660</v>
      </c>
      <c r="V116" s="384">
        <f t="shared" si="5"/>
        <v>393486.29999999935</v>
      </c>
      <c r="W116" s="384">
        <f t="shared" si="5"/>
        <v>4399</v>
      </c>
      <c r="X116" s="385">
        <f t="shared" si="5"/>
        <v>0</v>
      </c>
      <c r="Z116" s="305"/>
    </row>
    <row r="117" spans="1:26" x14ac:dyDescent="0.2">
      <c r="A117" s="320" t="s">
        <v>119</v>
      </c>
      <c r="B117" s="344" t="s">
        <v>471</v>
      </c>
      <c r="C117" s="345" t="s">
        <v>472</v>
      </c>
      <c r="D117" s="346" t="s">
        <v>1003</v>
      </c>
      <c r="E117" s="348">
        <v>424</v>
      </c>
      <c r="F117" s="310">
        <v>418895</v>
      </c>
      <c r="G117" s="310">
        <v>0</v>
      </c>
      <c r="H117" s="311">
        <v>0</v>
      </c>
      <c r="I117" s="309">
        <v>401</v>
      </c>
      <c r="J117" s="310">
        <v>384546.2</v>
      </c>
      <c r="K117" s="310">
        <v>0</v>
      </c>
      <c r="L117" s="311">
        <v>0</v>
      </c>
      <c r="M117" s="383">
        <v>347</v>
      </c>
      <c r="N117" s="384">
        <v>441700.4</v>
      </c>
      <c r="O117" s="384">
        <v>0</v>
      </c>
      <c r="P117" s="385">
        <v>0</v>
      </c>
      <c r="Q117" s="383">
        <f t="shared" si="4"/>
        <v>-77</v>
      </c>
      <c r="R117" s="384">
        <f t="shared" si="4"/>
        <v>22805.400000000023</v>
      </c>
      <c r="S117" s="384">
        <f t="shared" si="4"/>
        <v>0</v>
      </c>
      <c r="T117" s="385">
        <f t="shared" si="4"/>
        <v>0</v>
      </c>
      <c r="U117" s="383">
        <f t="shared" si="5"/>
        <v>-54</v>
      </c>
      <c r="V117" s="384">
        <f t="shared" si="5"/>
        <v>57154.200000000012</v>
      </c>
      <c r="W117" s="384">
        <f t="shared" si="5"/>
        <v>0</v>
      </c>
      <c r="X117" s="385">
        <f t="shared" si="5"/>
        <v>0</v>
      </c>
      <c r="Z117" s="305"/>
    </row>
    <row r="118" spans="1:26" x14ac:dyDescent="0.2">
      <c r="A118" s="320" t="s">
        <v>119</v>
      </c>
      <c r="B118" s="344" t="s">
        <v>473</v>
      </c>
      <c r="C118" s="345" t="s">
        <v>120</v>
      </c>
      <c r="D118" s="346" t="s">
        <v>1003</v>
      </c>
      <c r="E118" s="348">
        <v>534</v>
      </c>
      <c r="F118" s="310">
        <v>335910</v>
      </c>
      <c r="G118" s="310">
        <v>0</v>
      </c>
      <c r="H118" s="311">
        <v>0</v>
      </c>
      <c r="I118" s="309">
        <v>454</v>
      </c>
      <c r="J118" s="310">
        <v>300159.2</v>
      </c>
      <c r="K118" s="310">
        <v>0</v>
      </c>
      <c r="L118" s="311">
        <v>0</v>
      </c>
      <c r="M118" s="383">
        <v>434</v>
      </c>
      <c r="N118" s="384">
        <v>379250.6</v>
      </c>
      <c r="O118" s="384">
        <v>0</v>
      </c>
      <c r="P118" s="385">
        <v>0</v>
      </c>
      <c r="Q118" s="383">
        <f t="shared" si="4"/>
        <v>-100</v>
      </c>
      <c r="R118" s="384">
        <f t="shared" si="4"/>
        <v>43340.599999999977</v>
      </c>
      <c r="S118" s="384">
        <f t="shared" si="4"/>
        <v>0</v>
      </c>
      <c r="T118" s="385">
        <f t="shared" si="4"/>
        <v>0</v>
      </c>
      <c r="U118" s="383">
        <f t="shared" si="5"/>
        <v>-20</v>
      </c>
      <c r="V118" s="384">
        <f t="shared" si="5"/>
        <v>79091.399999999965</v>
      </c>
      <c r="W118" s="384">
        <f t="shared" si="5"/>
        <v>0</v>
      </c>
      <c r="X118" s="385">
        <f t="shared" si="5"/>
        <v>0</v>
      </c>
      <c r="Z118" s="305"/>
    </row>
    <row r="119" spans="1:26" x14ac:dyDescent="0.2">
      <c r="A119" s="320" t="s">
        <v>123</v>
      </c>
      <c r="B119" s="344" t="s">
        <v>474</v>
      </c>
      <c r="C119" s="345" t="s">
        <v>475</v>
      </c>
      <c r="D119" s="346" t="s">
        <v>1003</v>
      </c>
      <c r="E119" s="348">
        <v>2506</v>
      </c>
      <c r="F119" s="310">
        <v>2219197.02</v>
      </c>
      <c r="G119" s="310">
        <v>0</v>
      </c>
      <c r="H119" s="311">
        <v>0</v>
      </c>
      <c r="I119" s="309">
        <v>1682</v>
      </c>
      <c r="J119" s="310">
        <v>2088037.0000000002</v>
      </c>
      <c r="K119" s="310">
        <v>0</v>
      </c>
      <c r="L119" s="311">
        <v>0</v>
      </c>
      <c r="M119" s="383">
        <v>1771</v>
      </c>
      <c r="N119" s="384">
        <v>2430834.5300000003</v>
      </c>
      <c r="O119" s="384">
        <v>0</v>
      </c>
      <c r="P119" s="385">
        <v>0</v>
      </c>
      <c r="Q119" s="383">
        <f t="shared" si="4"/>
        <v>-735</v>
      </c>
      <c r="R119" s="384">
        <f t="shared" si="4"/>
        <v>211637.51000000024</v>
      </c>
      <c r="S119" s="384">
        <f t="shared" si="4"/>
        <v>0</v>
      </c>
      <c r="T119" s="385">
        <f t="shared" si="4"/>
        <v>0</v>
      </c>
      <c r="U119" s="383">
        <f t="shared" si="5"/>
        <v>89</v>
      </c>
      <c r="V119" s="384">
        <f t="shared" si="5"/>
        <v>342797.53</v>
      </c>
      <c r="W119" s="384">
        <f t="shared" si="5"/>
        <v>0</v>
      </c>
      <c r="X119" s="385">
        <f t="shared" si="5"/>
        <v>0</v>
      </c>
      <c r="Z119" s="305"/>
    </row>
    <row r="120" spans="1:26" x14ac:dyDescent="0.2">
      <c r="A120" s="320" t="s">
        <v>123</v>
      </c>
      <c r="B120" s="344" t="s">
        <v>476</v>
      </c>
      <c r="C120" s="345" t="s">
        <v>477</v>
      </c>
      <c r="D120" s="346" t="s">
        <v>1006</v>
      </c>
      <c r="E120" s="348">
        <v>792</v>
      </c>
      <c r="F120" s="310">
        <v>273969.36</v>
      </c>
      <c r="G120" s="310">
        <v>0</v>
      </c>
      <c r="H120" s="311">
        <v>0</v>
      </c>
      <c r="I120" s="309">
        <v>478</v>
      </c>
      <c r="J120" s="310">
        <v>218211.8</v>
      </c>
      <c r="K120" s="310">
        <v>0</v>
      </c>
      <c r="L120" s="311">
        <v>0</v>
      </c>
      <c r="M120" s="383">
        <v>666</v>
      </c>
      <c r="N120" s="384">
        <v>288897.77999999997</v>
      </c>
      <c r="O120" s="384">
        <v>0</v>
      </c>
      <c r="P120" s="385">
        <v>0</v>
      </c>
      <c r="Q120" s="383">
        <f t="shared" si="4"/>
        <v>-126</v>
      </c>
      <c r="R120" s="384">
        <f t="shared" si="4"/>
        <v>14928.419999999984</v>
      </c>
      <c r="S120" s="384">
        <f t="shared" si="4"/>
        <v>0</v>
      </c>
      <c r="T120" s="385">
        <f t="shared" si="4"/>
        <v>0</v>
      </c>
      <c r="U120" s="383">
        <f t="shared" si="5"/>
        <v>188</v>
      </c>
      <c r="V120" s="384">
        <f t="shared" si="5"/>
        <v>70685.979999999981</v>
      </c>
      <c r="W120" s="384">
        <f t="shared" si="5"/>
        <v>0</v>
      </c>
      <c r="X120" s="385">
        <f t="shared" si="5"/>
        <v>0</v>
      </c>
      <c r="Z120" s="305"/>
    </row>
    <row r="121" spans="1:26" x14ac:dyDescent="0.2">
      <c r="A121" s="320" t="s">
        <v>123</v>
      </c>
      <c r="B121" s="344" t="s">
        <v>478</v>
      </c>
      <c r="C121" s="345" t="s">
        <v>479</v>
      </c>
      <c r="D121" s="346" t="s">
        <v>1006</v>
      </c>
      <c r="E121" s="348">
        <v>1284</v>
      </c>
      <c r="F121" s="310">
        <v>476452.32</v>
      </c>
      <c r="G121" s="310">
        <v>0</v>
      </c>
      <c r="H121" s="311">
        <v>0</v>
      </c>
      <c r="I121" s="309">
        <v>1041</v>
      </c>
      <c r="J121" s="310">
        <v>406344.8</v>
      </c>
      <c r="K121" s="310">
        <v>0</v>
      </c>
      <c r="L121" s="311">
        <v>0</v>
      </c>
      <c r="M121" s="383">
        <v>1079</v>
      </c>
      <c r="N121" s="384">
        <v>514075.67</v>
      </c>
      <c r="O121" s="384">
        <v>0</v>
      </c>
      <c r="P121" s="385">
        <v>0</v>
      </c>
      <c r="Q121" s="383">
        <f t="shared" si="4"/>
        <v>-205</v>
      </c>
      <c r="R121" s="384">
        <f t="shared" si="4"/>
        <v>37623.349999999977</v>
      </c>
      <c r="S121" s="384">
        <f t="shared" si="4"/>
        <v>0</v>
      </c>
      <c r="T121" s="385">
        <f t="shared" si="4"/>
        <v>0</v>
      </c>
      <c r="U121" s="383">
        <f t="shared" si="5"/>
        <v>38</v>
      </c>
      <c r="V121" s="384">
        <f t="shared" si="5"/>
        <v>107730.87</v>
      </c>
      <c r="W121" s="384">
        <f t="shared" si="5"/>
        <v>0</v>
      </c>
      <c r="X121" s="385">
        <f t="shared" si="5"/>
        <v>0</v>
      </c>
      <c r="Z121" s="305"/>
    </row>
    <row r="122" spans="1:26" x14ac:dyDescent="0.2">
      <c r="A122" s="320" t="s">
        <v>123</v>
      </c>
      <c r="B122" s="344" t="s">
        <v>480</v>
      </c>
      <c r="C122" s="345" t="s">
        <v>481</v>
      </c>
      <c r="D122" s="346" t="s">
        <v>1002</v>
      </c>
      <c r="E122" s="348">
        <v>0</v>
      </c>
      <c r="F122" s="310">
        <v>20712.7</v>
      </c>
      <c r="G122" s="310">
        <v>0</v>
      </c>
      <c r="H122" s="311">
        <v>0</v>
      </c>
      <c r="I122" s="309">
        <v>0</v>
      </c>
      <c r="J122" s="310">
        <v>23901</v>
      </c>
      <c r="K122" s="310">
        <v>0</v>
      </c>
      <c r="L122" s="311">
        <v>0</v>
      </c>
      <c r="M122" s="383">
        <v>0</v>
      </c>
      <c r="N122" s="384">
        <v>26924.82</v>
      </c>
      <c r="O122" s="384">
        <v>0</v>
      </c>
      <c r="P122" s="385">
        <v>0</v>
      </c>
      <c r="Q122" s="383">
        <f t="shared" si="4"/>
        <v>0</v>
      </c>
      <c r="R122" s="384">
        <f t="shared" si="4"/>
        <v>6212.119999999999</v>
      </c>
      <c r="S122" s="384">
        <f t="shared" si="4"/>
        <v>0</v>
      </c>
      <c r="T122" s="385">
        <f t="shared" si="4"/>
        <v>0</v>
      </c>
      <c r="U122" s="383">
        <f t="shared" si="5"/>
        <v>0</v>
      </c>
      <c r="V122" s="384">
        <f t="shared" si="5"/>
        <v>3023.8199999999997</v>
      </c>
      <c r="W122" s="384">
        <f t="shared" si="5"/>
        <v>0</v>
      </c>
      <c r="X122" s="385">
        <f t="shared" si="5"/>
        <v>0</v>
      </c>
      <c r="Z122" s="305"/>
    </row>
    <row r="123" spans="1:26" x14ac:dyDescent="0.2">
      <c r="A123" s="320" t="s">
        <v>123</v>
      </c>
      <c r="B123" s="344" t="s">
        <v>482</v>
      </c>
      <c r="C123" s="345" t="s">
        <v>483</v>
      </c>
      <c r="D123" s="346" t="s">
        <v>1002</v>
      </c>
      <c r="E123" s="348">
        <v>0</v>
      </c>
      <c r="F123" s="310">
        <v>49960.79</v>
      </c>
      <c r="G123" s="310">
        <v>0</v>
      </c>
      <c r="H123" s="311">
        <v>0</v>
      </c>
      <c r="I123" s="309">
        <v>0</v>
      </c>
      <c r="J123" s="310">
        <v>43390</v>
      </c>
      <c r="K123" s="310">
        <v>0</v>
      </c>
      <c r="L123" s="311">
        <v>0</v>
      </c>
      <c r="M123" s="383">
        <v>0</v>
      </c>
      <c r="N123" s="384">
        <v>59352.28</v>
      </c>
      <c r="O123" s="384">
        <v>0</v>
      </c>
      <c r="P123" s="385">
        <v>0</v>
      </c>
      <c r="Q123" s="383">
        <f t="shared" si="4"/>
        <v>0</v>
      </c>
      <c r="R123" s="384">
        <f t="shared" si="4"/>
        <v>9391.489999999998</v>
      </c>
      <c r="S123" s="384">
        <f t="shared" si="4"/>
        <v>0</v>
      </c>
      <c r="T123" s="385">
        <f t="shared" si="4"/>
        <v>0</v>
      </c>
      <c r="U123" s="383">
        <f t="shared" si="5"/>
        <v>0</v>
      </c>
      <c r="V123" s="384">
        <f t="shared" si="5"/>
        <v>15962.279999999999</v>
      </c>
      <c r="W123" s="384">
        <f t="shared" si="5"/>
        <v>0</v>
      </c>
      <c r="X123" s="385">
        <f t="shared" si="5"/>
        <v>0</v>
      </c>
      <c r="Z123" s="305"/>
    </row>
    <row r="124" spans="1:26" x14ac:dyDescent="0.2">
      <c r="A124" s="320" t="s">
        <v>123</v>
      </c>
      <c r="B124" s="344" t="s">
        <v>484</v>
      </c>
      <c r="C124" s="345" t="s">
        <v>485</v>
      </c>
      <c r="D124" s="346" t="s">
        <v>1003</v>
      </c>
      <c r="E124" s="348">
        <v>1484</v>
      </c>
      <c r="F124" s="310">
        <v>1074846.03</v>
      </c>
      <c r="G124" s="310">
        <v>0</v>
      </c>
      <c r="H124" s="311">
        <v>0</v>
      </c>
      <c r="I124" s="309">
        <v>1032</v>
      </c>
      <c r="J124" s="310">
        <v>812672.4</v>
      </c>
      <c r="K124" s="310">
        <v>0</v>
      </c>
      <c r="L124" s="311">
        <v>0</v>
      </c>
      <c r="M124" s="383">
        <v>996</v>
      </c>
      <c r="N124" s="384">
        <v>1198710.27</v>
      </c>
      <c r="O124" s="384">
        <v>0</v>
      </c>
      <c r="P124" s="385">
        <v>0</v>
      </c>
      <c r="Q124" s="383">
        <f t="shared" si="4"/>
        <v>-488</v>
      </c>
      <c r="R124" s="384">
        <f t="shared" si="4"/>
        <v>123864.23999999999</v>
      </c>
      <c r="S124" s="384">
        <f t="shared" si="4"/>
        <v>0</v>
      </c>
      <c r="T124" s="385">
        <f t="shared" si="4"/>
        <v>0</v>
      </c>
      <c r="U124" s="383">
        <f t="shared" si="5"/>
        <v>-36</v>
      </c>
      <c r="V124" s="384">
        <f t="shared" si="5"/>
        <v>386037.87</v>
      </c>
      <c r="W124" s="384">
        <f t="shared" si="5"/>
        <v>0</v>
      </c>
      <c r="X124" s="385">
        <f t="shared" si="5"/>
        <v>0</v>
      </c>
      <c r="Z124" s="305"/>
    </row>
    <row r="125" spans="1:26" x14ac:dyDescent="0.2">
      <c r="A125" s="320" t="s">
        <v>123</v>
      </c>
      <c r="B125" s="344" t="s">
        <v>486</v>
      </c>
      <c r="C125" s="345" t="s">
        <v>487</v>
      </c>
      <c r="D125" s="346" t="s">
        <v>1003</v>
      </c>
      <c r="E125" s="348">
        <v>1970</v>
      </c>
      <c r="F125" s="310">
        <v>1917534.78</v>
      </c>
      <c r="G125" s="310">
        <v>0</v>
      </c>
      <c r="H125" s="311">
        <v>0</v>
      </c>
      <c r="I125" s="309">
        <v>1939</v>
      </c>
      <c r="J125" s="310">
        <v>1839461.54</v>
      </c>
      <c r="K125" s="310">
        <v>0</v>
      </c>
      <c r="L125" s="311">
        <v>0</v>
      </c>
      <c r="M125" s="383">
        <v>1796</v>
      </c>
      <c r="N125" s="384">
        <v>2285297.27</v>
      </c>
      <c r="O125" s="384">
        <v>0</v>
      </c>
      <c r="P125" s="385">
        <v>0</v>
      </c>
      <c r="Q125" s="383">
        <f t="shared" si="4"/>
        <v>-174</v>
      </c>
      <c r="R125" s="384">
        <f t="shared" si="4"/>
        <v>367762.49</v>
      </c>
      <c r="S125" s="384">
        <f t="shared" si="4"/>
        <v>0</v>
      </c>
      <c r="T125" s="385">
        <f t="shared" si="4"/>
        <v>0</v>
      </c>
      <c r="U125" s="383">
        <f t="shared" si="5"/>
        <v>-143</v>
      </c>
      <c r="V125" s="384">
        <f t="shared" si="5"/>
        <v>445835.73</v>
      </c>
      <c r="W125" s="384">
        <f t="shared" si="5"/>
        <v>0</v>
      </c>
      <c r="X125" s="385">
        <f t="shared" si="5"/>
        <v>0</v>
      </c>
      <c r="Z125" s="305"/>
    </row>
    <row r="126" spans="1:26" x14ac:dyDescent="0.2">
      <c r="A126" s="320" t="s">
        <v>125</v>
      </c>
      <c r="B126" s="344" t="s">
        <v>488</v>
      </c>
      <c r="C126" s="345" t="s">
        <v>489</v>
      </c>
      <c r="D126" s="346" t="s">
        <v>1003</v>
      </c>
      <c r="E126" s="348">
        <v>1761</v>
      </c>
      <c r="F126" s="310">
        <v>1504926</v>
      </c>
      <c r="G126" s="310">
        <v>4229.2</v>
      </c>
      <c r="H126" s="311">
        <v>0</v>
      </c>
      <c r="I126" s="309">
        <v>1480</v>
      </c>
      <c r="J126" s="310">
        <v>1334348.9799999997</v>
      </c>
      <c r="K126" s="310">
        <v>2716</v>
      </c>
      <c r="L126" s="311">
        <v>0</v>
      </c>
      <c r="M126" s="383">
        <v>1468</v>
      </c>
      <c r="N126" s="384">
        <v>1875282.7200000002</v>
      </c>
      <c r="O126" s="384">
        <v>10864</v>
      </c>
      <c r="P126" s="385">
        <v>0</v>
      </c>
      <c r="Q126" s="383">
        <f t="shared" si="4"/>
        <v>-293</v>
      </c>
      <c r="R126" s="384">
        <f t="shared" si="4"/>
        <v>370356.7200000002</v>
      </c>
      <c r="S126" s="384">
        <f t="shared" si="4"/>
        <v>6634.8</v>
      </c>
      <c r="T126" s="385">
        <f t="shared" ref="T126:T187" si="6">P126-H126</f>
        <v>0</v>
      </c>
      <c r="U126" s="383">
        <f t="shared" si="5"/>
        <v>-12</v>
      </c>
      <c r="V126" s="384">
        <f t="shared" si="5"/>
        <v>540933.74000000046</v>
      </c>
      <c r="W126" s="384">
        <f t="shared" si="5"/>
        <v>8148</v>
      </c>
      <c r="X126" s="385">
        <f t="shared" ref="X126:X187" si="7">IFERROR((P126-L126),"")</f>
        <v>0</v>
      </c>
      <c r="Z126" s="305"/>
    </row>
    <row r="127" spans="1:26" x14ac:dyDescent="0.2">
      <c r="A127" s="320" t="s">
        <v>125</v>
      </c>
      <c r="B127" s="344" t="s">
        <v>490</v>
      </c>
      <c r="C127" s="345" t="s">
        <v>491</v>
      </c>
      <c r="D127" s="346" t="s">
        <v>1003</v>
      </c>
      <c r="E127" s="348">
        <v>341</v>
      </c>
      <c r="F127" s="310">
        <v>743552</v>
      </c>
      <c r="G127" s="310">
        <v>0</v>
      </c>
      <c r="H127" s="311">
        <v>0</v>
      </c>
      <c r="I127" s="309">
        <v>289</v>
      </c>
      <c r="J127" s="310">
        <v>641430.80000000005</v>
      </c>
      <c r="K127" s="310">
        <v>0</v>
      </c>
      <c r="L127" s="311">
        <v>0</v>
      </c>
      <c r="M127" s="383">
        <v>260</v>
      </c>
      <c r="N127" s="384">
        <v>637501.59999999986</v>
      </c>
      <c r="O127" s="384">
        <v>0</v>
      </c>
      <c r="P127" s="385">
        <v>0</v>
      </c>
      <c r="Q127" s="383">
        <f t="shared" ref="Q127:T188" si="8">M127-E127</f>
        <v>-81</v>
      </c>
      <c r="R127" s="384">
        <f t="shared" si="8"/>
        <v>-106050.40000000014</v>
      </c>
      <c r="S127" s="384">
        <f t="shared" si="8"/>
        <v>0</v>
      </c>
      <c r="T127" s="385">
        <f t="shared" si="6"/>
        <v>0</v>
      </c>
      <c r="U127" s="383">
        <f t="shared" ref="U127:X188" si="9">IFERROR((M127-I127),"")</f>
        <v>-29</v>
      </c>
      <c r="V127" s="384">
        <f t="shared" si="9"/>
        <v>-3929.2000000001863</v>
      </c>
      <c r="W127" s="384">
        <f t="shared" si="9"/>
        <v>0</v>
      </c>
      <c r="X127" s="385">
        <f t="shared" si="7"/>
        <v>0</v>
      </c>
      <c r="Z127" s="305"/>
    </row>
    <row r="128" spans="1:26" x14ac:dyDescent="0.2">
      <c r="A128" s="320" t="s">
        <v>125</v>
      </c>
      <c r="B128" s="344" t="s">
        <v>492</v>
      </c>
      <c r="C128" s="345" t="s">
        <v>493</v>
      </c>
      <c r="D128" s="346" t="s">
        <v>1003</v>
      </c>
      <c r="E128" s="348">
        <v>847</v>
      </c>
      <c r="F128" s="310">
        <v>571058</v>
      </c>
      <c r="G128" s="310">
        <v>0</v>
      </c>
      <c r="H128" s="311">
        <v>0</v>
      </c>
      <c r="I128" s="309">
        <v>666</v>
      </c>
      <c r="J128" s="310">
        <v>475119.30000000005</v>
      </c>
      <c r="K128" s="310">
        <v>0</v>
      </c>
      <c r="L128" s="311">
        <v>0</v>
      </c>
      <c r="M128" s="383">
        <v>538</v>
      </c>
      <c r="N128" s="384">
        <v>558744</v>
      </c>
      <c r="O128" s="384">
        <v>0</v>
      </c>
      <c r="P128" s="385">
        <v>0</v>
      </c>
      <c r="Q128" s="383">
        <f t="shared" si="8"/>
        <v>-309</v>
      </c>
      <c r="R128" s="384">
        <f t="shared" si="8"/>
        <v>-12314</v>
      </c>
      <c r="S128" s="384">
        <f t="shared" si="8"/>
        <v>0</v>
      </c>
      <c r="T128" s="385">
        <f t="shared" si="6"/>
        <v>0</v>
      </c>
      <c r="U128" s="383">
        <f t="shared" si="9"/>
        <v>-128</v>
      </c>
      <c r="V128" s="384">
        <f t="shared" si="9"/>
        <v>83624.699999999953</v>
      </c>
      <c r="W128" s="384">
        <f t="shared" si="9"/>
        <v>0</v>
      </c>
      <c r="X128" s="385">
        <f t="shared" si="7"/>
        <v>0</v>
      </c>
      <c r="Z128" s="305"/>
    </row>
    <row r="129" spans="1:26" x14ac:dyDescent="0.2">
      <c r="A129" s="320" t="s">
        <v>125</v>
      </c>
      <c r="B129" s="344" t="s">
        <v>494</v>
      </c>
      <c r="C129" s="345" t="s">
        <v>495</v>
      </c>
      <c r="D129" s="346" t="s">
        <v>1003</v>
      </c>
      <c r="E129" s="348">
        <v>822</v>
      </c>
      <c r="F129" s="310">
        <v>584587</v>
      </c>
      <c r="G129" s="310">
        <v>0</v>
      </c>
      <c r="H129" s="311">
        <v>0</v>
      </c>
      <c r="I129" s="309">
        <v>658</v>
      </c>
      <c r="J129" s="310">
        <v>517197.80000000005</v>
      </c>
      <c r="K129" s="310">
        <v>0</v>
      </c>
      <c r="L129" s="311">
        <v>0</v>
      </c>
      <c r="M129" s="383">
        <v>658</v>
      </c>
      <c r="N129" s="384">
        <v>609465.60000000009</v>
      </c>
      <c r="O129" s="384">
        <v>0</v>
      </c>
      <c r="P129" s="385">
        <v>0</v>
      </c>
      <c r="Q129" s="383">
        <f t="shared" si="8"/>
        <v>-164</v>
      </c>
      <c r="R129" s="384">
        <f t="shared" si="8"/>
        <v>24878.600000000093</v>
      </c>
      <c r="S129" s="384">
        <f t="shared" si="8"/>
        <v>0</v>
      </c>
      <c r="T129" s="385">
        <f t="shared" si="6"/>
        <v>0</v>
      </c>
      <c r="U129" s="383">
        <f t="shared" si="9"/>
        <v>0</v>
      </c>
      <c r="V129" s="384">
        <f t="shared" si="9"/>
        <v>92267.800000000047</v>
      </c>
      <c r="W129" s="384">
        <f t="shared" si="9"/>
        <v>0</v>
      </c>
      <c r="X129" s="385">
        <f t="shared" si="7"/>
        <v>0</v>
      </c>
      <c r="Z129" s="305"/>
    </row>
    <row r="130" spans="1:26" x14ac:dyDescent="0.2">
      <c r="A130" s="320" t="s">
        <v>125</v>
      </c>
      <c r="B130" s="344" t="s">
        <v>496</v>
      </c>
      <c r="C130" s="345" t="s">
        <v>497</v>
      </c>
      <c r="D130" s="346" t="s">
        <v>1003</v>
      </c>
      <c r="E130" s="348">
        <v>1221</v>
      </c>
      <c r="F130" s="310">
        <v>973691</v>
      </c>
      <c r="G130" s="310">
        <v>0</v>
      </c>
      <c r="H130" s="311">
        <v>0</v>
      </c>
      <c r="I130" s="309">
        <v>1122</v>
      </c>
      <c r="J130" s="310">
        <v>891911.3</v>
      </c>
      <c r="K130" s="310">
        <v>0</v>
      </c>
      <c r="L130" s="311">
        <v>0</v>
      </c>
      <c r="M130" s="383">
        <v>882</v>
      </c>
      <c r="N130" s="384">
        <v>1033233.9000000001</v>
      </c>
      <c r="O130" s="384">
        <v>0</v>
      </c>
      <c r="P130" s="385">
        <v>0</v>
      </c>
      <c r="Q130" s="383">
        <f t="shared" si="8"/>
        <v>-339</v>
      </c>
      <c r="R130" s="384">
        <f t="shared" si="8"/>
        <v>59542.90000000014</v>
      </c>
      <c r="S130" s="384">
        <f t="shared" si="8"/>
        <v>0</v>
      </c>
      <c r="T130" s="385">
        <f t="shared" si="6"/>
        <v>0</v>
      </c>
      <c r="U130" s="383">
        <f t="shared" si="9"/>
        <v>-240</v>
      </c>
      <c r="V130" s="384">
        <f t="shared" si="9"/>
        <v>141322.60000000009</v>
      </c>
      <c r="W130" s="384">
        <f t="shared" si="9"/>
        <v>0</v>
      </c>
      <c r="X130" s="385">
        <f t="shared" si="7"/>
        <v>0</v>
      </c>
      <c r="Z130" s="305"/>
    </row>
    <row r="131" spans="1:26" x14ac:dyDescent="0.2">
      <c r="A131" s="320" t="s">
        <v>125</v>
      </c>
      <c r="B131" s="344" t="s">
        <v>498</v>
      </c>
      <c r="C131" s="345" t="s">
        <v>499</v>
      </c>
      <c r="D131" s="346" t="s">
        <v>1004</v>
      </c>
      <c r="E131" s="348">
        <v>567</v>
      </c>
      <c r="F131" s="310">
        <v>413945</v>
      </c>
      <c r="G131" s="310">
        <v>0</v>
      </c>
      <c r="H131" s="311">
        <v>0</v>
      </c>
      <c r="I131" s="309">
        <v>442</v>
      </c>
      <c r="J131" s="310">
        <v>373205.4</v>
      </c>
      <c r="K131" s="310">
        <v>0</v>
      </c>
      <c r="L131" s="311">
        <v>0</v>
      </c>
      <c r="M131" s="383">
        <v>461</v>
      </c>
      <c r="N131" s="384">
        <v>538430.06000000006</v>
      </c>
      <c r="O131" s="384">
        <v>0</v>
      </c>
      <c r="P131" s="385">
        <v>0</v>
      </c>
      <c r="Q131" s="383">
        <f t="shared" si="8"/>
        <v>-106</v>
      </c>
      <c r="R131" s="384">
        <f t="shared" si="8"/>
        <v>124485.06000000006</v>
      </c>
      <c r="S131" s="384">
        <f t="shared" si="8"/>
        <v>0</v>
      </c>
      <c r="T131" s="385">
        <f t="shared" si="6"/>
        <v>0</v>
      </c>
      <c r="U131" s="383">
        <f t="shared" si="9"/>
        <v>19</v>
      </c>
      <c r="V131" s="384">
        <f t="shared" si="9"/>
        <v>165224.66000000003</v>
      </c>
      <c r="W131" s="384">
        <f t="shared" si="9"/>
        <v>0</v>
      </c>
      <c r="X131" s="385">
        <f t="shared" si="7"/>
        <v>0</v>
      </c>
      <c r="Z131" s="305"/>
    </row>
    <row r="132" spans="1:26" x14ac:dyDescent="0.2">
      <c r="A132" s="320" t="s">
        <v>129</v>
      </c>
      <c r="B132" s="344" t="s">
        <v>500</v>
      </c>
      <c r="C132" s="345" t="s">
        <v>130</v>
      </c>
      <c r="D132" s="346" t="s">
        <v>1003</v>
      </c>
      <c r="E132" s="348">
        <v>527</v>
      </c>
      <c r="F132" s="310">
        <v>348182</v>
      </c>
      <c r="G132" s="310">
        <v>0</v>
      </c>
      <c r="H132" s="311">
        <v>0</v>
      </c>
      <c r="I132" s="309">
        <v>528</v>
      </c>
      <c r="J132" s="310">
        <v>331123</v>
      </c>
      <c r="K132" s="310">
        <v>0</v>
      </c>
      <c r="L132" s="311">
        <v>0</v>
      </c>
      <c r="M132" s="383">
        <v>454</v>
      </c>
      <c r="N132" s="384">
        <v>425587.1</v>
      </c>
      <c r="O132" s="384">
        <v>0</v>
      </c>
      <c r="P132" s="385">
        <v>0</v>
      </c>
      <c r="Q132" s="383">
        <f t="shared" si="8"/>
        <v>-73</v>
      </c>
      <c r="R132" s="384">
        <f t="shared" si="8"/>
        <v>77405.099999999977</v>
      </c>
      <c r="S132" s="384">
        <f t="shared" si="8"/>
        <v>0</v>
      </c>
      <c r="T132" s="385">
        <f t="shared" si="6"/>
        <v>0</v>
      </c>
      <c r="U132" s="383">
        <f t="shared" si="9"/>
        <v>-74</v>
      </c>
      <c r="V132" s="384">
        <f t="shared" si="9"/>
        <v>94464.099999999977</v>
      </c>
      <c r="W132" s="384">
        <f t="shared" si="9"/>
        <v>0</v>
      </c>
      <c r="X132" s="385">
        <f t="shared" si="7"/>
        <v>0</v>
      </c>
      <c r="Z132" s="305"/>
    </row>
    <row r="133" spans="1:26" x14ac:dyDescent="0.2">
      <c r="A133" s="320" t="s">
        <v>129</v>
      </c>
      <c r="B133" s="344" t="s">
        <v>501</v>
      </c>
      <c r="C133" s="345" t="s">
        <v>502</v>
      </c>
      <c r="D133" s="346" t="s">
        <v>1006</v>
      </c>
      <c r="E133" s="348">
        <v>1045</v>
      </c>
      <c r="F133" s="310">
        <v>393616</v>
      </c>
      <c r="G133" s="310">
        <v>0</v>
      </c>
      <c r="H133" s="311">
        <v>0</v>
      </c>
      <c r="I133" s="309">
        <v>1182</v>
      </c>
      <c r="J133" s="310">
        <v>419030.2</v>
      </c>
      <c r="K133" s="310">
        <v>0</v>
      </c>
      <c r="L133" s="311">
        <v>0</v>
      </c>
      <c r="M133" s="383">
        <v>1052</v>
      </c>
      <c r="N133" s="384">
        <v>451519.6</v>
      </c>
      <c r="O133" s="384">
        <v>0</v>
      </c>
      <c r="P133" s="385">
        <v>0</v>
      </c>
      <c r="Q133" s="383">
        <f t="shared" si="8"/>
        <v>7</v>
      </c>
      <c r="R133" s="384">
        <f t="shared" si="8"/>
        <v>57903.599999999977</v>
      </c>
      <c r="S133" s="384">
        <f t="shared" si="8"/>
        <v>0</v>
      </c>
      <c r="T133" s="385">
        <f t="shared" si="6"/>
        <v>0</v>
      </c>
      <c r="U133" s="383">
        <f t="shared" si="9"/>
        <v>-130</v>
      </c>
      <c r="V133" s="384">
        <f t="shared" si="9"/>
        <v>32489.399999999965</v>
      </c>
      <c r="W133" s="384">
        <f t="shared" si="9"/>
        <v>0</v>
      </c>
      <c r="X133" s="385">
        <f t="shared" si="7"/>
        <v>0</v>
      </c>
      <c r="Z133" s="305"/>
    </row>
    <row r="134" spans="1:26" x14ac:dyDescent="0.2">
      <c r="A134" s="320" t="s">
        <v>129</v>
      </c>
      <c r="B134" s="344" t="s">
        <v>503</v>
      </c>
      <c r="C134" s="345" t="s">
        <v>504</v>
      </c>
      <c r="D134" s="346" t="s">
        <v>1003</v>
      </c>
      <c r="E134" s="348">
        <v>2401</v>
      </c>
      <c r="F134" s="310">
        <v>1846197.2</v>
      </c>
      <c r="G134" s="310">
        <v>22426.400000000001</v>
      </c>
      <c r="H134" s="311">
        <v>0</v>
      </c>
      <c r="I134" s="309">
        <v>2178</v>
      </c>
      <c r="J134" s="310">
        <v>1645565.2200000002</v>
      </c>
      <c r="K134" s="310">
        <v>19352.400000000001</v>
      </c>
      <c r="L134" s="311">
        <v>0</v>
      </c>
      <c r="M134" s="383">
        <v>1875</v>
      </c>
      <c r="N134" s="384">
        <v>1960759.1800000002</v>
      </c>
      <c r="O134" s="384">
        <v>16989</v>
      </c>
      <c r="P134" s="385">
        <v>0</v>
      </c>
      <c r="Q134" s="383">
        <f t="shared" si="8"/>
        <v>-526</v>
      </c>
      <c r="R134" s="384">
        <f t="shared" si="8"/>
        <v>114561.98000000021</v>
      </c>
      <c r="S134" s="384">
        <f t="shared" si="8"/>
        <v>-5437.4000000000015</v>
      </c>
      <c r="T134" s="385">
        <f t="shared" si="6"/>
        <v>0</v>
      </c>
      <c r="U134" s="383">
        <f t="shared" si="9"/>
        <v>-303</v>
      </c>
      <c r="V134" s="384">
        <f t="shared" si="9"/>
        <v>315193.95999999996</v>
      </c>
      <c r="W134" s="384">
        <f t="shared" si="9"/>
        <v>-2363.4000000000015</v>
      </c>
      <c r="X134" s="385">
        <f t="shared" si="7"/>
        <v>0</v>
      </c>
      <c r="Z134" s="305"/>
    </row>
    <row r="135" spans="1:26" x14ac:dyDescent="0.2">
      <c r="A135" s="320" t="s">
        <v>129</v>
      </c>
      <c r="B135" s="344" t="s">
        <v>505</v>
      </c>
      <c r="C135" s="345" t="s">
        <v>506</v>
      </c>
      <c r="D135" s="346" t="s">
        <v>1003</v>
      </c>
      <c r="E135" s="348">
        <v>4160</v>
      </c>
      <c r="F135" s="310">
        <v>3839288</v>
      </c>
      <c r="G135" s="310">
        <v>14582.400000000001</v>
      </c>
      <c r="H135" s="311">
        <v>0</v>
      </c>
      <c r="I135" s="309">
        <v>3951</v>
      </c>
      <c r="J135" s="310">
        <v>3691993.2600000002</v>
      </c>
      <c r="K135" s="310">
        <v>11350</v>
      </c>
      <c r="L135" s="311">
        <v>0</v>
      </c>
      <c r="M135" s="383">
        <v>3700</v>
      </c>
      <c r="N135" s="384">
        <v>4588300.4800000004</v>
      </c>
      <c r="O135" s="384">
        <v>13280</v>
      </c>
      <c r="P135" s="385">
        <v>0</v>
      </c>
      <c r="Q135" s="383">
        <f t="shared" si="8"/>
        <v>-460</v>
      </c>
      <c r="R135" s="384">
        <f t="shared" si="8"/>
        <v>749012.48000000045</v>
      </c>
      <c r="S135" s="384">
        <f t="shared" si="8"/>
        <v>-1302.4000000000015</v>
      </c>
      <c r="T135" s="385">
        <f t="shared" si="6"/>
        <v>0</v>
      </c>
      <c r="U135" s="383">
        <f t="shared" si="9"/>
        <v>-251</v>
      </c>
      <c r="V135" s="384">
        <f t="shared" si="9"/>
        <v>896307.2200000002</v>
      </c>
      <c r="W135" s="384">
        <f t="shared" si="9"/>
        <v>1930</v>
      </c>
      <c r="X135" s="385">
        <f t="shared" si="7"/>
        <v>0</v>
      </c>
      <c r="Z135" s="305"/>
    </row>
    <row r="136" spans="1:26" x14ac:dyDescent="0.2">
      <c r="A136" s="320" t="s">
        <v>129</v>
      </c>
      <c r="B136" s="344" t="s">
        <v>507</v>
      </c>
      <c r="C136" s="345" t="s">
        <v>508</v>
      </c>
      <c r="D136" s="346" t="s">
        <v>1003</v>
      </c>
      <c r="E136" s="348">
        <v>2177</v>
      </c>
      <c r="F136" s="310">
        <v>2610766.7999999998</v>
      </c>
      <c r="G136" s="310">
        <v>0</v>
      </c>
      <c r="H136" s="311">
        <v>0</v>
      </c>
      <c r="I136" s="309">
        <v>2202</v>
      </c>
      <c r="J136" s="310">
        <v>2447674.44</v>
      </c>
      <c r="K136" s="310">
        <v>0</v>
      </c>
      <c r="L136" s="311">
        <v>0</v>
      </c>
      <c r="M136" s="383">
        <v>1713</v>
      </c>
      <c r="N136" s="384">
        <v>2685596.0999999996</v>
      </c>
      <c r="O136" s="384">
        <v>0</v>
      </c>
      <c r="P136" s="385">
        <v>0</v>
      </c>
      <c r="Q136" s="383">
        <f t="shared" si="8"/>
        <v>-464</v>
      </c>
      <c r="R136" s="384">
        <f t="shared" si="8"/>
        <v>74829.299999999814</v>
      </c>
      <c r="S136" s="384">
        <f t="shared" si="8"/>
        <v>0</v>
      </c>
      <c r="T136" s="385">
        <f t="shared" si="6"/>
        <v>0</v>
      </c>
      <c r="U136" s="383">
        <f t="shared" si="9"/>
        <v>-489</v>
      </c>
      <c r="V136" s="384">
        <f t="shared" si="9"/>
        <v>237921.65999999968</v>
      </c>
      <c r="W136" s="384">
        <f t="shared" si="9"/>
        <v>0</v>
      </c>
      <c r="X136" s="385">
        <f t="shared" si="7"/>
        <v>0</v>
      </c>
      <c r="Z136" s="305"/>
    </row>
    <row r="137" spans="1:26" x14ac:dyDescent="0.2">
      <c r="A137" s="320" t="s">
        <v>129</v>
      </c>
      <c r="B137" s="344" t="s">
        <v>509</v>
      </c>
      <c r="C137" s="345" t="s">
        <v>510</v>
      </c>
      <c r="D137" s="346" t="s">
        <v>1011</v>
      </c>
      <c r="E137" s="348">
        <v>0</v>
      </c>
      <c r="F137" s="310">
        <v>772711</v>
      </c>
      <c r="G137" s="310">
        <v>0</v>
      </c>
      <c r="H137" s="311">
        <v>0</v>
      </c>
      <c r="I137" s="309">
        <v>0</v>
      </c>
      <c r="J137" s="310">
        <v>1106143</v>
      </c>
      <c r="K137" s="310">
        <v>0</v>
      </c>
      <c r="L137" s="311">
        <v>0</v>
      </c>
      <c r="M137" s="383">
        <v>0</v>
      </c>
      <c r="N137" s="384">
        <v>1319106</v>
      </c>
      <c r="O137" s="384">
        <v>0</v>
      </c>
      <c r="P137" s="385">
        <v>0</v>
      </c>
      <c r="Q137" s="383">
        <f t="shared" si="8"/>
        <v>0</v>
      </c>
      <c r="R137" s="384">
        <f t="shared" si="8"/>
        <v>546395</v>
      </c>
      <c r="S137" s="384">
        <f t="shared" si="8"/>
        <v>0</v>
      </c>
      <c r="T137" s="385">
        <f t="shared" si="6"/>
        <v>0</v>
      </c>
      <c r="U137" s="383">
        <f t="shared" si="9"/>
        <v>0</v>
      </c>
      <c r="V137" s="384">
        <f t="shared" si="9"/>
        <v>212963</v>
      </c>
      <c r="W137" s="384">
        <f t="shared" si="9"/>
        <v>0</v>
      </c>
      <c r="X137" s="385">
        <f t="shared" si="7"/>
        <v>0</v>
      </c>
      <c r="Z137" s="305"/>
    </row>
    <row r="138" spans="1:26" x14ac:dyDescent="0.2">
      <c r="A138" s="320" t="s">
        <v>132</v>
      </c>
      <c r="B138" s="344" t="s">
        <v>511</v>
      </c>
      <c r="C138" s="345" t="s">
        <v>512</v>
      </c>
      <c r="D138" s="346" t="s">
        <v>1003</v>
      </c>
      <c r="E138" s="348">
        <v>1525</v>
      </c>
      <c r="F138" s="310">
        <v>1259430</v>
      </c>
      <c r="G138" s="310">
        <v>0</v>
      </c>
      <c r="H138" s="311">
        <v>0</v>
      </c>
      <c r="I138" s="309">
        <v>1119</v>
      </c>
      <c r="J138" s="310">
        <v>991041.7</v>
      </c>
      <c r="K138" s="310">
        <v>4151.6000000000004</v>
      </c>
      <c r="L138" s="311">
        <v>0</v>
      </c>
      <c r="M138" s="383">
        <v>967</v>
      </c>
      <c r="N138" s="384">
        <v>1222998.95</v>
      </c>
      <c r="O138" s="384">
        <v>2716</v>
      </c>
      <c r="P138" s="385">
        <v>0</v>
      </c>
      <c r="Q138" s="383">
        <f t="shared" si="8"/>
        <v>-558</v>
      </c>
      <c r="R138" s="384">
        <f t="shared" si="8"/>
        <v>-36431.050000000047</v>
      </c>
      <c r="S138" s="384">
        <f t="shared" si="8"/>
        <v>2716</v>
      </c>
      <c r="T138" s="385">
        <f t="shared" si="6"/>
        <v>0</v>
      </c>
      <c r="U138" s="383">
        <f t="shared" si="9"/>
        <v>-152</v>
      </c>
      <c r="V138" s="384">
        <f t="shared" si="9"/>
        <v>231957.25</v>
      </c>
      <c r="W138" s="384">
        <f t="shared" si="9"/>
        <v>-1435.6000000000004</v>
      </c>
      <c r="X138" s="385">
        <f t="shared" si="7"/>
        <v>0</v>
      </c>
      <c r="Z138" s="305"/>
    </row>
    <row r="139" spans="1:26" x14ac:dyDescent="0.2">
      <c r="A139" s="320" t="s">
        <v>132</v>
      </c>
      <c r="B139" s="344" t="s">
        <v>513</v>
      </c>
      <c r="C139" s="345" t="s">
        <v>514</v>
      </c>
      <c r="D139" s="346" t="s">
        <v>1003</v>
      </c>
      <c r="E139" s="348">
        <v>1347</v>
      </c>
      <c r="F139" s="310">
        <v>1034041</v>
      </c>
      <c r="G139" s="310">
        <v>0</v>
      </c>
      <c r="H139" s="311">
        <v>0</v>
      </c>
      <c r="I139" s="309">
        <v>1243</v>
      </c>
      <c r="J139" s="310">
        <v>957858</v>
      </c>
      <c r="K139" s="310">
        <v>0</v>
      </c>
      <c r="L139" s="311">
        <v>0</v>
      </c>
      <c r="M139" s="383">
        <v>1159</v>
      </c>
      <c r="N139" s="384">
        <v>1008723.8999999999</v>
      </c>
      <c r="O139" s="384">
        <v>0</v>
      </c>
      <c r="P139" s="385">
        <v>0</v>
      </c>
      <c r="Q139" s="383">
        <f t="shared" si="8"/>
        <v>-188</v>
      </c>
      <c r="R139" s="384">
        <f t="shared" si="8"/>
        <v>-25317.100000000093</v>
      </c>
      <c r="S139" s="384">
        <f t="shared" si="8"/>
        <v>0</v>
      </c>
      <c r="T139" s="385">
        <f t="shared" si="6"/>
        <v>0</v>
      </c>
      <c r="U139" s="383">
        <f t="shared" si="9"/>
        <v>-84</v>
      </c>
      <c r="V139" s="384">
        <f t="shared" si="9"/>
        <v>50865.899999999907</v>
      </c>
      <c r="W139" s="384">
        <f t="shared" si="9"/>
        <v>0</v>
      </c>
      <c r="X139" s="385">
        <f t="shared" si="7"/>
        <v>0</v>
      </c>
      <c r="Z139" s="305"/>
    </row>
    <row r="140" spans="1:26" x14ac:dyDescent="0.2">
      <c r="A140" s="320" t="s">
        <v>132</v>
      </c>
      <c r="B140" s="344" t="s">
        <v>515</v>
      </c>
      <c r="C140" s="345" t="s">
        <v>516</v>
      </c>
      <c r="D140" s="346" t="s">
        <v>1004</v>
      </c>
      <c r="E140" s="348">
        <v>74</v>
      </c>
      <c r="F140" s="310">
        <v>27333</v>
      </c>
      <c r="G140" s="310">
        <v>0</v>
      </c>
      <c r="H140" s="311">
        <v>0</v>
      </c>
      <c r="I140" s="309">
        <v>54</v>
      </c>
      <c r="J140" s="310">
        <v>24117.800000000003</v>
      </c>
      <c r="K140" s="310">
        <v>0</v>
      </c>
      <c r="L140" s="311">
        <v>0</v>
      </c>
      <c r="M140" s="383">
        <v>76</v>
      </c>
      <c r="N140" s="384">
        <v>34761.599999999999</v>
      </c>
      <c r="O140" s="384">
        <v>0</v>
      </c>
      <c r="P140" s="385">
        <v>0</v>
      </c>
      <c r="Q140" s="383">
        <f t="shared" si="8"/>
        <v>2</v>
      </c>
      <c r="R140" s="384">
        <f t="shared" si="8"/>
        <v>7428.5999999999985</v>
      </c>
      <c r="S140" s="384">
        <f t="shared" si="8"/>
        <v>0</v>
      </c>
      <c r="T140" s="385">
        <f t="shared" si="6"/>
        <v>0</v>
      </c>
      <c r="U140" s="383">
        <f t="shared" si="9"/>
        <v>22</v>
      </c>
      <c r="V140" s="384">
        <f t="shared" si="9"/>
        <v>10643.799999999996</v>
      </c>
      <c r="W140" s="384">
        <f t="shared" si="9"/>
        <v>0</v>
      </c>
      <c r="X140" s="385">
        <f t="shared" si="7"/>
        <v>0</v>
      </c>
      <c r="Z140" s="305"/>
    </row>
    <row r="141" spans="1:26" x14ac:dyDescent="0.2">
      <c r="A141" s="320" t="s">
        <v>132</v>
      </c>
      <c r="B141" s="344" t="s">
        <v>517</v>
      </c>
      <c r="C141" s="345" t="s">
        <v>518</v>
      </c>
      <c r="D141" s="346" t="s">
        <v>1012</v>
      </c>
      <c r="E141" s="348">
        <v>898</v>
      </c>
      <c r="F141" s="310">
        <v>296340</v>
      </c>
      <c r="G141" s="310">
        <v>0</v>
      </c>
      <c r="H141" s="311">
        <v>0</v>
      </c>
      <c r="I141" s="309">
        <v>300</v>
      </c>
      <c r="J141" s="310">
        <v>207984</v>
      </c>
      <c r="K141" s="310">
        <v>0</v>
      </c>
      <c r="L141" s="311">
        <v>0</v>
      </c>
      <c r="M141" s="383">
        <v>0</v>
      </c>
      <c r="N141" s="384">
        <v>0</v>
      </c>
      <c r="O141" s="384">
        <v>0</v>
      </c>
      <c r="P141" s="385">
        <v>0</v>
      </c>
      <c r="Q141" s="383">
        <f t="shared" si="8"/>
        <v>-898</v>
      </c>
      <c r="R141" s="384">
        <f t="shared" si="8"/>
        <v>-296340</v>
      </c>
      <c r="S141" s="384">
        <f t="shared" si="8"/>
        <v>0</v>
      </c>
      <c r="T141" s="385">
        <f t="shared" si="6"/>
        <v>0</v>
      </c>
      <c r="U141" s="383">
        <f t="shared" si="9"/>
        <v>-300</v>
      </c>
      <c r="V141" s="384">
        <f t="shared" si="9"/>
        <v>-207984</v>
      </c>
      <c r="W141" s="384">
        <f t="shared" si="9"/>
        <v>0</v>
      </c>
      <c r="X141" s="385">
        <f t="shared" si="7"/>
        <v>0</v>
      </c>
      <c r="Z141" s="305"/>
    </row>
    <row r="142" spans="1:26" x14ac:dyDescent="0.2">
      <c r="A142" s="320" t="s">
        <v>132</v>
      </c>
      <c r="B142" s="344" t="s">
        <v>519</v>
      </c>
      <c r="C142" s="345" t="s">
        <v>520</v>
      </c>
      <c r="D142" s="346" t="s">
        <v>1006</v>
      </c>
      <c r="E142" s="348"/>
      <c r="F142" s="310"/>
      <c r="G142" s="310"/>
      <c r="H142" s="311"/>
      <c r="I142" s="309">
        <v>619</v>
      </c>
      <c r="J142" s="310">
        <v>117480</v>
      </c>
      <c r="K142" s="310">
        <v>0</v>
      </c>
      <c r="L142" s="311">
        <v>0</v>
      </c>
      <c r="M142" s="383">
        <v>893</v>
      </c>
      <c r="N142" s="384">
        <v>349698.8</v>
      </c>
      <c r="O142" s="384">
        <v>0</v>
      </c>
      <c r="P142" s="385">
        <v>0</v>
      </c>
      <c r="Q142" s="383">
        <f t="shared" si="8"/>
        <v>893</v>
      </c>
      <c r="R142" s="384">
        <f t="shared" si="8"/>
        <v>349698.8</v>
      </c>
      <c r="S142" s="384">
        <f t="shared" si="8"/>
        <v>0</v>
      </c>
      <c r="T142" s="385">
        <f t="shared" si="6"/>
        <v>0</v>
      </c>
      <c r="U142" s="383">
        <f t="shared" si="9"/>
        <v>274</v>
      </c>
      <c r="V142" s="384">
        <f t="shared" si="9"/>
        <v>232218.8</v>
      </c>
      <c r="W142" s="384">
        <f t="shared" si="9"/>
        <v>0</v>
      </c>
      <c r="X142" s="385">
        <f t="shared" si="7"/>
        <v>0</v>
      </c>
      <c r="Z142" s="305"/>
    </row>
    <row r="143" spans="1:26" x14ac:dyDescent="0.2">
      <c r="A143" s="320" t="s">
        <v>132</v>
      </c>
      <c r="B143" s="344" t="s">
        <v>521</v>
      </c>
      <c r="C143" s="345" t="s">
        <v>522</v>
      </c>
      <c r="D143" s="346" t="s">
        <v>1006</v>
      </c>
      <c r="E143" s="348">
        <v>1280</v>
      </c>
      <c r="F143" s="310">
        <v>446716</v>
      </c>
      <c r="G143" s="310">
        <v>0</v>
      </c>
      <c r="H143" s="311">
        <v>0</v>
      </c>
      <c r="I143" s="309">
        <v>1082</v>
      </c>
      <c r="J143" s="310">
        <v>374809.2</v>
      </c>
      <c r="K143" s="310">
        <v>0</v>
      </c>
      <c r="L143" s="311">
        <v>0</v>
      </c>
      <c r="M143" s="383">
        <v>1149</v>
      </c>
      <c r="N143" s="384">
        <v>520304.6</v>
      </c>
      <c r="O143" s="384">
        <v>0</v>
      </c>
      <c r="P143" s="385">
        <v>0</v>
      </c>
      <c r="Q143" s="383">
        <f t="shared" si="8"/>
        <v>-131</v>
      </c>
      <c r="R143" s="384">
        <f t="shared" si="8"/>
        <v>73588.599999999977</v>
      </c>
      <c r="S143" s="384">
        <f t="shared" si="8"/>
        <v>0</v>
      </c>
      <c r="T143" s="385">
        <f t="shared" si="6"/>
        <v>0</v>
      </c>
      <c r="U143" s="383">
        <f t="shared" si="9"/>
        <v>67</v>
      </c>
      <c r="V143" s="384">
        <f t="shared" si="9"/>
        <v>145495.39999999997</v>
      </c>
      <c r="W143" s="384">
        <f t="shared" si="9"/>
        <v>0</v>
      </c>
      <c r="X143" s="385">
        <f t="shared" si="7"/>
        <v>0</v>
      </c>
      <c r="Z143" s="305"/>
    </row>
    <row r="144" spans="1:26" x14ac:dyDescent="0.2">
      <c r="A144" s="320" t="s">
        <v>132</v>
      </c>
      <c r="B144" s="344" t="s">
        <v>523</v>
      </c>
      <c r="C144" s="345" t="s">
        <v>524</v>
      </c>
      <c r="D144" s="346" t="s">
        <v>1003</v>
      </c>
      <c r="E144" s="348">
        <v>4747</v>
      </c>
      <c r="F144" s="310">
        <v>5719864</v>
      </c>
      <c r="G144" s="310">
        <v>64829.599999999999</v>
      </c>
      <c r="H144" s="311">
        <v>0</v>
      </c>
      <c r="I144" s="309">
        <v>3699</v>
      </c>
      <c r="J144" s="310">
        <v>5108024.92</v>
      </c>
      <c r="K144" s="310">
        <v>36250.35</v>
      </c>
      <c r="L144" s="311">
        <v>0</v>
      </c>
      <c r="M144" s="383">
        <v>3687</v>
      </c>
      <c r="N144" s="384">
        <v>7243950.54</v>
      </c>
      <c r="O144" s="384">
        <v>56437.880000000005</v>
      </c>
      <c r="P144" s="385">
        <v>0</v>
      </c>
      <c r="Q144" s="383">
        <f t="shared" si="8"/>
        <v>-1060</v>
      </c>
      <c r="R144" s="384">
        <f t="shared" si="8"/>
        <v>1524086.54</v>
      </c>
      <c r="S144" s="384">
        <f t="shared" si="8"/>
        <v>-8391.7199999999939</v>
      </c>
      <c r="T144" s="385">
        <f t="shared" si="6"/>
        <v>0</v>
      </c>
      <c r="U144" s="383">
        <f t="shared" si="9"/>
        <v>-12</v>
      </c>
      <c r="V144" s="384">
        <f t="shared" si="9"/>
        <v>2135925.62</v>
      </c>
      <c r="W144" s="384">
        <f t="shared" si="9"/>
        <v>20187.530000000006</v>
      </c>
      <c r="X144" s="385">
        <f t="shared" si="7"/>
        <v>0</v>
      </c>
      <c r="Z144" s="305"/>
    </row>
    <row r="145" spans="1:26" x14ac:dyDescent="0.2">
      <c r="A145" s="320" t="s">
        <v>132</v>
      </c>
      <c r="B145" s="344" t="s">
        <v>525</v>
      </c>
      <c r="C145" s="345" t="s">
        <v>526</v>
      </c>
      <c r="D145" s="346" t="s">
        <v>1003</v>
      </c>
      <c r="E145" s="348">
        <v>1751</v>
      </c>
      <c r="F145" s="310">
        <v>1614687</v>
      </c>
      <c r="G145" s="310">
        <v>5982.4</v>
      </c>
      <c r="H145" s="311">
        <v>0</v>
      </c>
      <c r="I145" s="309">
        <v>1440</v>
      </c>
      <c r="J145" s="310">
        <v>1434327.1</v>
      </c>
      <c r="K145" s="310">
        <v>7296.7999999999993</v>
      </c>
      <c r="L145" s="311">
        <v>0</v>
      </c>
      <c r="M145" s="383">
        <v>1197</v>
      </c>
      <c r="N145" s="384">
        <v>1708450.64</v>
      </c>
      <c r="O145" s="384">
        <v>30765</v>
      </c>
      <c r="P145" s="385">
        <v>0</v>
      </c>
      <c r="Q145" s="383">
        <f t="shared" si="8"/>
        <v>-554</v>
      </c>
      <c r="R145" s="384">
        <f t="shared" si="8"/>
        <v>93763.639999999898</v>
      </c>
      <c r="S145" s="384">
        <f t="shared" si="8"/>
        <v>24782.6</v>
      </c>
      <c r="T145" s="385">
        <f t="shared" si="6"/>
        <v>0</v>
      </c>
      <c r="U145" s="383">
        <f t="shared" si="9"/>
        <v>-243</v>
      </c>
      <c r="V145" s="384">
        <f t="shared" si="9"/>
        <v>274123.5399999998</v>
      </c>
      <c r="W145" s="384">
        <f t="shared" si="9"/>
        <v>23468.2</v>
      </c>
      <c r="X145" s="385">
        <f t="shared" si="7"/>
        <v>0</v>
      </c>
      <c r="Z145" s="305"/>
    </row>
    <row r="146" spans="1:26" x14ac:dyDescent="0.2">
      <c r="A146" s="320" t="s">
        <v>132</v>
      </c>
      <c r="B146" s="344" t="s">
        <v>527</v>
      </c>
      <c r="C146" s="345" t="s">
        <v>528</v>
      </c>
      <c r="D146" s="346" t="s">
        <v>1003</v>
      </c>
      <c r="E146" s="348">
        <v>562</v>
      </c>
      <c r="F146" s="310">
        <v>415591</v>
      </c>
      <c r="G146" s="310">
        <v>0</v>
      </c>
      <c r="H146" s="311">
        <v>0</v>
      </c>
      <c r="I146" s="309">
        <v>521</v>
      </c>
      <c r="J146" s="310">
        <v>386562.94</v>
      </c>
      <c r="K146" s="310">
        <v>0</v>
      </c>
      <c r="L146" s="311">
        <v>0</v>
      </c>
      <c r="M146" s="383">
        <v>445</v>
      </c>
      <c r="N146" s="384">
        <v>446235.66</v>
      </c>
      <c r="O146" s="384">
        <v>0</v>
      </c>
      <c r="P146" s="385">
        <v>0</v>
      </c>
      <c r="Q146" s="383">
        <f t="shared" si="8"/>
        <v>-117</v>
      </c>
      <c r="R146" s="384">
        <f t="shared" si="8"/>
        <v>30644.659999999974</v>
      </c>
      <c r="S146" s="384">
        <f t="shared" si="8"/>
        <v>0</v>
      </c>
      <c r="T146" s="385">
        <f t="shared" si="6"/>
        <v>0</v>
      </c>
      <c r="U146" s="383">
        <f t="shared" si="9"/>
        <v>-76</v>
      </c>
      <c r="V146" s="384">
        <f t="shared" si="9"/>
        <v>59672.719999999972</v>
      </c>
      <c r="W146" s="384">
        <f t="shared" si="9"/>
        <v>0</v>
      </c>
      <c r="X146" s="385">
        <f t="shared" si="7"/>
        <v>0</v>
      </c>
      <c r="Z146" s="305"/>
    </row>
    <row r="147" spans="1:26" x14ac:dyDescent="0.2">
      <c r="A147" s="320" t="s">
        <v>132</v>
      </c>
      <c r="B147" s="344" t="s">
        <v>529</v>
      </c>
      <c r="C147" s="345" t="s">
        <v>530</v>
      </c>
      <c r="D147" s="346" t="s">
        <v>1003</v>
      </c>
      <c r="E147" s="348">
        <v>3456</v>
      </c>
      <c r="F147" s="310">
        <v>3388881</v>
      </c>
      <c r="G147" s="310">
        <v>5386.7999999999993</v>
      </c>
      <c r="H147" s="311">
        <v>0</v>
      </c>
      <c r="I147" s="309">
        <v>3055</v>
      </c>
      <c r="J147" s="310">
        <v>2840617.5</v>
      </c>
      <c r="K147" s="310">
        <v>16699.8</v>
      </c>
      <c r="L147" s="311">
        <v>0</v>
      </c>
      <c r="M147" s="383">
        <v>2679</v>
      </c>
      <c r="N147" s="384">
        <v>3020811.1</v>
      </c>
      <c r="O147" s="384">
        <v>4305</v>
      </c>
      <c r="P147" s="385">
        <v>0</v>
      </c>
      <c r="Q147" s="383">
        <f t="shared" si="8"/>
        <v>-777</v>
      </c>
      <c r="R147" s="384">
        <f t="shared" si="8"/>
        <v>-368069.89999999991</v>
      </c>
      <c r="S147" s="384">
        <f t="shared" si="8"/>
        <v>-1081.7999999999993</v>
      </c>
      <c r="T147" s="385">
        <f t="shared" si="6"/>
        <v>0</v>
      </c>
      <c r="U147" s="383">
        <f t="shared" si="9"/>
        <v>-376</v>
      </c>
      <c r="V147" s="384">
        <f t="shared" si="9"/>
        <v>180193.60000000009</v>
      </c>
      <c r="W147" s="384">
        <f t="shared" si="9"/>
        <v>-12394.8</v>
      </c>
      <c r="X147" s="385">
        <f t="shared" si="7"/>
        <v>0</v>
      </c>
      <c r="Z147" s="305"/>
    </row>
    <row r="148" spans="1:26" x14ac:dyDescent="0.2">
      <c r="A148" s="320" t="s">
        <v>132</v>
      </c>
      <c r="B148" s="344" t="s">
        <v>531</v>
      </c>
      <c r="C148" s="345" t="s">
        <v>532</v>
      </c>
      <c r="D148" s="346" t="s">
        <v>1004</v>
      </c>
      <c r="E148" s="348">
        <v>339</v>
      </c>
      <c r="F148" s="310">
        <v>226105</v>
      </c>
      <c r="G148" s="310">
        <v>0</v>
      </c>
      <c r="H148" s="311">
        <v>0</v>
      </c>
      <c r="I148" s="309">
        <v>116</v>
      </c>
      <c r="J148" s="310">
        <v>177489.2</v>
      </c>
      <c r="K148" s="310">
        <v>0</v>
      </c>
      <c r="L148" s="311">
        <v>0</v>
      </c>
      <c r="M148" s="383">
        <v>191</v>
      </c>
      <c r="N148" s="384">
        <v>249869.5</v>
      </c>
      <c r="O148" s="384">
        <v>0</v>
      </c>
      <c r="P148" s="385">
        <v>0</v>
      </c>
      <c r="Q148" s="383">
        <f t="shared" si="8"/>
        <v>-148</v>
      </c>
      <c r="R148" s="384">
        <f t="shared" si="8"/>
        <v>23764.5</v>
      </c>
      <c r="S148" s="384">
        <f t="shared" si="8"/>
        <v>0</v>
      </c>
      <c r="T148" s="385">
        <f t="shared" si="6"/>
        <v>0</v>
      </c>
      <c r="U148" s="383">
        <f t="shared" si="9"/>
        <v>75</v>
      </c>
      <c r="V148" s="384">
        <f t="shared" si="9"/>
        <v>72380.299999999988</v>
      </c>
      <c r="W148" s="384">
        <f t="shared" si="9"/>
        <v>0</v>
      </c>
      <c r="X148" s="385">
        <f t="shared" si="7"/>
        <v>0</v>
      </c>
      <c r="Z148" s="305"/>
    </row>
    <row r="149" spans="1:26" x14ac:dyDescent="0.2">
      <c r="A149" s="320" t="s">
        <v>132</v>
      </c>
      <c r="B149" s="344" t="s">
        <v>533</v>
      </c>
      <c r="C149" s="345" t="s">
        <v>534</v>
      </c>
      <c r="D149" s="346" t="s">
        <v>1011</v>
      </c>
      <c r="E149" s="348">
        <v>0</v>
      </c>
      <c r="F149" s="310">
        <v>241764</v>
      </c>
      <c r="G149" s="310">
        <v>0</v>
      </c>
      <c r="H149" s="311">
        <v>0</v>
      </c>
      <c r="I149" s="309">
        <v>0</v>
      </c>
      <c r="J149" s="310">
        <v>237830</v>
      </c>
      <c r="K149" s="310">
        <v>0</v>
      </c>
      <c r="L149" s="311">
        <v>0</v>
      </c>
      <c r="M149" s="383">
        <v>0</v>
      </c>
      <c r="N149" s="384">
        <v>266610</v>
      </c>
      <c r="O149" s="384">
        <v>0</v>
      </c>
      <c r="P149" s="385">
        <v>0</v>
      </c>
      <c r="Q149" s="383">
        <f t="shared" si="8"/>
        <v>0</v>
      </c>
      <c r="R149" s="384">
        <f t="shared" si="8"/>
        <v>24846</v>
      </c>
      <c r="S149" s="384">
        <f t="shared" si="8"/>
        <v>0</v>
      </c>
      <c r="T149" s="385">
        <f t="shared" si="6"/>
        <v>0</v>
      </c>
      <c r="U149" s="383">
        <f t="shared" si="9"/>
        <v>0</v>
      </c>
      <c r="V149" s="384">
        <f t="shared" si="9"/>
        <v>28780</v>
      </c>
      <c r="W149" s="384">
        <f t="shared" si="9"/>
        <v>0</v>
      </c>
      <c r="X149" s="385">
        <f t="shared" si="7"/>
        <v>0</v>
      </c>
      <c r="Z149" s="305"/>
    </row>
    <row r="150" spans="1:26" x14ac:dyDescent="0.2">
      <c r="A150" s="320" t="s">
        <v>132</v>
      </c>
      <c r="B150" s="344" t="s">
        <v>535</v>
      </c>
      <c r="C150" s="345" t="s">
        <v>536</v>
      </c>
      <c r="D150" s="346" t="s">
        <v>1003</v>
      </c>
      <c r="E150" s="348">
        <v>4011</v>
      </c>
      <c r="F150" s="310">
        <v>6052818.5999999996</v>
      </c>
      <c r="G150" s="310">
        <v>55161.599999999991</v>
      </c>
      <c r="H150" s="311">
        <v>5315943.7200000007</v>
      </c>
      <c r="I150" s="309">
        <v>4528</v>
      </c>
      <c r="J150" s="310">
        <v>5543969</v>
      </c>
      <c r="K150" s="310">
        <v>37529.800000000003</v>
      </c>
      <c r="L150" s="311">
        <v>8850888.7399999984</v>
      </c>
      <c r="M150" s="383">
        <v>4379</v>
      </c>
      <c r="N150" s="384">
        <v>10104413.060000001</v>
      </c>
      <c r="O150" s="384">
        <v>87177</v>
      </c>
      <c r="P150" s="385">
        <v>10110546.699999997</v>
      </c>
      <c r="Q150" s="383">
        <f t="shared" si="8"/>
        <v>368</v>
      </c>
      <c r="R150" s="384">
        <f t="shared" si="8"/>
        <v>4051594.4600000009</v>
      </c>
      <c r="S150" s="384">
        <f t="shared" si="8"/>
        <v>32015.400000000009</v>
      </c>
      <c r="T150" s="385">
        <f t="shared" si="6"/>
        <v>4794602.9799999967</v>
      </c>
      <c r="U150" s="383">
        <f t="shared" si="9"/>
        <v>-149</v>
      </c>
      <c r="V150" s="384">
        <f t="shared" si="9"/>
        <v>4560444.0600000005</v>
      </c>
      <c r="W150" s="384">
        <f t="shared" si="9"/>
        <v>49647.199999999997</v>
      </c>
      <c r="X150" s="385">
        <f t="shared" si="7"/>
        <v>1259657.959999999</v>
      </c>
      <c r="Z150" s="305"/>
    </row>
    <row r="151" spans="1:26" x14ac:dyDescent="0.2">
      <c r="A151" s="320" t="s">
        <v>132</v>
      </c>
      <c r="B151" s="344" t="s">
        <v>537</v>
      </c>
      <c r="C151" s="345" t="s">
        <v>538</v>
      </c>
      <c r="D151" s="346" t="s">
        <v>1003</v>
      </c>
      <c r="E151" s="348">
        <v>1295</v>
      </c>
      <c r="F151" s="310">
        <v>1031268</v>
      </c>
      <c r="G151" s="310">
        <v>0</v>
      </c>
      <c r="H151" s="311">
        <v>0</v>
      </c>
      <c r="I151" s="309">
        <v>832</v>
      </c>
      <c r="J151" s="310">
        <v>824811.4</v>
      </c>
      <c r="K151" s="310">
        <v>0</v>
      </c>
      <c r="L151" s="311">
        <v>0</v>
      </c>
      <c r="M151" s="383">
        <v>882</v>
      </c>
      <c r="N151" s="384">
        <v>834077.2</v>
      </c>
      <c r="O151" s="384">
        <v>0</v>
      </c>
      <c r="P151" s="385">
        <v>0</v>
      </c>
      <c r="Q151" s="383">
        <f t="shared" si="8"/>
        <v>-413</v>
      </c>
      <c r="R151" s="384">
        <f t="shared" si="8"/>
        <v>-197190.80000000005</v>
      </c>
      <c r="S151" s="384">
        <f t="shared" si="8"/>
        <v>0</v>
      </c>
      <c r="T151" s="385">
        <f t="shared" si="6"/>
        <v>0</v>
      </c>
      <c r="U151" s="383">
        <f t="shared" si="9"/>
        <v>50</v>
      </c>
      <c r="V151" s="384">
        <f t="shared" si="9"/>
        <v>9265.7999999999302</v>
      </c>
      <c r="W151" s="384">
        <f t="shared" si="9"/>
        <v>0</v>
      </c>
      <c r="X151" s="385">
        <f t="shared" si="7"/>
        <v>0</v>
      </c>
      <c r="Z151" s="305"/>
    </row>
    <row r="152" spans="1:26" x14ac:dyDescent="0.2">
      <c r="A152" s="320" t="s">
        <v>132</v>
      </c>
      <c r="B152" s="344" t="s">
        <v>539</v>
      </c>
      <c r="C152" s="345" t="s">
        <v>540</v>
      </c>
      <c r="D152" s="346" t="s">
        <v>1011</v>
      </c>
      <c r="E152" s="348"/>
      <c r="F152" s="310"/>
      <c r="G152" s="310"/>
      <c r="H152" s="311"/>
      <c r="I152" s="309">
        <v>0</v>
      </c>
      <c r="J152" s="310">
        <v>220830</v>
      </c>
      <c r="K152" s="310">
        <v>0</v>
      </c>
      <c r="L152" s="311">
        <v>0</v>
      </c>
      <c r="M152" s="383">
        <v>0</v>
      </c>
      <c r="N152" s="384">
        <v>296670</v>
      </c>
      <c r="O152" s="384">
        <v>0</v>
      </c>
      <c r="P152" s="385">
        <v>0</v>
      </c>
      <c r="Q152" s="383">
        <f t="shared" si="8"/>
        <v>0</v>
      </c>
      <c r="R152" s="384">
        <f t="shared" si="8"/>
        <v>296670</v>
      </c>
      <c r="S152" s="384">
        <f t="shared" si="8"/>
        <v>0</v>
      </c>
      <c r="T152" s="385">
        <f t="shared" si="6"/>
        <v>0</v>
      </c>
      <c r="U152" s="383">
        <f t="shared" si="9"/>
        <v>0</v>
      </c>
      <c r="V152" s="384">
        <f t="shared" si="9"/>
        <v>75840</v>
      </c>
      <c r="W152" s="384">
        <f t="shared" si="9"/>
        <v>0</v>
      </c>
      <c r="X152" s="385">
        <f t="shared" si="7"/>
        <v>0</v>
      </c>
      <c r="Z152" s="305"/>
    </row>
    <row r="153" spans="1:26" x14ac:dyDescent="0.2">
      <c r="A153" s="320" t="s">
        <v>210</v>
      </c>
      <c r="B153" s="344" t="s">
        <v>541</v>
      </c>
      <c r="C153" s="345" t="s">
        <v>542</v>
      </c>
      <c r="D153" s="346" t="s">
        <v>1003</v>
      </c>
      <c r="E153" s="348">
        <v>3031</v>
      </c>
      <c r="F153" s="310">
        <v>2634957.2000000002</v>
      </c>
      <c r="G153" s="310">
        <v>0</v>
      </c>
      <c r="H153" s="311">
        <v>0</v>
      </c>
      <c r="I153" s="309">
        <v>2315</v>
      </c>
      <c r="J153" s="310">
        <v>2484726.9000000004</v>
      </c>
      <c r="K153" s="310">
        <v>0</v>
      </c>
      <c r="L153" s="311">
        <v>0</v>
      </c>
      <c r="M153" s="383">
        <v>1740</v>
      </c>
      <c r="N153" s="384">
        <v>3405268.48</v>
      </c>
      <c r="O153" s="384">
        <v>0</v>
      </c>
      <c r="P153" s="385">
        <v>0</v>
      </c>
      <c r="Q153" s="383">
        <f t="shared" si="8"/>
        <v>-1291</v>
      </c>
      <c r="R153" s="384">
        <f t="shared" si="8"/>
        <v>770311.2799999998</v>
      </c>
      <c r="S153" s="384">
        <f t="shared" si="8"/>
        <v>0</v>
      </c>
      <c r="T153" s="385">
        <f t="shared" si="6"/>
        <v>0</v>
      </c>
      <c r="U153" s="383">
        <f t="shared" si="9"/>
        <v>-575</v>
      </c>
      <c r="V153" s="384">
        <f t="shared" si="9"/>
        <v>920541.57999999961</v>
      </c>
      <c r="W153" s="384">
        <f t="shared" si="9"/>
        <v>0</v>
      </c>
      <c r="X153" s="385">
        <f t="shared" si="7"/>
        <v>0</v>
      </c>
      <c r="Z153" s="305"/>
    </row>
    <row r="154" spans="1:26" x14ac:dyDescent="0.2">
      <c r="A154" s="320" t="s">
        <v>210</v>
      </c>
      <c r="B154" s="344" t="s">
        <v>543</v>
      </c>
      <c r="C154" s="345" t="s">
        <v>544</v>
      </c>
      <c r="D154" s="346" t="s">
        <v>1004</v>
      </c>
      <c r="E154" s="348">
        <v>374</v>
      </c>
      <c r="F154" s="310">
        <v>290773.40000000002</v>
      </c>
      <c r="G154" s="310">
        <v>0</v>
      </c>
      <c r="H154" s="311">
        <v>0</v>
      </c>
      <c r="I154" s="309">
        <v>216</v>
      </c>
      <c r="J154" s="310">
        <v>281185.3</v>
      </c>
      <c r="K154" s="310">
        <v>0</v>
      </c>
      <c r="L154" s="311">
        <v>0</v>
      </c>
      <c r="M154" s="383">
        <v>295</v>
      </c>
      <c r="N154" s="384">
        <v>417490</v>
      </c>
      <c r="O154" s="384">
        <v>0</v>
      </c>
      <c r="P154" s="385">
        <v>0</v>
      </c>
      <c r="Q154" s="383">
        <f t="shared" si="8"/>
        <v>-79</v>
      </c>
      <c r="R154" s="384">
        <f t="shared" si="8"/>
        <v>126716.59999999998</v>
      </c>
      <c r="S154" s="384">
        <f t="shared" si="8"/>
        <v>0</v>
      </c>
      <c r="T154" s="385">
        <f t="shared" si="6"/>
        <v>0</v>
      </c>
      <c r="U154" s="383">
        <f t="shared" si="9"/>
        <v>79</v>
      </c>
      <c r="V154" s="384">
        <f t="shared" si="9"/>
        <v>136304.70000000001</v>
      </c>
      <c r="W154" s="384">
        <f t="shared" si="9"/>
        <v>0</v>
      </c>
      <c r="X154" s="385">
        <f t="shared" si="7"/>
        <v>0</v>
      </c>
      <c r="Z154" s="305"/>
    </row>
    <row r="155" spans="1:26" x14ac:dyDescent="0.2">
      <c r="A155" s="320" t="s">
        <v>210</v>
      </c>
      <c r="B155" s="344" t="s">
        <v>545</v>
      </c>
      <c r="C155" s="345" t="s">
        <v>546</v>
      </c>
      <c r="D155" s="346" t="s">
        <v>1004</v>
      </c>
      <c r="E155" s="348">
        <v>316</v>
      </c>
      <c r="F155" s="310">
        <v>637322</v>
      </c>
      <c r="G155" s="310">
        <v>0</v>
      </c>
      <c r="H155" s="311">
        <v>0</v>
      </c>
      <c r="I155" s="309">
        <v>259.5</v>
      </c>
      <c r="J155" s="310">
        <v>488118.4</v>
      </c>
      <c r="K155" s="310">
        <v>0</v>
      </c>
      <c r="L155" s="311">
        <v>0</v>
      </c>
      <c r="M155" s="383">
        <v>261</v>
      </c>
      <c r="N155" s="384">
        <v>614445.4</v>
      </c>
      <c r="O155" s="384">
        <v>0</v>
      </c>
      <c r="P155" s="385">
        <v>0</v>
      </c>
      <c r="Q155" s="383">
        <f t="shared" si="8"/>
        <v>-55</v>
      </c>
      <c r="R155" s="384">
        <f t="shared" si="8"/>
        <v>-22876.599999999977</v>
      </c>
      <c r="S155" s="384">
        <f t="shared" si="8"/>
        <v>0</v>
      </c>
      <c r="T155" s="385">
        <f t="shared" si="6"/>
        <v>0</v>
      </c>
      <c r="U155" s="383">
        <f t="shared" si="9"/>
        <v>1.5</v>
      </c>
      <c r="V155" s="384">
        <f t="shared" si="9"/>
        <v>126327</v>
      </c>
      <c r="W155" s="384">
        <f t="shared" si="9"/>
        <v>0</v>
      </c>
      <c r="X155" s="385">
        <f t="shared" si="7"/>
        <v>0</v>
      </c>
      <c r="Z155" s="305"/>
    </row>
    <row r="156" spans="1:26" x14ac:dyDescent="0.2">
      <c r="A156" s="320" t="s">
        <v>210</v>
      </c>
      <c r="B156" s="344" t="s">
        <v>547</v>
      </c>
      <c r="C156" s="345" t="s">
        <v>548</v>
      </c>
      <c r="D156" s="346" t="s">
        <v>1014</v>
      </c>
      <c r="E156" s="348">
        <v>177</v>
      </c>
      <c r="F156" s="310">
        <v>70445</v>
      </c>
      <c r="G156" s="310">
        <v>0</v>
      </c>
      <c r="H156" s="311">
        <v>0</v>
      </c>
      <c r="I156" s="309">
        <v>159</v>
      </c>
      <c r="J156" s="310">
        <v>62090.9</v>
      </c>
      <c r="K156" s="310">
        <v>0</v>
      </c>
      <c r="L156" s="311">
        <v>0</v>
      </c>
      <c r="M156" s="383">
        <v>125</v>
      </c>
      <c r="N156" s="384">
        <v>63049.3</v>
      </c>
      <c r="O156" s="384">
        <v>0</v>
      </c>
      <c r="P156" s="385">
        <v>0</v>
      </c>
      <c r="Q156" s="383">
        <f t="shared" si="8"/>
        <v>-52</v>
      </c>
      <c r="R156" s="384">
        <f t="shared" si="8"/>
        <v>-7395.6999999999971</v>
      </c>
      <c r="S156" s="384">
        <f t="shared" si="8"/>
        <v>0</v>
      </c>
      <c r="T156" s="385">
        <f t="shared" si="6"/>
        <v>0</v>
      </c>
      <c r="U156" s="383">
        <f t="shared" si="9"/>
        <v>-34</v>
      </c>
      <c r="V156" s="384">
        <f t="shared" si="9"/>
        <v>958.40000000000146</v>
      </c>
      <c r="W156" s="384">
        <f t="shared" si="9"/>
        <v>0</v>
      </c>
      <c r="X156" s="385">
        <f t="shared" si="7"/>
        <v>0</v>
      </c>
      <c r="Z156" s="305"/>
    </row>
    <row r="157" spans="1:26" x14ac:dyDescent="0.2">
      <c r="A157" s="320" t="s">
        <v>210</v>
      </c>
      <c r="B157" s="344" t="s">
        <v>549</v>
      </c>
      <c r="C157" s="345" t="s">
        <v>550</v>
      </c>
      <c r="D157" s="346" t="s">
        <v>1011</v>
      </c>
      <c r="E157" s="348">
        <v>0</v>
      </c>
      <c r="F157" s="310">
        <v>223678</v>
      </c>
      <c r="G157" s="310">
        <v>0</v>
      </c>
      <c r="H157" s="311">
        <v>0</v>
      </c>
      <c r="I157" s="309">
        <v>0</v>
      </c>
      <c r="J157" s="310">
        <v>235450</v>
      </c>
      <c r="K157" s="310">
        <v>0</v>
      </c>
      <c r="L157" s="311">
        <v>0</v>
      </c>
      <c r="M157" s="383">
        <v>0</v>
      </c>
      <c r="N157" s="384">
        <v>282777</v>
      </c>
      <c r="O157" s="384">
        <v>0</v>
      </c>
      <c r="P157" s="385">
        <v>0</v>
      </c>
      <c r="Q157" s="383">
        <f t="shared" si="8"/>
        <v>0</v>
      </c>
      <c r="R157" s="384">
        <f t="shared" si="8"/>
        <v>59099</v>
      </c>
      <c r="S157" s="384">
        <f t="shared" si="8"/>
        <v>0</v>
      </c>
      <c r="T157" s="385">
        <f t="shared" si="6"/>
        <v>0</v>
      </c>
      <c r="U157" s="383">
        <f t="shared" si="9"/>
        <v>0</v>
      </c>
      <c r="V157" s="384">
        <f t="shared" si="9"/>
        <v>47327</v>
      </c>
      <c r="W157" s="384">
        <f t="shared" si="9"/>
        <v>0</v>
      </c>
      <c r="X157" s="385">
        <f t="shared" si="7"/>
        <v>0</v>
      </c>
      <c r="Z157" s="305"/>
    </row>
    <row r="158" spans="1:26" x14ac:dyDescent="0.2">
      <c r="A158" s="320" t="s">
        <v>134</v>
      </c>
      <c r="B158" s="344" t="s">
        <v>551</v>
      </c>
      <c r="C158" s="345" t="s">
        <v>552</v>
      </c>
      <c r="D158" s="346" t="s">
        <v>1003</v>
      </c>
      <c r="E158" s="348">
        <v>523</v>
      </c>
      <c r="F158" s="310">
        <v>348744</v>
      </c>
      <c r="G158" s="310">
        <v>0</v>
      </c>
      <c r="H158" s="311">
        <v>0</v>
      </c>
      <c r="I158" s="309">
        <v>459</v>
      </c>
      <c r="J158" s="310">
        <v>285046</v>
      </c>
      <c r="K158" s="310">
        <v>0</v>
      </c>
      <c r="L158" s="311">
        <v>0</v>
      </c>
      <c r="M158" s="383">
        <v>400</v>
      </c>
      <c r="N158" s="384">
        <v>326151.30000000005</v>
      </c>
      <c r="O158" s="384">
        <v>0</v>
      </c>
      <c r="P158" s="385">
        <v>0</v>
      </c>
      <c r="Q158" s="383">
        <f t="shared" si="8"/>
        <v>-123</v>
      </c>
      <c r="R158" s="384">
        <f t="shared" si="8"/>
        <v>-22592.699999999953</v>
      </c>
      <c r="S158" s="384">
        <f t="shared" si="8"/>
        <v>0</v>
      </c>
      <c r="T158" s="385">
        <f t="shared" si="6"/>
        <v>0</v>
      </c>
      <c r="U158" s="383">
        <f t="shared" si="9"/>
        <v>-59</v>
      </c>
      <c r="V158" s="384">
        <f t="shared" si="9"/>
        <v>41105.300000000047</v>
      </c>
      <c r="W158" s="384">
        <f t="shared" si="9"/>
        <v>0</v>
      </c>
      <c r="X158" s="385">
        <f t="shared" si="7"/>
        <v>0</v>
      </c>
      <c r="Z158" s="305"/>
    </row>
    <row r="159" spans="1:26" x14ac:dyDescent="0.2">
      <c r="A159" s="320" t="s">
        <v>134</v>
      </c>
      <c r="B159" s="344" t="s">
        <v>553</v>
      </c>
      <c r="C159" s="345" t="s">
        <v>554</v>
      </c>
      <c r="D159" s="346" t="s">
        <v>1003</v>
      </c>
      <c r="E159" s="348">
        <v>647</v>
      </c>
      <c r="F159" s="310">
        <v>384495</v>
      </c>
      <c r="G159" s="310">
        <v>0</v>
      </c>
      <c r="H159" s="311">
        <v>0</v>
      </c>
      <c r="I159" s="309">
        <v>562</v>
      </c>
      <c r="J159" s="310">
        <v>379648.5</v>
      </c>
      <c r="K159" s="310">
        <v>0</v>
      </c>
      <c r="L159" s="311">
        <v>0</v>
      </c>
      <c r="M159" s="383">
        <v>475</v>
      </c>
      <c r="N159" s="384">
        <v>428340.1</v>
      </c>
      <c r="O159" s="384">
        <v>0</v>
      </c>
      <c r="P159" s="385">
        <v>0</v>
      </c>
      <c r="Q159" s="383">
        <f t="shared" si="8"/>
        <v>-172</v>
      </c>
      <c r="R159" s="384">
        <f t="shared" si="8"/>
        <v>43845.099999999977</v>
      </c>
      <c r="S159" s="384">
        <f t="shared" si="8"/>
        <v>0</v>
      </c>
      <c r="T159" s="385">
        <f t="shared" si="6"/>
        <v>0</v>
      </c>
      <c r="U159" s="383">
        <f t="shared" si="9"/>
        <v>-87</v>
      </c>
      <c r="V159" s="384">
        <f t="shared" si="9"/>
        <v>48691.599999999977</v>
      </c>
      <c r="W159" s="384">
        <f t="shared" si="9"/>
        <v>0</v>
      </c>
      <c r="X159" s="385">
        <f t="shared" si="7"/>
        <v>0</v>
      </c>
      <c r="Z159" s="305"/>
    </row>
    <row r="160" spans="1:26" x14ac:dyDescent="0.2">
      <c r="A160" s="320" t="s">
        <v>134</v>
      </c>
      <c r="B160" s="344" t="s">
        <v>555</v>
      </c>
      <c r="C160" s="345" t="s">
        <v>556</v>
      </c>
      <c r="D160" s="346" t="s">
        <v>1003</v>
      </c>
      <c r="E160" s="348">
        <v>650</v>
      </c>
      <c r="F160" s="310">
        <v>364210</v>
      </c>
      <c r="G160" s="310">
        <v>0</v>
      </c>
      <c r="H160" s="311">
        <v>0</v>
      </c>
      <c r="I160" s="309">
        <v>665</v>
      </c>
      <c r="J160" s="310">
        <v>424389.29999999993</v>
      </c>
      <c r="K160" s="310">
        <v>0</v>
      </c>
      <c r="L160" s="311">
        <v>0</v>
      </c>
      <c r="M160" s="383">
        <v>627</v>
      </c>
      <c r="N160" s="384">
        <v>496493.19999999995</v>
      </c>
      <c r="O160" s="384">
        <v>0</v>
      </c>
      <c r="P160" s="385">
        <v>0</v>
      </c>
      <c r="Q160" s="383">
        <f t="shared" si="8"/>
        <v>-23</v>
      </c>
      <c r="R160" s="384">
        <f t="shared" si="8"/>
        <v>132283.19999999995</v>
      </c>
      <c r="S160" s="384">
        <f t="shared" si="8"/>
        <v>0</v>
      </c>
      <c r="T160" s="385">
        <f t="shared" si="6"/>
        <v>0</v>
      </c>
      <c r="U160" s="383">
        <f t="shared" si="9"/>
        <v>-38</v>
      </c>
      <c r="V160" s="384">
        <f t="shared" si="9"/>
        <v>72103.900000000023</v>
      </c>
      <c r="W160" s="384">
        <f t="shared" si="9"/>
        <v>0</v>
      </c>
      <c r="X160" s="385">
        <f t="shared" si="7"/>
        <v>0</v>
      </c>
      <c r="Z160" s="305"/>
    </row>
    <row r="161" spans="1:26" x14ac:dyDescent="0.2">
      <c r="A161" s="320" t="s">
        <v>134</v>
      </c>
      <c r="B161" s="344" t="s">
        <v>557</v>
      </c>
      <c r="C161" s="345" t="s">
        <v>558</v>
      </c>
      <c r="D161" s="346" t="s">
        <v>1003</v>
      </c>
      <c r="E161" s="348">
        <v>181</v>
      </c>
      <c r="F161" s="310">
        <v>113276</v>
      </c>
      <c r="G161" s="310">
        <v>0</v>
      </c>
      <c r="H161" s="311">
        <v>0</v>
      </c>
      <c r="I161" s="309">
        <v>130</v>
      </c>
      <c r="J161" s="310">
        <v>101787.5</v>
      </c>
      <c r="K161" s="310">
        <v>0</v>
      </c>
      <c r="L161" s="311">
        <v>0</v>
      </c>
      <c r="M161" s="383">
        <v>134</v>
      </c>
      <c r="N161" s="384">
        <v>130564</v>
      </c>
      <c r="O161" s="384">
        <v>0</v>
      </c>
      <c r="P161" s="385">
        <v>0</v>
      </c>
      <c r="Q161" s="383">
        <f t="shared" si="8"/>
        <v>-47</v>
      </c>
      <c r="R161" s="384">
        <f t="shared" si="8"/>
        <v>17288</v>
      </c>
      <c r="S161" s="384">
        <f t="shared" si="8"/>
        <v>0</v>
      </c>
      <c r="T161" s="385">
        <f t="shared" si="6"/>
        <v>0</v>
      </c>
      <c r="U161" s="383">
        <f t="shared" si="9"/>
        <v>4</v>
      </c>
      <c r="V161" s="384">
        <f t="shared" si="9"/>
        <v>28776.5</v>
      </c>
      <c r="W161" s="384">
        <f t="shared" si="9"/>
        <v>0</v>
      </c>
      <c r="X161" s="385">
        <f t="shared" si="7"/>
        <v>0</v>
      </c>
      <c r="Z161" s="305"/>
    </row>
    <row r="162" spans="1:26" x14ac:dyDescent="0.2">
      <c r="A162" s="320" t="s">
        <v>134</v>
      </c>
      <c r="B162" s="344" t="s">
        <v>559</v>
      </c>
      <c r="C162" s="345" t="s">
        <v>560</v>
      </c>
      <c r="D162" s="346" t="s">
        <v>1002</v>
      </c>
      <c r="E162" s="348">
        <v>0</v>
      </c>
      <c r="F162" s="310">
        <v>47013</v>
      </c>
      <c r="G162" s="310">
        <v>0</v>
      </c>
      <c r="H162" s="311">
        <v>0</v>
      </c>
      <c r="I162" s="309">
        <v>0</v>
      </c>
      <c r="J162" s="310">
        <v>31920</v>
      </c>
      <c r="K162" s="310">
        <v>0</v>
      </c>
      <c r="L162" s="311">
        <v>0</v>
      </c>
      <c r="M162" s="383">
        <v>0</v>
      </c>
      <c r="N162" s="384">
        <v>36653</v>
      </c>
      <c r="O162" s="384">
        <v>0</v>
      </c>
      <c r="P162" s="385">
        <v>0</v>
      </c>
      <c r="Q162" s="383">
        <f t="shared" si="8"/>
        <v>0</v>
      </c>
      <c r="R162" s="384">
        <f t="shared" si="8"/>
        <v>-10360</v>
      </c>
      <c r="S162" s="384">
        <f t="shared" si="8"/>
        <v>0</v>
      </c>
      <c r="T162" s="385">
        <f t="shared" si="6"/>
        <v>0</v>
      </c>
      <c r="U162" s="383">
        <f t="shared" si="9"/>
        <v>0</v>
      </c>
      <c r="V162" s="384">
        <f t="shared" si="9"/>
        <v>4733</v>
      </c>
      <c r="W162" s="384">
        <f t="shared" si="9"/>
        <v>0</v>
      </c>
      <c r="X162" s="385">
        <f t="shared" si="7"/>
        <v>0</v>
      </c>
      <c r="Z162" s="305"/>
    </row>
    <row r="163" spans="1:26" x14ac:dyDescent="0.2">
      <c r="A163" s="320" t="s">
        <v>134</v>
      </c>
      <c r="B163" s="344" t="s">
        <v>561</v>
      </c>
      <c r="C163" s="345" t="s">
        <v>562</v>
      </c>
      <c r="D163" s="346" t="s">
        <v>1002</v>
      </c>
      <c r="E163" s="348">
        <v>0</v>
      </c>
      <c r="F163" s="310">
        <v>484800</v>
      </c>
      <c r="G163" s="310">
        <v>0</v>
      </c>
      <c r="H163" s="311">
        <v>0</v>
      </c>
      <c r="I163" s="309">
        <v>0</v>
      </c>
      <c r="J163" s="310">
        <v>488000</v>
      </c>
      <c r="K163" s="310">
        <v>0</v>
      </c>
      <c r="L163" s="311">
        <v>0</v>
      </c>
      <c r="M163" s="383">
        <v>0</v>
      </c>
      <c r="N163" s="384">
        <v>640754</v>
      </c>
      <c r="O163" s="384">
        <v>0</v>
      </c>
      <c r="P163" s="385">
        <v>0</v>
      </c>
      <c r="Q163" s="383">
        <f t="shared" si="8"/>
        <v>0</v>
      </c>
      <c r="R163" s="384">
        <f t="shared" si="8"/>
        <v>155954</v>
      </c>
      <c r="S163" s="384">
        <f t="shared" si="8"/>
        <v>0</v>
      </c>
      <c r="T163" s="385">
        <f t="shared" si="6"/>
        <v>0</v>
      </c>
      <c r="U163" s="383">
        <f t="shared" si="9"/>
        <v>0</v>
      </c>
      <c r="V163" s="384">
        <f t="shared" si="9"/>
        <v>152754</v>
      </c>
      <c r="W163" s="384">
        <f t="shared" si="9"/>
        <v>0</v>
      </c>
      <c r="X163" s="385">
        <f t="shared" si="7"/>
        <v>0</v>
      </c>
      <c r="Z163" s="305"/>
    </row>
    <row r="164" spans="1:26" x14ac:dyDescent="0.2">
      <c r="A164" s="320" t="s">
        <v>134</v>
      </c>
      <c r="B164" s="344" t="s">
        <v>563</v>
      </c>
      <c r="C164" s="345" t="s">
        <v>564</v>
      </c>
      <c r="D164" s="346" t="s">
        <v>1008</v>
      </c>
      <c r="E164" s="348">
        <v>0</v>
      </c>
      <c r="F164" s="310">
        <v>19760</v>
      </c>
      <c r="G164" s="310">
        <v>0</v>
      </c>
      <c r="H164" s="311">
        <v>0</v>
      </c>
      <c r="I164" s="309">
        <v>0</v>
      </c>
      <c r="J164" s="310">
        <v>18370</v>
      </c>
      <c r="K164" s="310">
        <v>0</v>
      </c>
      <c r="L164" s="311">
        <v>0</v>
      </c>
      <c r="M164" s="383">
        <v>0</v>
      </c>
      <c r="N164" s="384">
        <v>20015</v>
      </c>
      <c r="O164" s="384">
        <v>0</v>
      </c>
      <c r="P164" s="385">
        <v>0</v>
      </c>
      <c r="Q164" s="383">
        <f t="shared" si="8"/>
        <v>0</v>
      </c>
      <c r="R164" s="384">
        <f t="shared" si="8"/>
        <v>255</v>
      </c>
      <c r="S164" s="384">
        <f t="shared" si="8"/>
        <v>0</v>
      </c>
      <c r="T164" s="385">
        <f t="shared" si="6"/>
        <v>0</v>
      </c>
      <c r="U164" s="383">
        <f t="shared" si="9"/>
        <v>0</v>
      </c>
      <c r="V164" s="384">
        <f t="shared" si="9"/>
        <v>1645</v>
      </c>
      <c r="W164" s="384">
        <f t="shared" si="9"/>
        <v>0</v>
      </c>
      <c r="X164" s="385">
        <f t="shared" si="7"/>
        <v>0</v>
      </c>
      <c r="Z164" s="305"/>
    </row>
    <row r="165" spans="1:26" x14ac:dyDescent="0.2">
      <c r="A165" s="320" t="s">
        <v>134</v>
      </c>
      <c r="B165" s="344" t="s">
        <v>565</v>
      </c>
      <c r="C165" s="345" t="s">
        <v>566</v>
      </c>
      <c r="D165" s="346" t="s">
        <v>1008</v>
      </c>
      <c r="E165" s="348">
        <v>0</v>
      </c>
      <c r="F165" s="310">
        <v>4050</v>
      </c>
      <c r="G165" s="310">
        <v>0</v>
      </c>
      <c r="H165" s="311">
        <v>0</v>
      </c>
      <c r="I165" s="309">
        <v>0</v>
      </c>
      <c r="J165" s="310">
        <v>4329</v>
      </c>
      <c r="K165" s="310">
        <v>0</v>
      </c>
      <c r="L165" s="311">
        <v>0</v>
      </c>
      <c r="M165" s="383">
        <v>0</v>
      </c>
      <c r="N165" s="384">
        <v>4329</v>
      </c>
      <c r="O165" s="384">
        <v>0</v>
      </c>
      <c r="P165" s="385">
        <v>0</v>
      </c>
      <c r="Q165" s="383">
        <f t="shared" si="8"/>
        <v>0</v>
      </c>
      <c r="R165" s="384">
        <f t="shared" si="8"/>
        <v>279</v>
      </c>
      <c r="S165" s="384">
        <f t="shared" si="8"/>
        <v>0</v>
      </c>
      <c r="T165" s="385">
        <f t="shared" si="6"/>
        <v>0</v>
      </c>
      <c r="U165" s="383">
        <f t="shared" si="9"/>
        <v>0</v>
      </c>
      <c r="V165" s="384">
        <f t="shared" si="9"/>
        <v>0</v>
      </c>
      <c r="W165" s="384">
        <f t="shared" si="9"/>
        <v>0</v>
      </c>
      <c r="X165" s="385">
        <f t="shared" si="7"/>
        <v>0</v>
      </c>
      <c r="Z165" s="305"/>
    </row>
    <row r="166" spans="1:26" x14ac:dyDescent="0.2">
      <c r="A166" s="320" t="s">
        <v>134</v>
      </c>
      <c r="B166" s="344" t="s">
        <v>567</v>
      </c>
      <c r="C166" s="345" t="s">
        <v>568</v>
      </c>
      <c r="D166" s="346" t="s">
        <v>1003</v>
      </c>
      <c r="E166" s="348">
        <v>10094</v>
      </c>
      <c r="F166" s="310">
        <v>11556110.4</v>
      </c>
      <c r="G166" s="310">
        <v>254721.48</v>
      </c>
      <c r="H166" s="311">
        <v>6853028.3900000025</v>
      </c>
      <c r="I166" s="309">
        <v>8536</v>
      </c>
      <c r="J166" s="310">
        <v>10313910.520000001</v>
      </c>
      <c r="K166" s="310">
        <v>269009.02</v>
      </c>
      <c r="L166" s="311">
        <v>7998278.4600000009</v>
      </c>
      <c r="M166" s="383">
        <v>7739</v>
      </c>
      <c r="N166" s="384">
        <v>13120976.32</v>
      </c>
      <c r="O166" s="384">
        <v>221461</v>
      </c>
      <c r="P166" s="385">
        <v>8026949.8599999994</v>
      </c>
      <c r="Q166" s="383">
        <f t="shared" si="8"/>
        <v>-2355</v>
      </c>
      <c r="R166" s="384">
        <f t="shared" si="8"/>
        <v>1564865.92</v>
      </c>
      <c r="S166" s="384">
        <f t="shared" si="8"/>
        <v>-33260.48000000001</v>
      </c>
      <c r="T166" s="385">
        <f t="shared" si="6"/>
        <v>1173921.4699999969</v>
      </c>
      <c r="U166" s="383">
        <f t="shared" si="9"/>
        <v>-797</v>
      </c>
      <c r="V166" s="384">
        <f t="shared" si="9"/>
        <v>2807065.7999999989</v>
      </c>
      <c r="W166" s="384">
        <f t="shared" si="9"/>
        <v>-47548.020000000019</v>
      </c>
      <c r="X166" s="385">
        <f t="shared" si="7"/>
        <v>28671.39999999851</v>
      </c>
      <c r="Z166" s="305"/>
    </row>
    <row r="167" spans="1:26" x14ac:dyDescent="0.2">
      <c r="A167" s="320" t="s">
        <v>134</v>
      </c>
      <c r="B167" s="344" t="s">
        <v>569</v>
      </c>
      <c r="C167" s="345" t="s">
        <v>570</v>
      </c>
      <c r="D167" s="346" t="s">
        <v>1003</v>
      </c>
      <c r="E167" s="348">
        <v>2758</v>
      </c>
      <c r="F167" s="310">
        <v>2171424</v>
      </c>
      <c r="G167" s="310">
        <v>138796</v>
      </c>
      <c r="H167" s="311">
        <v>809976.39999999991</v>
      </c>
      <c r="I167" s="309">
        <v>2444</v>
      </c>
      <c r="J167" s="310">
        <v>1838878.6799999997</v>
      </c>
      <c r="K167" s="310">
        <v>98913.600000000006</v>
      </c>
      <c r="L167" s="311">
        <v>722135.08</v>
      </c>
      <c r="M167" s="383">
        <v>2338</v>
      </c>
      <c r="N167" s="384">
        <v>2218634.6399999997</v>
      </c>
      <c r="O167" s="384">
        <v>99638</v>
      </c>
      <c r="P167" s="385">
        <v>703010.17999999993</v>
      </c>
      <c r="Q167" s="383">
        <f t="shared" si="8"/>
        <v>-420</v>
      </c>
      <c r="R167" s="384">
        <f t="shared" si="8"/>
        <v>47210.639999999665</v>
      </c>
      <c r="S167" s="384">
        <f t="shared" si="8"/>
        <v>-39158</v>
      </c>
      <c r="T167" s="385">
        <f t="shared" si="6"/>
        <v>-106966.21999999997</v>
      </c>
      <c r="U167" s="383">
        <f t="shared" si="9"/>
        <v>-106</v>
      </c>
      <c r="V167" s="384">
        <f t="shared" si="9"/>
        <v>379755.95999999996</v>
      </c>
      <c r="W167" s="384">
        <f t="shared" si="9"/>
        <v>724.39999999999418</v>
      </c>
      <c r="X167" s="385">
        <f t="shared" si="7"/>
        <v>-19124.900000000023</v>
      </c>
      <c r="Z167" s="305"/>
    </row>
    <row r="168" spans="1:26" x14ac:dyDescent="0.2">
      <c r="A168" s="320" t="s">
        <v>134</v>
      </c>
      <c r="B168" s="344" t="s">
        <v>571</v>
      </c>
      <c r="C168" s="345" t="s">
        <v>572</v>
      </c>
      <c r="D168" s="346" t="s">
        <v>1003</v>
      </c>
      <c r="E168" s="348">
        <v>1674</v>
      </c>
      <c r="F168" s="310">
        <v>1502020</v>
      </c>
      <c r="G168" s="310">
        <v>124227.6</v>
      </c>
      <c r="H168" s="311">
        <v>0</v>
      </c>
      <c r="I168" s="309">
        <v>961</v>
      </c>
      <c r="J168" s="310">
        <v>1242459.5999999999</v>
      </c>
      <c r="K168" s="310">
        <v>71305</v>
      </c>
      <c r="L168" s="311">
        <v>0</v>
      </c>
      <c r="M168" s="383">
        <v>1010</v>
      </c>
      <c r="N168" s="384">
        <v>1418366.7999999998</v>
      </c>
      <c r="O168" s="384">
        <v>80988</v>
      </c>
      <c r="P168" s="385">
        <v>0</v>
      </c>
      <c r="Q168" s="383">
        <f t="shared" si="8"/>
        <v>-664</v>
      </c>
      <c r="R168" s="384">
        <f t="shared" si="8"/>
        <v>-83653.200000000186</v>
      </c>
      <c r="S168" s="384">
        <f t="shared" si="8"/>
        <v>-43239.600000000006</v>
      </c>
      <c r="T168" s="385">
        <f t="shared" si="6"/>
        <v>0</v>
      </c>
      <c r="U168" s="383">
        <f t="shared" si="9"/>
        <v>49</v>
      </c>
      <c r="V168" s="384">
        <f t="shared" si="9"/>
        <v>175907.19999999995</v>
      </c>
      <c r="W168" s="384">
        <f t="shared" si="9"/>
        <v>9683</v>
      </c>
      <c r="X168" s="385">
        <f t="shared" si="7"/>
        <v>0</v>
      </c>
      <c r="Z168" s="305"/>
    </row>
    <row r="169" spans="1:26" x14ac:dyDescent="0.2">
      <c r="A169" s="320" t="s">
        <v>134</v>
      </c>
      <c r="B169" s="344" t="s">
        <v>573</v>
      </c>
      <c r="C169" s="345" t="s">
        <v>574</v>
      </c>
      <c r="D169" s="346" t="s">
        <v>1003</v>
      </c>
      <c r="E169" s="348">
        <v>69</v>
      </c>
      <c r="F169" s="310">
        <v>32194</v>
      </c>
      <c r="G169" s="310">
        <v>0</v>
      </c>
      <c r="H169" s="311">
        <v>0</v>
      </c>
      <c r="I169" s="309">
        <v>69</v>
      </c>
      <c r="J169" s="310">
        <v>42401.7</v>
      </c>
      <c r="K169" s="310">
        <v>0</v>
      </c>
      <c r="L169" s="311">
        <v>0</v>
      </c>
      <c r="M169" s="383">
        <v>78</v>
      </c>
      <c r="N169" s="384">
        <v>54549.9</v>
      </c>
      <c r="O169" s="384">
        <v>0</v>
      </c>
      <c r="P169" s="385">
        <v>0</v>
      </c>
      <c r="Q169" s="383">
        <f t="shared" si="8"/>
        <v>9</v>
      </c>
      <c r="R169" s="384">
        <f t="shared" si="8"/>
        <v>22355.9</v>
      </c>
      <c r="S169" s="384">
        <f t="shared" si="8"/>
        <v>0</v>
      </c>
      <c r="T169" s="385">
        <f t="shared" si="6"/>
        <v>0</v>
      </c>
      <c r="U169" s="383">
        <f t="shared" si="9"/>
        <v>9</v>
      </c>
      <c r="V169" s="384">
        <f t="shared" si="9"/>
        <v>12148.200000000004</v>
      </c>
      <c r="W169" s="384">
        <f t="shared" si="9"/>
        <v>0</v>
      </c>
      <c r="X169" s="385">
        <f t="shared" si="7"/>
        <v>0</v>
      </c>
      <c r="Z169" s="305"/>
    </row>
    <row r="170" spans="1:26" x14ac:dyDescent="0.2">
      <c r="A170" s="320" t="s">
        <v>134</v>
      </c>
      <c r="B170" s="344" t="s">
        <v>575</v>
      </c>
      <c r="C170" s="345" t="s">
        <v>576</v>
      </c>
      <c r="D170" s="346" t="s">
        <v>1003</v>
      </c>
      <c r="E170" s="348">
        <v>1712</v>
      </c>
      <c r="F170" s="310">
        <v>2044306.4000000001</v>
      </c>
      <c r="G170" s="310">
        <v>2075</v>
      </c>
      <c r="H170" s="311">
        <v>0</v>
      </c>
      <c r="I170" s="309">
        <v>1669</v>
      </c>
      <c r="J170" s="310">
        <v>2266522.5999999996</v>
      </c>
      <c r="K170" s="310">
        <v>366</v>
      </c>
      <c r="L170" s="311">
        <v>0</v>
      </c>
      <c r="M170" s="383">
        <v>1601</v>
      </c>
      <c r="N170" s="384">
        <v>2927276.7</v>
      </c>
      <c r="O170" s="384">
        <v>1464</v>
      </c>
      <c r="P170" s="385">
        <v>0</v>
      </c>
      <c r="Q170" s="383">
        <f t="shared" si="8"/>
        <v>-111</v>
      </c>
      <c r="R170" s="384">
        <f t="shared" si="8"/>
        <v>882970.3</v>
      </c>
      <c r="S170" s="384">
        <f t="shared" si="8"/>
        <v>-611</v>
      </c>
      <c r="T170" s="385">
        <f t="shared" si="6"/>
        <v>0</v>
      </c>
      <c r="U170" s="383">
        <f t="shared" si="9"/>
        <v>-68</v>
      </c>
      <c r="V170" s="384">
        <f t="shared" si="9"/>
        <v>660754.10000000056</v>
      </c>
      <c r="W170" s="384">
        <f t="shared" si="9"/>
        <v>1098</v>
      </c>
      <c r="X170" s="385">
        <f t="shared" si="7"/>
        <v>0</v>
      </c>
      <c r="Z170" s="305"/>
    </row>
    <row r="171" spans="1:26" x14ac:dyDescent="0.2">
      <c r="A171" s="320" t="s">
        <v>134</v>
      </c>
      <c r="B171" s="344" t="s">
        <v>577</v>
      </c>
      <c r="C171" s="345" t="s">
        <v>578</v>
      </c>
      <c r="D171" s="346" t="s">
        <v>1003</v>
      </c>
      <c r="E171" s="348">
        <v>1343</v>
      </c>
      <c r="F171" s="310">
        <v>5198442.2</v>
      </c>
      <c r="G171" s="310">
        <v>119537.67</v>
      </c>
      <c r="H171" s="311">
        <v>0</v>
      </c>
      <c r="I171" s="309">
        <v>1710</v>
      </c>
      <c r="J171" s="310">
        <v>5654209.1200000001</v>
      </c>
      <c r="K171" s="310">
        <v>82372</v>
      </c>
      <c r="L171" s="311">
        <v>0</v>
      </c>
      <c r="M171" s="383">
        <v>1667</v>
      </c>
      <c r="N171" s="384">
        <v>6544714.5399999991</v>
      </c>
      <c r="O171" s="384">
        <v>86292</v>
      </c>
      <c r="P171" s="385">
        <v>0</v>
      </c>
      <c r="Q171" s="383">
        <f t="shared" si="8"/>
        <v>324</v>
      </c>
      <c r="R171" s="384">
        <f t="shared" si="8"/>
        <v>1346272.3399999989</v>
      </c>
      <c r="S171" s="384">
        <f t="shared" si="8"/>
        <v>-33245.67</v>
      </c>
      <c r="T171" s="385">
        <f t="shared" si="6"/>
        <v>0</v>
      </c>
      <c r="U171" s="383">
        <f t="shared" si="9"/>
        <v>-43</v>
      </c>
      <c r="V171" s="384">
        <f t="shared" si="9"/>
        <v>890505.41999999899</v>
      </c>
      <c r="W171" s="384">
        <f t="shared" si="9"/>
        <v>3920</v>
      </c>
      <c r="X171" s="385">
        <f t="shared" si="7"/>
        <v>0</v>
      </c>
      <c r="Z171" s="305"/>
    </row>
    <row r="172" spans="1:26" x14ac:dyDescent="0.2">
      <c r="A172" s="320" t="s">
        <v>134</v>
      </c>
      <c r="B172" s="344" t="s">
        <v>579</v>
      </c>
      <c r="C172" s="345" t="s">
        <v>580</v>
      </c>
      <c r="D172" s="346" t="s">
        <v>1004</v>
      </c>
      <c r="E172" s="348">
        <v>712</v>
      </c>
      <c r="F172" s="310">
        <v>1650579</v>
      </c>
      <c r="G172" s="310">
        <v>480</v>
      </c>
      <c r="H172" s="311">
        <v>0</v>
      </c>
      <c r="I172" s="309">
        <v>714</v>
      </c>
      <c r="J172" s="310">
        <v>1396422.1</v>
      </c>
      <c r="K172" s="310">
        <v>0</v>
      </c>
      <c r="L172" s="311">
        <v>0</v>
      </c>
      <c r="M172" s="383">
        <v>645</v>
      </c>
      <c r="N172" s="384">
        <v>1621447.6</v>
      </c>
      <c r="O172" s="384">
        <v>0</v>
      </c>
      <c r="P172" s="385">
        <v>0</v>
      </c>
      <c r="Q172" s="383">
        <f t="shared" si="8"/>
        <v>-67</v>
      </c>
      <c r="R172" s="384">
        <f t="shared" si="8"/>
        <v>-29131.399999999907</v>
      </c>
      <c r="S172" s="384">
        <f t="shared" si="8"/>
        <v>-480</v>
      </c>
      <c r="T172" s="385">
        <f t="shared" si="6"/>
        <v>0</v>
      </c>
      <c r="U172" s="383">
        <f t="shared" si="9"/>
        <v>-69</v>
      </c>
      <c r="V172" s="384">
        <f t="shared" si="9"/>
        <v>225025.5</v>
      </c>
      <c r="W172" s="384">
        <f t="shared" si="9"/>
        <v>0</v>
      </c>
      <c r="X172" s="385">
        <f t="shared" si="7"/>
        <v>0</v>
      </c>
      <c r="Z172" s="305"/>
    </row>
    <row r="173" spans="1:26" x14ac:dyDescent="0.2">
      <c r="A173" s="320" t="s">
        <v>134</v>
      </c>
      <c r="B173" s="344" t="s">
        <v>581</v>
      </c>
      <c r="C173" s="345" t="s">
        <v>582</v>
      </c>
      <c r="D173" s="346" t="s">
        <v>1003</v>
      </c>
      <c r="E173" s="348">
        <v>892</v>
      </c>
      <c r="F173" s="310">
        <v>691097</v>
      </c>
      <c r="G173" s="310">
        <v>0</v>
      </c>
      <c r="H173" s="311">
        <v>0</v>
      </c>
      <c r="I173" s="309">
        <v>802</v>
      </c>
      <c r="J173" s="310">
        <v>658206.30000000005</v>
      </c>
      <c r="K173" s="310">
        <v>0</v>
      </c>
      <c r="L173" s="311">
        <v>0</v>
      </c>
      <c r="M173" s="383">
        <v>722</v>
      </c>
      <c r="N173" s="384">
        <v>722672.29999999993</v>
      </c>
      <c r="O173" s="384">
        <v>0</v>
      </c>
      <c r="P173" s="385">
        <v>0</v>
      </c>
      <c r="Q173" s="383">
        <f t="shared" si="8"/>
        <v>-170</v>
      </c>
      <c r="R173" s="384">
        <f t="shared" si="8"/>
        <v>31575.29999999993</v>
      </c>
      <c r="S173" s="384">
        <f t="shared" si="8"/>
        <v>0</v>
      </c>
      <c r="T173" s="385">
        <f t="shared" si="6"/>
        <v>0</v>
      </c>
      <c r="U173" s="383">
        <f t="shared" si="9"/>
        <v>-80</v>
      </c>
      <c r="V173" s="384">
        <f t="shared" si="9"/>
        <v>64465.999999999884</v>
      </c>
      <c r="W173" s="384">
        <f t="shared" si="9"/>
        <v>0</v>
      </c>
      <c r="X173" s="385">
        <f t="shared" si="7"/>
        <v>0</v>
      </c>
      <c r="Z173" s="305"/>
    </row>
    <row r="174" spans="1:26" x14ac:dyDescent="0.2">
      <c r="A174" s="320" t="s">
        <v>134</v>
      </c>
      <c r="B174" s="344" t="s">
        <v>583</v>
      </c>
      <c r="C174" s="345" t="s">
        <v>584</v>
      </c>
      <c r="D174" s="346" t="s">
        <v>1003</v>
      </c>
      <c r="E174" s="348">
        <v>820</v>
      </c>
      <c r="F174" s="310">
        <v>768962.4</v>
      </c>
      <c r="G174" s="310">
        <v>0</v>
      </c>
      <c r="H174" s="311">
        <v>0</v>
      </c>
      <c r="I174" s="309">
        <v>620</v>
      </c>
      <c r="J174" s="310">
        <v>613921.1</v>
      </c>
      <c r="K174" s="310">
        <v>0</v>
      </c>
      <c r="L174" s="311">
        <v>0</v>
      </c>
      <c r="M174" s="383">
        <v>501</v>
      </c>
      <c r="N174" s="384">
        <v>701599.5</v>
      </c>
      <c r="O174" s="384">
        <v>0</v>
      </c>
      <c r="P174" s="385">
        <v>0</v>
      </c>
      <c r="Q174" s="383">
        <f t="shared" si="8"/>
        <v>-319</v>
      </c>
      <c r="R174" s="384">
        <f t="shared" si="8"/>
        <v>-67362.900000000023</v>
      </c>
      <c r="S174" s="384">
        <f t="shared" si="8"/>
        <v>0</v>
      </c>
      <c r="T174" s="385">
        <f t="shared" si="6"/>
        <v>0</v>
      </c>
      <c r="U174" s="383">
        <f t="shared" si="9"/>
        <v>-119</v>
      </c>
      <c r="V174" s="384">
        <f t="shared" si="9"/>
        <v>87678.400000000023</v>
      </c>
      <c r="W174" s="384">
        <f t="shared" si="9"/>
        <v>0</v>
      </c>
      <c r="X174" s="385">
        <f t="shared" si="7"/>
        <v>0</v>
      </c>
      <c r="Z174" s="305"/>
    </row>
    <row r="175" spans="1:26" x14ac:dyDescent="0.2">
      <c r="A175" s="320" t="s">
        <v>134</v>
      </c>
      <c r="B175" s="344" t="s">
        <v>585</v>
      </c>
      <c r="C175" s="345" t="s">
        <v>586</v>
      </c>
      <c r="D175" s="346" t="s">
        <v>1003</v>
      </c>
      <c r="E175" s="348">
        <v>840</v>
      </c>
      <c r="F175" s="310">
        <v>464635</v>
      </c>
      <c r="G175" s="310">
        <v>0</v>
      </c>
      <c r="H175" s="311">
        <v>0</v>
      </c>
      <c r="I175" s="309">
        <v>856</v>
      </c>
      <c r="J175" s="310">
        <v>513716.95000000007</v>
      </c>
      <c r="K175" s="310">
        <v>0</v>
      </c>
      <c r="L175" s="311">
        <v>0</v>
      </c>
      <c r="M175" s="383">
        <v>842</v>
      </c>
      <c r="N175" s="384">
        <v>683416.75</v>
      </c>
      <c r="O175" s="384">
        <v>0</v>
      </c>
      <c r="P175" s="385">
        <v>0</v>
      </c>
      <c r="Q175" s="383">
        <f t="shared" si="8"/>
        <v>2</v>
      </c>
      <c r="R175" s="384">
        <f t="shared" si="8"/>
        <v>218781.75</v>
      </c>
      <c r="S175" s="384">
        <f t="shared" si="8"/>
        <v>0</v>
      </c>
      <c r="T175" s="385">
        <f t="shared" si="6"/>
        <v>0</v>
      </c>
      <c r="U175" s="383">
        <f t="shared" si="9"/>
        <v>-14</v>
      </c>
      <c r="V175" s="384">
        <f t="shared" si="9"/>
        <v>169699.79999999993</v>
      </c>
      <c r="W175" s="384">
        <f t="shared" si="9"/>
        <v>0</v>
      </c>
      <c r="X175" s="385">
        <f t="shared" si="7"/>
        <v>0</v>
      </c>
      <c r="Z175" s="305"/>
    </row>
    <row r="176" spans="1:26" x14ac:dyDescent="0.2">
      <c r="A176" s="320" t="s">
        <v>141</v>
      </c>
      <c r="B176" s="344" t="s">
        <v>587</v>
      </c>
      <c r="C176" s="345" t="s">
        <v>588</v>
      </c>
      <c r="D176" s="346" t="s">
        <v>1003</v>
      </c>
      <c r="E176" s="348">
        <v>2435</v>
      </c>
      <c r="F176" s="310">
        <v>1767313</v>
      </c>
      <c r="G176" s="310">
        <v>0</v>
      </c>
      <c r="H176" s="311">
        <v>0</v>
      </c>
      <c r="I176" s="309">
        <v>1885</v>
      </c>
      <c r="J176" s="310">
        <v>1592634</v>
      </c>
      <c r="K176" s="310">
        <v>0</v>
      </c>
      <c r="L176" s="311">
        <v>0</v>
      </c>
      <c r="M176" s="383">
        <v>1751</v>
      </c>
      <c r="N176" s="384">
        <v>1688279.5599999998</v>
      </c>
      <c r="O176" s="384">
        <v>0</v>
      </c>
      <c r="P176" s="385">
        <v>0</v>
      </c>
      <c r="Q176" s="383">
        <f t="shared" si="8"/>
        <v>-684</v>
      </c>
      <c r="R176" s="384">
        <f t="shared" si="8"/>
        <v>-79033.440000000177</v>
      </c>
      <c r="S176" s="384">
        <f t="shared" si="8"/>
        <v>0</v>
      </c>
      <c r="T176" s="385">
        <f t="shared" si="6"/>
        <v>0</v>
      </c>
      <c r="U176" s="383">
        <f t="shared" si="9"/>
        <v>-134</v>
      </c>
      <c r="V176" s="384">
        <f t="shared" si="9"/>
        <v>95645.559999999823</v>
      </c>
      <c r="W176" s="384">
        <f t="shared" si="9"/>
        <v>0</v>
      </c>
      <c r="X176" s="385">
        <f t="shared" si="7"/>
        <v>0</v>
      </c>
      <c r="Z176" s="305"/>
    </row>
    <row r="177" spans="1:26" x14ac:dyDescent="0.2">
      <c r="A177" s="320" t="s">
        <v>141</v>
      </c>
      <c r="B177" s="344" t="s">
        <v>589</v>
      </c>
      <c r="C177" s="345" t="s">
        <v>590</v>
      </c>
      <c r="D177" s="346" t="s">
        <v>1012</v>
      </c>
      <c r="E177" s="348">
        <v>971</v>
      </c>
      <c r="F177" s="310">
        <v>323680</v>
      </c>
      <c r="G177" s="310">
        <v>0</v>
      </c>
      <c r="H177" s="311">
        <v>0</v>
      </c>
      <c r="I177" s="309">
        <v>941</v>
      </c>
      <c r="J177" s="310">
        <v>343406.4</v>
      </c>
      <c r="K177" s="310"/>
      <c r="L177" s="311">
        <v>0</v>
      </c>
      <c r="M177" s="383"/>
      <c r="N177" s="384"/>
      <c r="O177" s="384">
        <v>0</v>
      </c>
      <c r="P177" s="385">
        <v>0</v>
      </c>
      <c r="Q177" s="383">
        <f t="shared" si="8"/>
        <v>-971</v>
      </c>
      <c r="R177" s="384">
        <f t="shared" si="8"/>
        <v>-323680</v>
      </c>
      <c r="S177" s="384">
        <f t="shared" si="8"/>
        <v>0</v>
      </c>
      <c r="T177" s="385">
        <f t="shared" si="6"/>
        <v>0</v>
      </c>
      <c r="U177" s="383">
        <f t="shared" si="9"/>
        <v>-941</v>
      </c>
      <c r="V177" s="384">
        <f t="shared" si="9"/>
        <v>-343406.4</v>
      </c>
      <c r="W177" s="384">
        <f t="shared" si="9"/>
        <v>0</v>
      </c>
      <c r="X177" s="385">
        <f t="shared" si="7"/>
        <v>0</v>
      </c>
      <c r="Z177" s="305"/>
    </row>
    <row r="178" spans="1:26" x14ac:dyDescent="0.2">
      <c r="A178" s="320" t="s">
        <v>141</v>
      </c>
      <c r="B178" s="344" t="s">
        <v>591</v>
      </c>
      <c r="C178" s="345" t="s">
        <v>592</v>
      </c>
      <c r="D178" s="346" t="s">
        <v>1006</v>
      </c>
      <c r="E178" s="348"/>
      <c r="F178" s="310"/>
      <c r="G178" s="310"/>
      <c r="H178" s="311"/>
      <c r="I178" s="309"/>
      <c r="J178" s="310"/>
      <c r="K178" s="310"/>
      <c r="L178" s="311"/>
      <c r="M178" s="383">
        <v>941</v>
      </c>
      <c r="N178" s="384">
        <v>373226.7</v>
      </c>
      <c r="O178" s="384"/>
      <c r="P178" s="385"/>
      <c r="Q178" s="383">
        <f t="shared" si="8"/>
        <v>941</v>
      </c>
      <c r="R178" s="384">
        <f t="shared" si="8"/>
        <v>373226.7</v>
      </c>
      <c r="S178" s="384">
        <f t="shared" si="8"/>
        <v>0</v>
      </c>
      <c r="T178" s="385">
        <f t="shared" si="6"/>
        <v>0</v>
      </c>
      <c r="U178" s="383">
        <f t="shared" si="9"/>
        <v>941</v>
      </c>
      <c r="V178" s="384">
        <f t="shared" si="9"/>
        <v>373226.7</v>
      </c>
      <c r="W178" s="384">
        <f t="shared" si="9"/>
        <v>0</v>
      </c>
      <c r="X178" s="385">
        <f t="shared" si="7"/>
        <v>0</v>
      </c>
      <c r="Z178" s="305"/>
    </row>
    <row r="179" spans="1:26" x14ac:dyDescent="0.2">
      <c r="A179" s="320" t="s">
        <v>141</v>
      </c>
      <c r="B179" s="344" t="s">
        <v>593</v>
      </c>
      <c r="C179" s="345" t="s">
        <v>594</v>
      </c>
      <c r="D179" s="346" t="s">
        <v>1006</v>
      </c>
      <c r="E179" s="348">
        <v>1038</v>
      </c>
      <c r="F179" s="310">
        <v>345428</v>
      </c>
      <c r="G179" s="310">
        <v>0</v>
      </c>
      <c r="H179" s="311">
        <v>0</v>
      </c>
      <c r="I179" s="309">
        <v>791</v>
      </c>
      <c r="J179" s="310">
        <v>310068.90000000002</v>
      </c>
      <c r="K179" s="310">
        <v>0</v>
      </c>
      <c r="L179" s="311">
        <v>0</v>
      </c>
      <c r="M179" s="383">
        <v>1003</v>
      </c>
      <c r="N179" s="384">
        <v>396271.7</v>
      </c>
      <c r="O179" s="384">
        <v>0</v>
      </c>
      <c r="P179" s="385">
        <v>0</v>
      </c>
      <c r="Q179" s="383">
        <f t="shared" si="8"/>
        <v>-35</v>
      </c>
      <c r="R179" s="384">
        <f t="shared" si="8"/>
        <v>50843.700000000012</v>
      </c>
      <c r="S179" s="384">
        <f t="shared" si="8"/>
        <v>0</v>
      </c>
      <c r="T179" s="385">
        <f t="shared" si="6"/>
        <v>0</v>
      </c>
      <c r="U179" s="383">
        <f t="shared" si="9"/>
        <v>212</v>
      </c>
      <c r="V179" s="384">
        <f t="shared" si="9"/>
        <v>86202.799999999988</v>
      </c>
      <c r="W179" s="384">
        <f t="shared" si="9"/>
        <v>0</v>
      </c>
      <c r="X179" s="385">
        <f t="shared" si="7"/>
        <v>0</v>
      </c>
      <c r="Z179" s="305"/>
    </row>
    <row r="180" spans="1:26" x14ac:dyDescent="0.2">
      <c r="A180" s="320" t="s">
        <v>141</v>
      </c>
      <c r="B180" s="344" t="s">
        <v>595</v>
      </c>
      <c r="C180" s="345" t="s">
        <v>596</v>
      </c>
      <c r="D180" s="346" t="s">
        <v>1002</v>
      </c>
      <c r="E180" s="348">
        <v>0</v>
      </c>
      <c r="F180" s="310">
        <v>23180</v>
      </c>
      <c r="G180" s="310">
        <v>0</v>
      </c>
      <c r="H180" s="311">
        <v>0</v>
      </c>
      <c r="I180" s="309">
        <v>0</v>
      </c>
      <c r="J180" s="310">
        <v>20448</v>
      </c>
      <c r="K180" s="310">
        <v>0</v>
      </c>
      <c r="L180" s="311">
        <v>0</v>
      </c>
      <c r="M180" s="383">
        <v>0</v>
      </c>
      <c r="N180" s="384">
        <v>23108</v>
      </c>
      <c r="O180" s="384">
        <v>0</v>
      </c>
      <c r="P180" s="385">
        <v>0</v>
      </c>
      <c r="Q180" s="383">
        <f t="shared" si="8"/>
        <v>0</v>
      </c>
      <c r="R180" s="384">
        <f t="shared" si="8"/>
        <v>-72</v>
      </c>
      <c r="S180" s="384">
        <f t="shared" si="8"/>
        <v>0</v>
      </c>
      <c r="T180" s="385">
        <f t="shared" si="6"/>
        <v>0</v>
      </c>
      <c r="U180" s="383">
        <f t="shared" si="9"/>
        <v>0</v>
      </c>
      <c r="V180" s="384">
        <f t="shared" si="9"/>
        <v>2660</v>
      </c>
      <c r="W180" s="384">
        <f t="shared" si="9"/>
        <v>0</v>
      </c>
      <c r="X180" s="385">
        <f t="shared" si="7"/>
        <v>0</v>
      </c>
      <c r="Z180" s="305"/>
    </row>
    <row r="181" spans="1:26" x14ac:dyDescent="0.2">
      <c r="A181" s="320" t="s">
        <v>141</v>
      </c>
      <c r="B181" s="344" t="s">
        <v>597</v>
      </c>
      <c r="C181" s="345" t="s">
        <v>598</v>
      </c>
      <c r="D181" s="346" t="s">
        <v>1003</v>
      </c>
      <c r="E181" s="348">
        <v>1349</v>
      </c>
      <c r="F181" s="310">
        <v>1023273</v>
      </c>
      <c r="G181" s="310">
        <v>0</v>
      </c>
      <c r="H181" s="311">
        <v>0</v>
      </c>
      <c r="I181" s="309">
        <v>980</v>
      </c>
      <c r="J181" s="310">
        <v>818268.9</v>
      </c>
      <c r="K181" s="310">
        <v>0</v>
      </c>
      <c r="L181" s="311">
        <v>0</v>
      </c>
      <c r="M181" s="383">
        <v>824</v>
      </c>
      <c r="N181" s="384">
        <v>994117.80000000016</v>
      </c>
      <c r="O181" s="384">
        <v>0</v>
      </c>
      <c r="P181" s="385">
        <v>0</v>
      </c>
      <c r="Q181" s="383">
        <f t="shared" si="8"/>
        <v>-525</v>
      </c>
      <c r="R181" s="384">
        <f t="shared" si="8"/>
        <v>-29155.199999999837</v>
      </c>
      <c r="S181" s="384">
        <f t="shared" si="8"/>
        <v>0</v>
      </c>
      <c r="T181" s="385">
        <f t="shared" si="6"/>
        <v>0</v>
      </c>
      <c r="U181" s="383">
        <f t="shared" si="9"/>
        <v>-156</v>
      </c>
      <c r="V181" s="384">
        <f t="shared" si="9"/>
        <v>175848.90000000014</v>
      </c>
      <c r="W181" s="384">
        <f t="shared" si="9"/>
        <v>0</v>
      </c>
      <c r="X181" s="385">
        <f t="shared" si="7"/>
        <v>0</v>
      </c>
      <c r="Z181" s="305"/>
    </row>
    <row r="182" spans="1:26" x14ac:dyDescent="0.2">
      <c r="A182" s="320" t="s">
        <v>141</v>
      </c>
      <c r="B182" s="344" t="s">
        <v>599</v>
      </c>
      <c r="C182" s="345" t="s">
        <v>600</v>
      </c>
      <c r="D182" s="346" t="s">
        <v>1006</v>
      </c>
      <c r="E182" s="348">
        <v>1012</v>
      </c>
      <c r="F182" s="310">
        <v>381173</v>
      </c>
      <c r="G182" s="310">
        <v>0</v>
      </c>
      <c r="H182" s="311">
        <v>0</v>
      </c>
      <c r="I182" s="309">
        <v>1149</v>
      </c>
      <c r="J182" s="310">
        <v>399291</v>
      </c>
      <c r="K182" s="310">
        <v>0</v>
      </c>
      <c r="L182" s="311">
        <v>0</v>
      </c>
      <c r="M182" s="383">
        <v>885</v>
      </c>
      <c r="N182" s="384">
        <v>358972.9</v>
      </c>
      <c r="O182" s="384">
        <v>0</v>
      </c>
      <c r="P182" s="385">
        <v>0</v>
      </c>
      <c r="Q182" s="383">
        <f t="shared" si="8"/>
        <v>-127</v>
      </c>
      <c r="R182" s="384">
        <f t="shared" si="8"/>
        <v>-22200.099999999977</v>
      </c>
      <c r="S182" s="384">
        <f t="shared" si="8"/>
        <v>0</v>
      </c>
      <c r="T182" s="385">
        <f t="shared" si="6"/>
        <v>0</v>
      </c>
      <c r="U182" s="383">
        <f t="shared" si="9"/>
        <v>-264</v>
      </c>
      <c r="V182" s="384">
        <f t="shared" si="9"/>
        <v>-40318.099999999977</v>
      </c>
      <c r="W182" s="384">
        <f t="shared" si="9"/>
        <v>0</v>
      </c>
      <c r="X182" s="385">
        <f t="shared" si="7"/>
        <v>0</v>
      </c>
      <c r="Z182" s="305"/>
    </row>
    <row r="183" spans="1:26" x14ac:dyDescent="0.2">
      <c r="A183" s="320" t="s">
        <v>141</v>
      </c>
      <c r="B183" s="344" t="s">
        <v>601</v>
      </c>
      <c r="C183" s="345" t="s">
        <v>602</v>
      </c>
      <c r="D183" s="346" t="s">
        <v>1002</v>
      </c>
      <c r="E183" s="348"/>
      <c r="F183" s="310"/>
      <c r="G183" s="310"/>
      <c r="H183" s="311"/>
      <c r="I183" s="309">
        <v>0</v>
      </c>
      <c r="J183" s="310">
        <v>10573</v>
      </c>
      <c r="K183" s="310">
        <v>0</v>
      </c>
      <c r="L183" s="311">
        <v>0</v>
      </c>
      <c r="M183" s="383">
        <v>0</v>
      </c>
      <c r="N183" s="384">
        <v>9156</v>
      </c>
      <c r="O183" s="384">
        <v>0</v>
      </c>
      <c r="P183" s="385">
        <v>0</v>
      </c>
      <c r="Q183" s="383">
        <f t="shared" si="8"/>
        <v>0</v>
      </c>
      <c r="R183" s="384">
        <f t="shared" si="8"/>
        <v>9156</v>
      </c>
      <c r="S183" s="384">
        <f t="shared" si="8"/>
        <v>0</v>
      </c>
      <c r="T183" s="385">
        <f t="shared" si="6"/>
        <v>0</v>
      </c>
      <c r="U183" s="383">
        <f t="shared" si="9"/>
        <v>0</v>
      </c>
      <c r="V183" s="384">
        <f t="shared" si="9"/>
        <v>-1417</v>
      </c>
      <c r="W183" s="384">
        <f t="shared" si="9"/>
        <v>0</v>
      </c>
      <c r="X183" s="385">
        <f t="shared" si="7"/>
        <v>0</v>
      </c>
      <c r="Z183" s="305"/>
    </row>
    <row r="184" spans="1:26" x14ac:dyDescent="0.2">
      <c r="A184" s="320" t="s">
        <v>141</v>
      </c>
      <c r="B184" s="344" t="s">
        <v>603</v>
      </c>
      <c r="C184" s="345" t="s">
        <v>604</v>
      </c>
      <c r="D184" s="346" t="s">
        <v>1002</v>
      </c>
      <c r="E184" s="348">
        <v>0</v>
      </c>
      <c r="F184" s="310">
        <v>29790</v>
      </c>
      <c r="G184" s="310">
        <v>0</v>
      </c>
      <c r="H184" s="311">
        <v>0</v>
      </c>
      <c r="I184" s="309">
        <v>0</v>
      </c>
      <c r="J184" s="310">
        <v>27320</v>
      </c>
      <c r="K184" s="310">
        <v>0</v>
      </c>
      <c r="L184" s="311">
        <v>0</v>
      </c>
      <c r="M184" s="383">
        <v>0</v>
      </c>
      <c r="N184" s="384">
        <v>42516</v>
      </c>
      <c r="O184" s="384">
        <v>0</v>
      </c>
      <c r="P184" s="385">
        <v>0</v>
      </c>
      <c r="Q184" s="383">
        <f t="shared" si="8"/>
        <v>0</v>
      </c>
      <c r="R184" s="384">
        <f t="shared" si="8"/>
        <v>12726</v>
      </c>
      <c r="S184" s="384">
        <f t="shared" si="8"/>
        <v>0</v>
      </c>
      <c r="T184" s="385">
        <f t="shared" si="6"/>
        <v>0</v>
      </c>
      <c r="U184" s="383">
        <f t="shared" si="9"/>
        <v>0</v>
      </c>
      <c r="V184" s="384">
        <f t="shared" si="9"/>
        <v>15196</v>
      </c>
      <c r="W184" s="384">
        <f t="shared" si="9"/>
        <v>0</v>
      </c>
      <c r="X184" s="385">
        <f t="shared" si="7"/>
        <v>0</v>
      </c>
      <c r="Z184" s="305"/>
    </row>
    <row r="185" spans="1:26" x14ac:dyDescent="0.2">
      <c r="A185" s="320" t="s">
        <v>141</v>
      </c>
      <c r="B185" s="344" t="s">
        <v>605</v>
      </c>
      <c r="C185" s="345" t="s">
        <v>606</v>
      </c>
      <c r="D185" s="346" t="s">
        <v>1003</v>
      </c>
      <c r="E185" s="348">
        <v>20935</v>
      </c>
      <c r="F185" s="310">
        <v>27859860.600000001</v>
      </c>
      <c r="G185" s="310">
        <v>704032.94999999984</v>
      </c>
      <c r="H185" s="311">
        <v>5636156.9800000004</v>
      </c>
      <c r="I185" s="309">
        <v>19863</v>
      </c>
      <c r="J185" s="310">
        <v>26990259.539999999</v>
      </c>
      <c r="K185" s="310">
        <v>557275.12000000011</v>
      </c>
      <c r="L185" s="311">
        <v>6533587.6100000013</v>
      </c>
      <c r="M185" s="383">
        <v>19120</v>
      </c>
      <c r="N185" s="384">
        <v>35149827.030000001</v>
      </c>
      <c r="O185" s="384">
        <v>760290</v>
      </c>
      <c r="P185" s="385">
        <v>6649458.0100000026</v>
      </c>
      <c r="Q185" s="383">
        <f t="shared" si="8"/>
        <v>-1815</v>
      </c>
      <c r="R185" s="384">
        <f t="shared" si="8"/>
        <v>7289966.4299999997</v>
      </c>
      <c r="S185" s="384">
        <f t="shared" si="8"/>
        <v>56257.050000000163</v>
      </c>
      <c r="T185" s="385">
        <f t="shared" si="6"/>
        <v>1013301.0300000021</v>
      </c>
      <c r="U185" s="383">
        <f t="shared" si="9"/>
        <v>-743</v>
      </c>
      <c r="V185" s="384">
        <f t="shared" si="9"/>
        <v>8159567.4900000021</v>
      </c>
      <c r="W185" s="384">
        <f t="shared" si="9"/>
        <v>203014.87999999989</v>
      </c>
      <c r="X185" s="385">
        <f t="shared" si="7"/>
        <v>115870.4000000013</v>
      </c>
      <c r="Z185" s="305"/>
    </row>
    <row r="186" spans="1:26" x14ac:dyDescent="0.2">
      <c r="A186" s="320" t="s">
        <v>141</v>
      </c>
      <c r="B186" s="344" t="s">
        <v>607</v>
      </c>
      <c r="C186" s="345" t="s">
        <v>608</v>
      </c>
      <c r="D186" s="346" t="s">
        <v>1003</v>
      </c>
      <c r="E186" s="348">
        <v>7263</v>
      </c>
      <c r="F186" s="310">
        <v>8079488</v>
      </c>
      <c r="G186" s="310">
        <v>18494.8</v>
      </c>
      <c r="H186" s="311">
        <v>0</v>
      </c>
      <c r="I186" s="309">
        <v>5469.5</v>
      </c>
      <c r="J186" s="310">
        <v>6404517.5600000005</v>
      </c>
      <c r="K186" s="310">
        <v>23825.200000000001</v>
      </c>
      <c r="L186" s="311">
        <v>0</v>
      </c>
      <c r="M186" s="383">
        <v>5195</v>
      </c>
      <c r="N186" s="384">
        <v>9820092.2999999989</v>
      </c>
      <c r="O186" s="384">
        <v>18360</v>
      </c>
      <c r="P186" s="385">
        <v>0</v>
      </c>
      <c r="Q186" s="383">
        <f t="shared" si="8"/>
        <v>-2068</v>
      </c>
      <c r="R186" s="384">
        <f t="shared" si="8"/>
        <v>1740604.2999999989</v>
      </c>
      <c r="S186" s="384">
        <f t="shared" si="8"/>
        <v>-134.79999999999927</v>
      </c>
      <c r="T186" s="385">
        <f t="shared" si="6"/>
        <v>0</v>
      </c>
      <c r="U186" s="383">
        <f t="shared" si="9"/>
        <v>-274.5</v>
      </c>
      <c r="V186" s="384">
        <f t="shared" si="9"/>
        <v>3415574.7399999984</v>
      </c>
      <c r="W186" s="384">
        <f t="shared" si="9"/>
        <v>-5465.2000000000007</v>
      </c>
      <c r="X186" s="385">
        <f t="shared" si="7"/>
        <v>0</v>
      </c>
      <c r="Z186" s="305"/>
    </row>
    <row r="187" spans="1:26" x14ac:dyDescent="0.2">
      <c r="A187" s="320" t="s">
        <v>141</v>
      </c>
      <c r="B187" s="344" t="s">
        <v>609</v>
      </c>
      <c r="C187" s="345" t="s">
        <v>610</v>
      </c>
      <c r="D187" s="346" t="s">
        <v>1003</v>
      </c>
      <c r="E187" s="348">
        <v>1617</v>
      </c>
      <c r="F187" s="310">
        <v>1203449.2</v>
      </c>
      <c r="G187" s="310">
        <v>0</v>
      </c>
      <c r="H187" s="311">
        <v>0</v>
      </c>
      <c r="I187" s="309">
        <v>1607</v>
      </c>
      <c r="J187" s="310">
        <v>1004121.5</v>
      </c>
      <c r="K187" s="310">
        <v>0</v>
      </c>
      <c r="L187" s="311">
        <v>0</v>
      </c>
      <c r="M187" s="383">
        <v>1352</v>
      </c>
      <c r="N187" s="384">
        <v>1373089.7400000002</v>
      </c>
      <c r="O187" s="384">
        <v>0</v>
      </c>
      <c r="P187" s="385">
        <v>0</v>
      </c>
      <c r="Q187" s="383">
        <f t="shared" si="8"/>
        <v>-265</v>
      </c>
      <c r="R187" s="384">
        <f t="shared" si="8"/>
        <v>169640.54000000027</v>
      </c>
      <c r="S187" s="384">
        <f t="shared" si="8"/>
        <v>0</v>
      </c>
      <c r="T187" s="385">
        <f t="shared" si="6"/>
        <v>0</v>
      </c>
      <c r="U187" s="383">
        <f t="shared" si="9"/>
        <v>-255</v>
      </c>
      <c r="V187" s="384">
        <f t="shared" si="9"/>
        <v>368968.24000000022</v>
      </c>
      <c r="W187" s="384">
        <f t="shared" si="9"/>
        <v>0</v>
      </c>
      <c r="X187" s="385">
        <f t="shared" si="7"/>
        <v>0</v>
      </c>
      <c r="Z187" s="305"/>
    </row>
    <row r="188" spans="1:26" x14ac:dyDescent="0.2">
      <c r="A188" s="320" t="s">
        <v>141</v>
      </c>
      <c r="B188" s="344" t="s">
        <v>611</v>
      </c>
      <c r="C188" s="345" t="s">
        <v>612</v>
      </c>
      <c r="D188" s="346" t="s">
        <v>1003</v>
      </c>
      <c r="E188" s="348">
        <v>3433</v>
      </c>
      <c r="F188" s="310">
        <v>2321105</v>
      </c>
      <c r="G188" s="310">
        <v>0</v>
      </c>
      <c r="H188" s="311">
        <v>0</v>
      </c>
      <c r="I188" s="309">
        <v>2486</v>
      </c>
      <c r="J188" s="310">
        <v>1821692.7999999998</v>
      </c>
      <c r="K188" s="310">
        <v>0</v>
      </c>
      <c r="L188" s="311">
        <v>0</v>
      </c>
      <c r="M188" s="383">
        <v>2129</v>
      </c>
      <c r="N188" s="384">
        <v>1707000.6199999999</v>
      </c>
      <c r="O188" s="384">
        <v>0</v>
      </c>
      <c r="P188" s="385">
        <v>0</v>
      </c>
      <c r="Q188" s="383">
        <f t="shared" si="8"/>
        <v>-1304</v>
      </c>
      <c r="R188" s="384">
        <f t="shared" si="8"/>
        <v>-614104.38000000012</v>
      </c>
      <c r="S188" s="384">
        <f t="shared" si="8"/>
        <v>0</v>
      </c>
      <c r="T188" s="385">
        <f t="shared" si="8"/>
        <v>0</v>
      </c>
      <c r="U188" s="383">
        <f t="shared" si="9"/>
        <v>-357</v>
      </c>
      <c r="V188" s="384">
        <f t="shared" si="9"/>
        <v>-114692.17999999993</v>
      </c>
      <c r="W188" s="384">
        <f t="shared" si="9"/>
        <v>0</v>
      </c>
      <c r="X188" s="385">
        <f t="shared" si="9"/>
        <v>0</v>
      </c>
      <c r="Z188" s="305"/>
    </row>
    <row r="189" spans="1:26" x14ac:dyDescent="0.2">
      <c r="A189" s="320" t="s">
        <v>141</v>
      </c>
      <c r="B189" s="344" t="s">
        <v>613</v>
      </c>
      <c r="C189" s="345" t="s">
        <v>614</v>
      </c>
      <c r="D189" s="346" t="s">
        <v>1003</v>
      </c>
      <c r="E189" s="348">
        <v>6208</v>
      </c>
      <c r="F189" s="310">
        <v>8290279</v>
      </c>
      <c r="G189" s="310">
        <v>222149.20000000004</v>
      </c>
      <c r="H189" s="311">
        <v>0</v>
      </c>
      <c r="I189" s="309">
        <v>6102</v>
      </c>
      <c r="J189" s="310">
        <v>8418176.3599999994</v>
      </c>
      <c r="K189" s="310">
        <v>150690.4</v>
      </c>
      <c r="L189" s="311">
        <v>0</v>
      </c>
      <c r="M189" s="383">
        <v>5363</v>
      </c>
      <c r="N189" s="384">
        <v>11069174.300000001</v>
      </c>
      <c r="O189" s="384">
        <v>174298</v>
      </c>
      <c r="P189" s="385">
        <v>0</v>
      </c>
      <c r="Q189" s="383">
        <f t="shared" ref="Q189:T250" si="10">M189-E189</f>
        <v>-845</v>
      </c>
      <c r="R189" s="384">
        <f t="shared" si="10"/>
        <v>2778895.3000000007</v>
      </c>
      <c r="S189" s="384">
        <f t="shared" si="10"/>
        <v>-47851.200000000041</v>
      </c>
      <c r="T189" s="385">
        <f t="shared" si="10"/>
        <v>0</v>
      </c>
      <c r="U189" s="383">
        <f t="shared" ref="U189:X250" si="11">IFERROR((M189-I189),"")</f>
        <v>-739</v>
      </c>
      <c r="V189" s="384">
        <f t="shared" si="11"/>
        <v>2650997.9400000013</v>
      </c>
      <c r="W189" s="384">
        <f t="shared" si="11"/>
        <v>23607.600000000006</v>
      </c>
      <c r="X189" s="385">
        <f t="shared" si="11"/>
        <v>0</v>
      </c>
      <c r="Z189" s="305"/>
    </row>
    <row r="190" spans="1:26" x14ac:dyDescent="0.2">
      <c r="A190" s="320" t="s">
        <v>141</v>
      </c>
      <c r="B190" s="344" t="s">
        <v>615</v>
      </c>
      <c r="C190" s="345" t="s">
        <v>616</v>
      </c>
      <c r="D190" s="346" t="s">
        <v>1003</v>
      </c>
      <c r="E190" s="348">
        <v>2030</v>
      </c>
      <c r="F190" s="310">
        <v>1792815</v>
      </c>
      <c r="G190" s="310">
        <v>47427.64</v>
      </c>
      <c r="H190" s="311">
        <v>0</v>
      </c>
      <c r="I190" s="309">
        <v>2023</v>
      </c>
      <c r="J190" s="310">
        <v>2024476.7999999998</v>
      </c>
      <c r="K190" s="310">
        <v>33281.800000000003</v>
      </c>
      <c r="L190" s="311">
        <v>0</v>
      </c>
      <c r="M190" s="383">
        <v>1921</v>
      </c>
      <c r="N190" s="384">
        <v>2944894.18</v>
      </c>
      <c r="O190" s="384">
        <v>33570</v>
      </c>
      <c r="P190" s="385">
        <v>0</v>
      </c>
      <c r="Q190" s="383">
        <f t="shared" si="10"/>
        <v>-109</v>
      </c>
      <c r="R190" s="384">
        <f t="shared" si="10"/>
        <v>1152079.1800000002</v>
      </c>
      <c r="S190" s="384">
        <f t="shared" si="10"/>
        <v>-13857.64</v>
      </c>
      <c r="T190" s="385">
        <f t="shared" si="10"/>
        <v>0</v>
      </c>
      <c r="U190" s="383">
        <f t="shared" si="11"/>
        <v>-102</v>
      </c>
      <c r="V190" s="384">
        <f t="shared" si="11"/>
        <v>920417.38000000035</v>
      </c>
      <c r="W190" s="384">
        <f t="shared" si="11"/>
        <v>288.19999999999709</v>
      </c>
      <c r="X190" s="385">
        <f t="shared" si="11"/>
        <v>0</v>
      </c>
      <c r="Z190" s="305"/>
    </row>
    <row r="191" spans="1:26" x14ac:dyDescent="0.2">
      <c r="A191" s="320" t="s">
        <v>141</v>
      </c>
      <c r="B191" s="344" t="s">
        <v>617</v>
      </c>
      <c r="C191" s="345" t="s">
        <v>618</v>
      </c>
      <c r="D191" s="346" t="s">
        <v>1003</v>
      </c>
      <c r="E191" s="348">
        <v>598</v>
      </c>
      <c r="F191" s="310">
        <v>670901</v>
      </c>
      <c r="G191" s="310">
        <v>0</v>
      </c>
      <c r="H191" s="311">
        <v>0</v>
      </c>
      <c r="I191" s="309">
        <v>431</v>
      </c>
      <c r="J191" s="310">
        <v>519905.2</v>
      </c>
      <c r="K191" s="310">
        <v>0</v>
      </c>
      <c r="L191" s="311">
        <v>0</v>
      </c>
      <c r="M191" s="383">
        <v>360</v>
      </c>
      <c r="N191" s="384">
        <v>683120.60000000009</v>
      </c>
      <c r="O191" s="384">
        <v>0</v>
      </c>
      <c r="P191" s="385">
        <v>0</v>
      </c>
      <c r="Q191" s="383">
        <f t="shared" si="10"/>
        <v>-238</v>
      </c>
      <c r="R191" s="384">
        <f t="shared" si="10"/>
        <v>12219.600000000093</v>
      </c>
      <c r="S191" s="384">
        <f t="shared" si="10"/>
        <v>0</v>
      </c>
      <c r="T191" s="385">
        <f t="shared" si="10"/>
        <v>0</v>
      </c>
      <c r="U191" s="383">
        <f t="shared" si="11"/>
        <v>-71</v>
      </c>
      <c r="V191" s="384">
        <f t="shared" si="11"/>
        <v>163215.40000000008</v>
      </c>
      <c r="W191" s="384">
        <f t="shared" si="11"/>
        <v>0</v>
      </c>
      <c r="X191" s="385">
        <f t="shared" si="11"/>
        <v>0</v>
      </c>
      <c r="Z191" s="305"/>
    </row>
    <row r="192" spans="1:26" x14ac:dyDescent="0.2">
      <c r="A192" s="320" t="s">
        <v>141</v>
      </c>
      <c r="B192" s="344" t="s">
        <v>619</v>
      </c>
      <c r="C192" s="345" t="s">
        <v>620</v>
      </c>
      <c r="D192" s="346" t="s">
        <v>1003</v>
      </c>
      <c r="E192" s="348">
        <v>8252</v>
      </c>
      <c r="F192" s="310">
        <v>12208255.800000001</v>
      </c>
      <c r="G192" s="310">
        <v>157543</v>
      </c>
      <c r="H192" s="311">
        <v>2720937.6900000004</v>
      </c>
      <c r="I192" s="309">
        <v>7605.5</v>
      </c>
      <c r="J192" s="310">
        <v>11217064.620000001</v>
      </c>
      <c r="K192" s="310">
        <v>113903.23000000001</v>
      </c>
      <c r="L192" s="311">
        <v>2622296.6800000002</v>
      </c>
      <c r="M192" s="383">
        <v>7349</v>
      </c>
      <c r="N192" s="384">
        <v>11912130.199999999</v>
      </c>
      <c r="O192" s="384">
        <v>136168.88</v>
      </c>
      <c r="P192" s="385">
        <v>2543796.2399999998</v>
      </c>
      <c r="Q192" s="383">
        <f t="shared" si="10"/>
        <v>-903</v>
      </c>
      <c r="R192" s="384">
        <f t="shared" si="10"/>
        <v>-296125.60000000149</v>
      </c>
      <c r="S192" s="384">
        <f t="shared" si="10"/>
        <v>-21374.119999999995</v>
      </c>
      <c r="T192" s="385">
        <f t="shared" si="10"/>
        <v>-177141.45000000065</v>
      </c>
      <c r="U192" s="383">
        <f t="shared" si="11"/>
        <v>-256.5</v>
      </c>
      <c r="V192" s="384">
        <f t="shared" si="11"/>
        <v>695065.57999999821</v>
      </c>
      <c r="W192" s="384">
        <f t="shared" si="11"/>
        <v>22265.649999999994</v>
      </c>
      <c r="X192" s="385">
        <f t="shared" si="11"/>
        <v>-78500.44000000041</v>
      </c>
      <c r="Z192" s="305"/>
    </row>
    <row r="193" spans="1:26" x14ac:dyDescent="0.2">
      <c r="A193" s="320" t="s">
        <v>141</v>
      </c>
      <c r="B193" s="344" t="s">
        <v>621</v>
      </c>
      <c r="C193" s="345" t="s">
        <v>622</v>
      </c>
      <c r="D193" s="346" t="s">
        <v>1003</v>
      </c>
      <c r="E193" s="348">
        <v>1605</v>
      </c>
      <c r="F193" s="310">
        <v>3291997</v>
      </c>
      <c r="G193" s="310">
        <v>77865.199999999983</v>
      </c>
      <c r="H193" s="311">
        <v>0</v>
      </c>
      <c r="I193" s="309">
        <v>1484</v>
      </c>
      <c r="J193" s="310">
        <v>2663647.58</v>
      </c>
      <c r="K193" s="310">
        <v>58885.399999999994</v>
      </c>
      <c r="L193" s="311">
        <v>0</v>
      </c>
      <c r="M193" s="383">
        <v>1239</v>
      </c>
      <c r="N193" s="384">
        <v>2466485.3600000003</v>
      </c>
      <c r="O193" s="384">
        <v>78435</v>
      </c>
      <c r="P193" s="385">
        <v>0</v>
      </c>
      <c r="Q193" s="383">
        <f t="shared" si="10"/>
        <v>-366</v>
      </c>
      <c r="R193" s="384">
        <f t="shared" si="10"/>
        <v>-825511.63999999966</v>
      </c>
      <c r="S193" s="384">
        <f t="shared" si="10"/>
        <v>569.80000000001746</v>
      </c>
      <c r="T193" s="385">
        <f t="shared" si="10"/>
        <v>0</v>
      </c>
      <c r="U193" s="383">
        <f t="shared" si="11"/>
        <v>-245</v>
      </c>
      <c r="V193" s="384">
        <f t="shared" si="11"/>
        <v>-197162.21999999974</v>
      </c>
      <c r="W193" s="384">
        <f t="shared" si="11"/>
        <v>19549.600000000006</v>
      </c>
      <c r="X193" s="385">
        <f t="shared" si="11"/>
        <v>0</v>
      </c>
      <c r="Z193" s="305"/>
    </row>
    <row r="194" spans="1:26" x14ac:dyDescent="0.2">
      <c r="A194" s="320" t="s">
        <v>141</v>
      </c>
      <c r="B194" s="344" t="s">
        <v>623</v>
      </c>
      <c r="C194" s="345" t="s">
        <v>624</v>
      </c>
      <c r="D194" s="346" t="s">
        <v>1003</v>
      </c>
      <c r="E194" s="348">
        <v>3572</v>
      </c>
      <c r="F194" s="310">
        <v>4285036</v>
      </c>
      <c r="G194" s="310">
        <v>3314.5199999999995</v>
      </c>
      <c r="H194" s="311">
        <v>2704860.0200000009</v>
      </c>
      <c r="I194" s="309">
        <v>3606</v>
      </c>
      <c r="J194" s="310">
        <v>2599374</v>
      </c>
      <c r="K194" s="310">
        <v>1095.56</v>
      </c>
      <c r="L194" s="311">
        <v>2886970.0000000014</v>
      </c>
      <c r="M194" s="383">
        <v>3731</v>
      </c>
      <c r="N194" s="384">
        <v>4621244.8999999994</v>
      </c>
      <c r="O194" s="384">
        <v>0</v>
      </c>
      <c r="P194" s="385">
        <v>2769059.3100000015</v>
      </c>
      <c r="Q194" s="383">
        <f t="shared" si="10"/>
        <v>159</v>
      </c>
      <c r="R194" s="384">
        <f t="shared" si="10"/>
        <v>336208.89999999944</v>
      </c>
      <c r="S194" s="384">
        <f t="shared" si="10"/>
        <v>-3314.5199999999995</v>
      </c>
      <c r="T194" s="385">
        <f t="shared" si="10"/>
        <v>64199.290000000503</v>
      </c>
      <c r="U194" s="383">
        <f t="shared" si="11"/>
        <v>125</v>
      </c>
      <c r="V194" s="384">
        <f t="shared" si="11"/>
        <v>2021870.8999999994</v>
      </c>
      <c r="W194" s="384">
        <f t="shared" si="11"/>
        <v>-1095.56</v>
      </c>
      <c r="X194" s="385">
        <f t="shared" si="11"/>
        <v>-117910.68999999994</v>
      </c>
      <c r="Z194" s="305"/>
    </row>
    <row r="195" spans="1:26" x14ac:dyDescent="0.2">
      <c r="A195" s="320" t="s">
        <v>141</v>
      </c>
      <c r="B195" s="344" t="s">
        <v>625</v>
      </c>
      <c r="C195" s="345" t="s">
        <v>626</v>
      </c>
      <c r="D195" s="346" t="s">
        <v>1003</v>
      </c>
      <c r="E195" s="348">
        <v>1886</v>
      </c>
      <c r="F195" s="310">
        <v>1910047.2000000002</v>
      </c>
      <c r="G195" s="310">
        <v>0</v>
      </c>
      <c r="H195" s="311">
        <v>0</v>
      </c>
      <c r="I195" s="309">
        <v>1730</v>
      </c>
      <c r="J195" s="310">
        <v>1851326</v>
      </c>
      <c r="K195" s="310">
        <v>0</v>
      </c>
      <c r="L195" s="311">
        <v>0</v>
      </c>
      <c r="M195" s="383">
        <v>1610</v>
      </c>
      <c r="N195" s="384">
        <v>2515750.7000000002</v>
      </c>
      <c r="O195" s="384">
        <v>0</v>
      </c>
      <c r="P195" s="385">
        <v>0</v>
      </c>
      <c r="Q195" s="383">
        <f t="shared" si="10"/>
        <v>-276</v>
      </c>
      <c r="R195" s="384">
        <f t="shared" si="10"/>
        <v>605703.5</v>
      </c>
      <c r="S195" s="384">
        <f t="shared" si="10"/>
        <v>0</v>
      </c>
      <c r="T195" s="385">
        <f t="shared" si="10"/>
        <v>0</v>
      </c>
      <c r="U195" s="383">
        <f t="shared" si="11"/>
        <v>-120</v>
      </c>
      <c r="V195" s="384">
        <f t="shared" si="11"/>
        <v>664424.70000000019</v>
      </c>
      <c r="W195" s="384">
        <f t="shared" si="11"/>
        <v>0</v>
      </c>
      <c r="X195" s="385">
        <f t="shared" si="11"/>
        <v>0</v>
      </c>
      <c r="Z195" s="305"/>
    </row>
    <row r="196" spans="1:26" x14ac:dyDescent="0.2">
      <c r="A196" s="320" t="s">
        <v>141</v>
      </c>
      <c r="B196" s="344" t="s">
        <v>627</v>
      </c>
      <c r="C196" s="345" t="s">
        <v>628</v>
      </c>
      <c r="D196" s="346" t="s">
        <v>1003</v>
      </c>
      <c r="E196" s="348">
        <v>2870</v>
      </c>
      <c r="F196" s="310">
        <v>3055080.8</v>
      </c>
      <c r="G196" s="310">
        <v>139471.39999999997</v>
      </c>
      <c r="H196" s="311">
        <v>0</v>
      </c>
      <c r="I196" s="309">
        <v>2914</v>
      </c>
      <c r="J196" s="310">
        <v>3415815.1999999997</v>
      </c>
      <c r="K196" s="310">
        <v>79324.600000000006</v>
      </c>
      <c r="L196" s="311">
        <v>0</v>
      </c>
      <c r="M196" s="383">
        <v>2597</v>
      </c>
      <c r="N196" s="384">
        <v>3446091.6800000006</v>
      </c>
      <c r="O196" s="384">
        <v>105759</v>
      </c>
      <c r="P196" s="385">
        <v>0</v>
      </c>
      <c r="Q196" s="383">
        <f t="shared" si="10"/>
        <v>-273</v>
      </c>
      <c r="R196" s="384">
        <f t="shared" si="10"/>
        <v>391010.88000000082</v>
      </c>
      <c r="S196" s="384">
        <f t="shared" si="10"/>
        <v>-33712.399999999965</v>
      </c>
      <c r="T196" s="385">
        <f t="shared" si="10"/>
        <v>0</v>
      </c>
      <c r="U196" s="383">
        <f t="shared" si="11"/>
        <v>-317</v>
      </c>
      <c r="V196" s="384">
        <f t="shared" si="11"/>
        <v>30276.480000000913</v>
      </c>
      <c r="W196" s="384">
        <f t="shared" si="11"/>
        <v>26434.399999999994</v>
      </c>
      <c r="X196" s="385">
        <f t="shared" si="11"/>
        <v>0</v>
      </c>
      <c r="Z196" s="305"/>
    </row>
    <row r="197" spans="1:26" x14ac:dyDescent="0.2">
      <c r="A197" s="320" t="s">
        <v>141</v>
      </c>
      <c r="B197" s="344" t="s">
        <v>629</v>
      </c>
      <c r="C197" s="345" t="s">
        <v>630</v>
      </c>
      <c r="D197" s="346" t="s">
        <v>1003</v>
      </c>
      <c r="E197" s="348">
        <v>734</v>
      </c>
      <c r="F197" s="310">
        <v>1198432</v>
      </c>
      <c r="G197" s="310">
        <v>0</v>
      </c>
      <c r="H197" s="311">
        <v>0</v>
      </c>
      <c r="I197" s="309">
        <v>690</v>
      </c>
      <c r="J197" s="310">
        <v>810122.2</v>
      </c>
      <c r="K197" s="310">
        <v>0</v>
      </c>
      <c r="L197" s="311">
        <v>0</v>
      </c>
      <c r="M197" s="383">
        <v>592</v>
      </c>
      <c r="N197" s="384">
        <v>1126367.8</v>
      </c>
      <c r="O197" s="384">
        <v>0</v>
      </c>
      <c r="P197" s="385">
        <v>0</v>
      </c>
      <c r="Q197" s="383">
        <f t="shared" si="10"/>
        <v>-142</v>
      </c>
      <c r="R197" s="384">
        <f t="shared" si="10"/>
        <v>-72064.199999999953</v>
      </c>
      <c r="S197" s="384">
        <f t="shared" si="10"/>
        <v>0</v>
      </c>
      <c r="T197" s="385">
        <f t="shared" si="10"/>
        <v>0</v>
      </c>
      <c r="U197" s="383">
        <f t="shared" si="11"/>
        <v>-98</v>
      </c>
      <c r="V197" s="384">
        <f t="shared" si="11"/>
        <v>316245.60000000009</v>
      </c>
      <c r="W197" s="384">
        <f t="shared" si="11"/>
        <v>0</v>
      </c>
      <c r="X197" s="385">
        <f t="shared" si="11"/>
        <v>0</v>
      </c>
      <c r="Z197" s="305"/>
    </row>
    <row r="198" spans="1:26" x14ac:dyDescent="0.2">
      <c r="A198" s="320" t="s">
        <v>141</v>
      </c>
      <c r="B198" s="344" t="s">
        <v>631</v>
      </c>
      <c r="C198" s="345" t="s">
        <v>632</v>
      </c>
      <c r="D198" s="346" t="s">
        <v>1003</v>
      </c>
      <c r="E198" s="348">
        <v>285</v>
      </c>
      <c r="F198" s="310">
        <v>497989</v>
      </c>
      <c r="G198" s="310">
        <v>0</v>
      </c>
      <c r="H198" s="311">
        <v>0</v>
      </c>
      <c r="I198" s="309">
        <v>303</v>
      </c>
      <c r="J198" s="310">
        <v>534413</v>
      </c>
      <c r="K198" s="310">
        <v>0</v>
      </c>
      <c r="L198" s="311">
        <v>0</v>
      </c>
      <c r="M198" s="383">
        <v>262</v>
      </c>
      <c r="N198" s="384">
        <v>727058.79999999993</v>
      </c>
      <c r="O198" s="384">
        <v>0</v>
      </c>
      <c r="P198" s="385">
        <v>0</v>
      </c>
      <c r="Q198" s="383">
        <f t="shared" si="10"/>
        <v>-23</v>
      </c>
      <c r="R198" s="384">
        <f t="shared" si="10"/>
        <v>229069.79999999993</v>
      </c>
      <c r="S198" s="384">
        <f t="shared" si="10"/>
        <v>0</v>
      </c>
      <c r="T198" s="385">
        <f t="shared" si="10"/>
        <v>0</v>
      </c>
      <c r="U198" s="383">
        <f t="shared" si="11"/>
        <v>-41</v>
      </c>
      <c r="V198" s="384">
        <f t="shared" si="11"/>
        <v>192645.79999999993</v>
      </c>
      <c r="W198" s="384">
        <f t="shared" si="11"/>
        <v>0</v>
      </c>
      <c r="X198" s="385">
        <f t="shared" si="11"/>
        <v>0</v>
      </c>
      <c r="Z198" s="305"/>
    </row>
    <row r="199" spans="1:26" x14ac:dyDescent="0.2">
      <c r="A199" s="320" t="s">
        <v>141</v>
      </c>
      <c r="B199" s="344" t="s">
        <v>633</v>
      </c>
      <c r="C199" s="345" t="s">
        <v>634</v>
      </c>
      <c r="D199" s="346" t="s">
        <v>1004</v>
      </c>
      <c r="E199" s="348">
        <v>292</v>
      </c>
      <c r="F199" s="310">
        <v>323661</v>
      </c>
      <c r="G199" s="310">
        <v>0</v>
      </c>
      <c r="H199" s="311">
        <v>0</v>
      </c>
      <c r="I199" s="309">
        <v>478</v>
      </c>
      <c r="J199" s="310">
        <v>361574</v>
      </c>
      <c r="K199" s="310">
        <v>0</v>
      </c>
      <c r="L199" s="311">
        <v>0</v>
      </c>
      <c r="M199" s="383">
        <v>253</v>
      </c>
      <c r="N199" s="384">
        <v>340419.4</v>
      </c>
      <c r="O199" s="384">
        <v>0</v>
      </c>
      <c r="P199" s="385">
        <v>0</v>
      </c>
      <c r="Q199" s="383">
        <f t="shared" si="10"/>
        <v>-39</v>
      </c>
      <c r="R199" s="384">
        <f t="shared" si="10"/>
        <v>16758.400000000023</v>
      </c>
      <c r="S199" s="384">
        <f t="shared" si="10"/>
        <v>0</v>
      </c>
      <c r="T199" s="385">
        <f t="shared" si="10"/>
        <v>0</v>
      </c>
      <c r="U199" s="383">
        <f t="shared" si="11"/>
        <v>-225</v>
      </c>
      <c r="V199" s="384">
        <f t="shared" si="11"/>
        <v>-21154.599999999977</v>
      </c>
      <c r="W199" s="384">
        <f t="shared" si="11"/>
        <v>0</v>
      </c>
      <c r="X199" s="385">
        <f t="shared" si="11"/>
        <v>0</v>
      </c>
      <c r="Z199" s="305"/>
    </row>
    <row r="200" spans="1:26" x14ac:dyDescent="0.2">
      <c r="A200" s="320" t="s">
        <v>141</v>
      </c>
      <c r="B200" s="344" t="s">
        <v>635</v>
      </c>
      <c r="C200" s="345" t="s">
        <v>636</v>
      </c>
      <c r="D200" s="346" t="s">
        <v>1004</v>
      </c>
      <c r="E200" s="348">
        <v>2137</v>
      </c>
      <c r="F200" s="310">
        <v>1904045</v>
      </c>
      <c r="G200" s="310">
        <v>0</v>
      </c>
      <c r="H200" s="311">
        <v>0</v>
      </c>
      <c r="I200" s="309">
        <v>2089</v>
      </c>
      <c r="J200" s="310">
        <v>1840250</v>
      </c>
      <c r="K200" s="310">
        <v>0</v>
      </c>
      <c r="L200" s="311">
        <v>0</v>
      </c>
      <c r="M200" s="383">
        <v>1947</v>
      </c>
      <c r="N200" s="384">
        <v>2723458.2</v>
      </c>
      <c r="O200" s="384">
        <v>0</v>
      </c>
      <c r="P200" s="385">
        <v>0</v>
      </c>
      <c r="Q200" s="383">
        <f t="shared" si="10"/>
        <v>-190</v>
      </c>
      <c r="R200" s="384">
        <f t="shared" si="10"/>
        <v>819413.20000000019</v>
      </c>
      <c r="S200" s="384">
        <f t="shared" si="10"/>
        <v>0</v>
      </c>
      <c r="T200" s="385">
        <f t="shared" si="10"/>
        <v>0</v>
      </c>
      <c r="U200" s="383">
        <f t="shared" si="11"/>
        <v>-142</v>
      </c>
      <c r="V200" s="384">
        <f t="shared" si="11"/>
        <v>883208.20000000019</v>
      </c>
      <c r="W200" s="384">
        <f t="shared" si="11"/>
        <v>0</v>
      </c>
      <c r="X200" s="385">
        <f t="shared" si="11"/>
        <v>0</v>
      </c>
      <c r="Z200" s="305"/>
    </row>
    <row r="201" spans="1:26" x14ac:dyDescent="0.2">
      <c r="A201" s="320" t="s">
        <v>141</v>
      </c>
      <c r="B201" s="344" t="s">
        <v>637</v>
      </c>
      <c r="C201" s="345" t="s">
        <v>638</v>
      </c>
      <c r="D201" s="346" t="s">
        <v>1004</v>
      </c>
      <c r="E201" s="348">
        <v>647</v>
      </c>
      <c r="F201" s="310">
        <v>630052</v>
      </c>
      <c r="G201" s="310">
        <v>0</v>
      </c>
      <c r="H201" s="311">
        <v>0</v>
      </c>
      <c r="I201" s="309">
        <v>572</v>
      </c>
      <c r="J201" s="310">
        <v>701687.2</v>
      </c>
      <c r="K201" s="310">
        <v>0</v>
      </c>
      <c r="L201" s="311">
        <v>0</v>
      </c>
      <c r="M201" s="383">
        <v>566</v>
      </c>
      <c r="N201" s="384">
        <v>762866.4</v>
      </c>
      <c r="O201" s="384">
        <v>0</v>
      </c>
      <c r="P201" s="385">
        <v>0</v>
      </c>
      <c r="Q201" s="383">
        <f t="shared" si="10"/>
        <v>-81</v>
      </c>
      <c r="R201" s="384">
        <f t="shared" si="10"/>
        <v>132814.40000000002</v>
      </c>
      <c r="S201" s="384">
        <f t="shared" si="10"/>
        <v>0</v>
      </c>
      <c r="T201" s="385">
        <f t="shared" si="10"/>
        <v>0</v>
      </c>
      <c r="U201" s="383">
        <f t="shared" si="11"/>
        <v>-6</v>
      </c>
      <c r="V201" s="384">
        <f t="shared" si="11"/>
        <v>61179.20000000007</v>
      </c>
      <c r="W201" s="384">
        <f t="shared" si="11"/>
        <v>0</v>
      </c>
      <c r="X201" s="385">
        <f t="shared" si="11"/>
        <v>0</v>
      </c>
      <c r="Z201" s="305"/>
    </row>
    <row r="202" spans="1:26" x14ac:dyDescent="0.2">
      <c r="A202" s="320" t="s">
        <v>141</v>
      </c>
      <c r="B202" s="344" t="s">
        <v>639</v>
      </c>
      <c r="C202" s="345" t="s">
        <v>640</v>
      </c>
      <c r="D202" s="346" t="s">
        <v>1004</v>
      </c>
      <c r="E202" s="348">
        <v>471</v>
      </c>
      <c r="F202" s="310">
        <v>552939</v>
      </c>
      <c r="G202" s="310">
        <v>0</v>
      </c>
      <c r="H202" s="311">
        <v>0</v>
      </c>
      <c r="I202" s="309">
        <v>520</v>
      </c>
      <c r="J202" s="310">
        <v>553084.65</v>
      </c>
      <c r="K202" s="310">
        <v>0</v>
      </c>
      <c r="L202" s="311">
        <v>0</v>
      </c>
      <c r="M202" s="383">
        <v>523</v>
      </c>
      <c r="N202" s="384">
        <v>621301.94999999995</v>
      </c>
      <c r="O202" s="384">
        <v>0</v>
      </c>
      <c r="P202" s="385">
        <v>0</v>
      </c>
      <c r="Q202" s="383">
        <f t="shared" si="10"/>
        <v>52</v>
      </c>
      <c r="R202" s="384">
        <f t="shared" si="10"/>
        <v>68362.949999999953</v>
      </c>
      <c r="S202" s="384">
        <f t="shared" si="10"/>
        <v>0</v>
      </c>
      <c r="T202" s="385">
        <f t="shared" si="10"/>
        <v>0</v>
      </c>
      <c r="U202" s="383">
        <f t="shared" si="11"/>
        <v>3</v>
      </c>
      <c r="V202" s="384">
        <f t="shared" si="11"/>
        <v>68217.29999999993</v>
      </c>
      <c r="W202" s="384">
        <f t="shared" si="11"/>
        <v>0</v>
      </c>
      <c r="X202" s="385">
        <f t="shared" si="11"/>
        <v>0</v>
      </c>
      <c r="Z202" s="305"/>
    </row>
    <row r="203" spans="1:26" x14ac:dyDescent="0.2">
      <c r="A203" s="320" t="s">
        <v>141</v>
      </c>
      <c r="B203" s="344" t="s">
        <v>641</v>
      </c>
      <c r="C203" s="345" t="s">
        <v>642</v>
      </c>
      <c r="D203" s="346" t="s">
        <v>1004</v>
      </c>
      <c r="E203" s="348">
        <v>594</v>
      </c>
      <c r="F203" s="310">
        <v>470333</v>
      </c>
      <c r="G203" s="310">
        <v>0</v>
      </c>
      <c r="H203" s="311">
        <v>0</v>
      </c>
      <c r="I203" s="309">
        <v>522</v>
      </c>
      <c r="J203" s="310">
        <v>393475.6</v>
      </c>
      <c r="K203" s="310">
        <v>0</v>
      </c>
      <c r="L203" s="311">
        <v>0</v>
      </c>
      <c r="M203" s="383">
        <v>568</v>
      </c>
      <c r="N203" s="384">
        <v>602596.6</v>
      </c>
      <c r="O203" s="384">
        <v>0</v>
      </c>
      <c r="P203" s="385">
        <v>0</v>
      </c>
      <c r="Q203" s="383">
        <f t="shared" si="10"/>
        <v>-26</v>
      </c>
      <c r="R203" s="384">
        <f t="shared" si="10"/>
        <v>132263.59999999998</v>
      </c>
      <c r="S203" s="384">
        <f t="shared" si="10"/>
        <v>0</v>
      </c>
      <c r="T203" s="385">
        <f t="shared" si="10"/>
        <v>0</v>
      </c>
      <c r="U203" s="383">
        <f t="shared" si="11"/>
        <v>46</v>
      </c>
      <c r="V203" s="384">
        <f t="shared" si="11"/>
        <v>209121</v>
      </c>
      <c r="W203" s="384">
        <f t="shared" si="11"/>
        <v>0</v>
      </c>
      <c r="X203" s="385">
        <f t="shared" si="11"/>
        <v>0</v>
      </c>
      <c r="Z203" s="305"/>
    </row>
    <row r="204" spans="1:26" x14ac:dyDescent="0.2">
      <c r="A204" s="320" t="s">
        <v>141</v>
      </c>
      <c r="B204" s="344" t="s">
        <v>643</v>
      </c>
      <c r="C204" s="345" t="s">
        <v>644</v>
      </c>
      <c r="D204" s="346" t="s">
        <v>1004</v>
      </c>
      <c r="E204" s="348">
        <v>357</v>
      </c>
      <c r="F204" s="310">
        <v>216728</v>
      </c>
      <c r="G204" s="310">
        <v>0</v>
      </c>
      <c r="H204" s="311">
        <v>0</v>
      </c>
      <c r="I204" s="309">
        <v>382</v>
      </c>
      <c r="J204" s="310">
        <v>258793.60000000001</v>
      </c>
      <c r="K204" s="310">
        <v>0</v>
      </c>
      <c r="L204" s="311">
        <v>0</v>
      </c>
      <c r="M204" s="383">
        <v>356</v>
      </c>
      <c r="N204" s="384">
        <v>259927.8</v>
      </c>
      <c r="O204" s="384">
        <v>0</v>
      </c>
      <c r="P204" s="385">
        <v>0</v>
      </c>
      <c r="Q204" s="383">
        <f t="shared" si="10"/>
        <v>-1</v>
      </c>
      <c r="R204" s="384">
        <f t="shared" si="10"/>
        <v>43199.799999999988</v>
      </c>
      <c r="S204" s="384">
        <f t="shared" si="10"/>
        <v>0</v>
      </c>
      <c r="T204" s="385">
        <f t="shared" si="10"/>
        <v>0</v>
      </c>
      <c r="U204" s="383">
        <f t="shared" si="11"/>
        <v>-26</v>
      </c>
      <c r="V204" s="384">
        <f t="shared" si="11"/>
        <v>1134.1999999999825</v>
      </c>
      <c r="W204" s="384">
        <f t="shared" si="11"/>
        <v>0</v>
      </c>
      <c r="X204" s="385">
        <f t="shared" si="11"/>
        <v>0</v>
      </c>
      <c r="Z204" s="305"/>
    </row>
    <row r="205" spans="1:26" x14ac:dyDescent="0.2">
      <c r="A205" s="320" t="s">
        <v>141</v>
      </c>
      <c r="B205" s="344" t="s">
        <v>645</v>
      </c>
      <c r="C205" s="345" t="s">
        <v>227</v>
      </c>
      <c r="D205" s="346" t="s">
        <v>1009</v>
      </c>
      <c r="E205" s="348">
        <v>89</v>
      </c>
      <c r="F205" s="310">
        <v>45300</v>
      </c>
      <c r="G205" s="310">
        <v>0</v>
      </c>
      <c r="H205" s="311">
        <v>0</v>
      </c>
      <c r="I205" s="309">
        <v>79</v>
      </c>
      <c r="J205" s="310">
        <v>43205.8</v>
      </c>
      <c r="K205" s="310">
        <v>0</v>
      </c>
      <c r="L205" s="311">
        <v>0</v>
      </c>
      <c r="M205" s="383">
        <v>74</v>
      </c>
      <c r="N205" s="384">
        <v>46068.2</v>
      </c>
      <c r="O205" s="384">
        <v>0</v>
      </c>
      <c r="P205" s="385">
        <v>0</v>
      </c>
      <c r="Q205" s="383">
        <f t="shared" si="10"/>
        <v>-15</v>
      </c>
      <c r="R205" s="384">
        <f t="shared" si="10"/>
        <v>768.19999999999709</v>
      </c>
      <c r="S205" s="384">
        <f t="shared" si="10"/>
        <v>0</v>
      </c>
      <c r="T205" s="385">
        <f t="shared" si="10"/>
        <v>0</v>
      </c>
      <c r="U205" s="383">
        <f t="shared" si="11"/>
        <v>-5</v>
      </c>
      <c r="V205" s="384">
        <f t="shared" si="11"/>
        <v>2862.3999999999942</v>
      </c>
      <c r="W205" s="384">
        <f t="shared" si="11"/>
        <v>0</v>
      </c>
      <c r="X205" s="385">
        <f t="shared" si="11"/>
        <v>0</v>
      </c>
      <c r="Z205" s="305"/>
    </row>
    <row r="206" spans="1:26" x14ac:dyDescent="0.2">
      <c r="A206" s="320" t="s">
        <v>141</v>
      </c>
      <c r="B206" s="344" t="s">
        <v>646</v>
      </c>
      <c r="C206" s="345" t="s">
        <v>647</v>
      </c>
      <c r="D206" s="346" t="s">
        <v>1010</v>
      </c>
      <c r="E206" s="348">
        <v>4515</v>
      </c>
      <c r="F206" s="310">
        <v>4395755</v>
      </c>
      <c r="G206" s="310">
        <v>0</v>
      </c>
      <c r="H206" s="311">
        <v>10988975.289999999</v>
      </c>
      <c r="I206" s="309">
        <v>4972</v>
      </c>
      <c r="J206" s="310">
        <v>4391852</v>
      </c>
      <c r="K206" s="310">
        <v>0</v>
      </c>
      <c r="L206" s="311">
        <v>13221033.509999998</v>
      </c>
      <c r="M206" s="383">
        <v>4808</v>
      </c>
      <c r="N206" s="384">
        <v>6452818.8200000003</v>
      </c>
      <c r="O206" s="384">
        <v>0</v>
      </c>
      <c r="P206" s="385">
        <v>13744816.390000002</v>
      </c>
      <c r="Q206" s="383">
        <f t="shared" si="10"/>
        <v>293</v>
      </c>
      <c r="R206" s="384">
        <f t="shared" si="10"/>
        <v>2057063.8200000003</v>
      </c>
      <c r="S206" s="384">
        <f t="shared" si="10"/>
        <v>0</v>
      </c>
      <c r="T206" s="385">
        <f t="shared" si="10"/>
        <v>2755841.1000000034</v>
      </c>
      <c r="U206" s="383">
        <f t="shared" si="11"/>
        <v>-164</v>
      </c>
      <c r="V206" s="384">
        <f t="shared" si="11"/>
        <v>2060966.8200000003</v>
      </c>
      <c r="W206" s="384">
        <f t="shared" si="11"/>
        <v>0</v>
      </c>
      <c r="X206" s="385">
        <f t="shared" si="11"/>
        <v>523782.88000000454</v>
      </c>
      <c r="Z206" s="305"/>
    </row>
    <row r="207" spans="1:26" x14ac:dyDescent="0.2">
      <c r="A207" s="320" t="s">
        <v>141</v>
      </c>
      <c r="B207" s="344" t="s">
        <v>648</v>
      </c>
      <c r="C207" s="345" t="s">
        <v>649</v>
      </c>
      <c r="D207" s="346" t="s">
        <v>1011</v>
      </c>
      <c r="E207" s="348">
        <v>0</v>
      </c>
      <c r="F207" s="310">
        <v>636825</v>
      </c>
      <c r="G207" s="310">
        <v>0</v>
      </c>
      <c r="H207" s="311">
        <v>0</v>
      </c>
      <c r="I207" s="309">
        <v>0</v>
      </c>
      <c r="J207" s="310">
        <v>812316</v>
      </c>
      <c r="K207" s="310">
        <v>0</v>
      </c>
      <c r="L207" s="311">
        <v>0</v>
      </c>
      <c r="M207" s="383">
        <v>0</v>
      </c>
      <c r="N207" s="384">
        <v>1080324</v>
      </c>
      <c r="O207" s="384">
        <v>0</v>
      </c>
      <c r="P207" s="385">
        <v>0</v>
      </c>
      <c r="Q207" s="383">
        <f t="shared" si="10"/>
        <v>0</v>
      </c>
      <c r="R207" s="384">
        <f t="shared" si="10"/>
        <v>443499</v>
      </c>
      <c r="S207" s="384">
        <f t="shared" si="10"/>
        <v>0</v>
      </c>
      <c r="T207" s="385">
        <f t="shared" si="10"/>
        <v>0</v>
      </c>
      <c r="U207" s="383">
        <f t="shared" si="11"/>
        <v>0</v>
      </c>
      <c r="V207" s="384">
        <f t="shared" si="11"/>
        <v>268008</v>
      </c>
      <c r="W207" s="384">
        <f t="shared" si="11"/>
        <v>0</v>
      </c>
      <c r="X207" s="385">
        <f t="shared" si="11"/>
        <v>0</v>
      </c>
      <c r="Z207" s="305"/>
    </row>
    <row r="208" spans="1:26" x14ac:dyDescent="0.2">
      <c r="A208" s="320" t="s">
        <v>141</v>
      </c>
      <c r="B208" s="344" t="s">
        <v>650</v>
      </c>
      <c r="C208" s="345" t="s">
        <v>651</v>
      </c>
      <c r="D208" s="346" t="s">
        <v>1011</v>
      </c>
      <c r="E208" s="348">
        <v>0</v>
      </c>
      <c r="F208" s="310">
        <v>342428</v>
      </c>
      <c r="G208" s="310">
        <v>0</v>
      </c>
      <c r="H208" s="311">
        <v>0</v>
      </c>
      <c r="I208" s="309">
        <v>0</v>
      </c>
      <c r="J208" s="310">
        <v>388450</v>
      </c>
      <c r="K208" s="310">
        <v>0</v>
      </c>
      <c r="L208" s="311">
        <v>0</v>
      </c>
      <c r="M208" s="383">
        <v>0</v>
      </c>
      <c r="N208" s="384">
        <v>503690</v>
      </c>
      <c r="O208" s="384">
        <v>0</v>
      </c>
      <c r="P208" s="385">
        <v>0</v>
      </c>
      <c r="Q208" s="383">
        <f t="shared" si="10"/>
        <v>0</v>
      </c>
      <c r="R208" s="384">
        <f t="shared" si="10"/>
        <v>161262</v>
      </c>
      <c r="S208" s="384">
        <f t="shared" si="10"/>
        <v>0</v>
      </c>
      <c r="T208" s="385">
        <f t="shared" si="10"/>
        <v>0</v>
      </c>
      <c r="U208" s="383">
        <f t="shared" si="11"/>
        <v>0</v>
      </c>
      <c r="V208" s="384">
        <f t="shared" si="11"/>
        <v>115240</v>
      </c>
      <c r="W208" s="384">
        <f t="shared" si="11"/>
        <v>0</v>
      </c>
      <c r="X208" s="385">
        <f t="shared" si="11"/>
        <v>0</v>
      </c>
      <c r="Z208" s="305"/>
    </row>
    <row r="209" spans="1:26" x14ac:dyDescent="0.2">
      <c r="A209" s="320" t="s">
        <v>141</v>
      </c>
      <c r="B209" s="344" t="s">
        <v>652</v>
      </c>
      <c r="C209" s="345" t="s">
        <v>653</v>
      </c>
      <c r="D209" s="346" t="s">
        <v>1003</v>
      </c>
      <c r="E209" s="348">
        <v>1132</v>
      </c>
      <c r="F209" s="310">
        <v>790136</v>
      </c>
      <c r="G209" s="310">
        <v>0</v>
      </c>
      <c r="H209" s="311">
        <v>0</v>
      </c>
      <c r="I209" s="309">
        <v>862</v>
      </c>
      <c r="J209" s="310">
        <v>703324.4</v>
      </c>
      <c r="K209" s="310">
        <v>0</v>
      </c>
      <c r="L209" s="311">
        <v>0</v>
      </c>
      <c r="M209" s="383">
        <v>798</v>
      </c>
      <c r="N209" s="384">
        <v>746365.79999999993</v>
      </c>
      <c r="O209" s="384">
        <v>0</v>
      </c>
      <c r="P209" s="385">
        <v>0</v>
      </c>
      <c r="Q209" s="383">
        <f t="shared" si="10"/>
        <v>-334</v>
      </c>
      <c r="R209" s="384">
        <f t="shared" si="10"/>
        <v>-43770.20000000007</v>
      </c>
      <c r="S209" s="384">
        <f t="shared" si="10"/>
        <v>0</v>
      </c>
      <c r="T209" s="385">
        <f t="shared" si="10"/>
        <v>0</v>
      </c>
      <c r="U209" s="383">
        <f t="shared" si="11"/>
        <v>-64</v>
      </c>
      <c r="V209" s="384">
        <f t="shared" si="11"/>
        <v>43041.399999999907</v>
      </c>
      <c r="W209" s="384">
        <f t="shared" si="11"/>
        <v>0</v>
      </c>
      <c r="X209" s="385">
        <f t="shared" si="11"/>
        <v>0</v>
      </c>
      <c r="Z209" s="305"/>
    </row>
    <row r="210" spans="1:26" x14ac:dyDescent="0.2">
      <c r="A210" s="320" t="s">
        <v>141</v>
      </c>
      <c r="B210" s="344" t="s">
        <v>654</v>
      </c>
      <c r="C210" s="345" t="s">
        <v>655</v>
      </c>
      <c r="D210" s="346" t="s">
        <v>1003</v>
      </c>
      <c r="E210" s="348">
        <v>919</v>
      </c>
      <c r="F210" s="310">
        <v>615521.19999999995</v>
      </c>
      <c r="G210" s="310">
        <v>0</v>
      </c>
      <c r="H210" s="311">
        <v>0</v>
      </c>
      <c r="I210" s="309">
        <v>843</v>
      </c>
      <c r="J210" s="310">
        <v>616137.62</v>
      </c>
      <c r="K210" s="310">
        <v>0</v>
      </c>
      <c r="L210" s="311">
        <v>0</v>
      </c>
      <c r="M210" s="383">
        <v>731</v>
      </c>
      <c r="N210" s="384">
        <v>599786.26</v>
      </c>
      <c r="O210" s="384">
        <v>0</v>
      </c>
      <c r="P210" s="385">
        <v>0</v>
      </c>
      <c r="Q210" s="383">
        <f t="shared" si="10"/>
        <v>-188</v>
      </c>
      <c r="R210" s="384">
        <f t="shared" si="10"/>
        <v>-15734.939999999944</v>
      </c>
      <c r="S210" s="384">
        <f t="shared" si="10"/>
        <v>0</v>
      </c>
      <c r="T210" s="385">
        <f t="shared" si="10"/>
        <v>0</v>
      </c>
      <c r="U210" s="383">
        <f t="shared" si="11"/>
        <v>-112</v>
      </c>
      <c r="V210" s="384">
        <f t="shared" si="11"/>
        <v>-16351.359999999986</v>
      </c>
      <c r="W210" s="384">
        <f t="shared" si="11"/>
        <v>0</v>
      </c>
      <c r="X210" s="385">
        <f t="shared" si="11"/>
        <v>0</v>
      </c>
      <c r="Z210" s="305"/>
    </row>
    <row r="211" spans="1:26" x14ac:dyDescent="0.2">
      <c r="A211" s="320" t="s">
        <v>141</v>
      </c>
      <c r="B211" s="344" t="s">
        <v>656</v>
      </c>
      <c r="C211" s="345" t="s">
        <v>142</v>
      </c>
      <c r="D211" s="346" t="s">
        <v>1003</v>
      </c>
      <c r="E211" s="348">
        <v>1716</v>
      </c>
      <c r="F211" s="310">
        <v>1051927</v>
      </c>
      <c r="G211" s="310">
        <v>0</v>
      </c>
      <c r="H211" s="311">
        <v>0</v>
      </c>
      <c r="I211" s="309">
        <v>1705</v>
      </c>
      <c r="J211" s="310">
        <v>1184629.3999999999</v>
      </c>
      <c r="K211" s="310">
        <v>0</v>
      </c>
      <c r="L211" s="311">
        <v>0</v>
      </c>
      <c r="M211" s="383">
        <v>1649</v>
      </c>
      <c r="N211" s="384">
        <v>1250555.7</v>
      </c>
      <c r="O211" s="384">
        <v>0</v>
      </c>
      <c r="P211" s="385">
        <v>0</v>
      </c>
      <c r="Q211" s="383">
        <f t="shared" si="10"/>
        <v>-67</v>
      </c>
      <c r="R211" s="384">
        <f t="shared" si="10"/>
        <v>198628.69999999995</v>
      </c>
      <c r="S211" s="384">
        <f t="shared" si="10"/>
        <v>0</v>
      </c>
      <c r="T211" s="385">
        <f t="shared" si="10"/>
        <v>0</v>
      </c>
      <c r="U211" s="383">
        <f t="shared" si="11"/>
        <v>-56</v>
      </c>
      <c r="V211" s="384">
        <f t="shared" si="11"/>
        <v>65926.300000000047</v>
      </c>
      <c r="W211" s="384">
        <f t="shared" si="11"/>
        <v>0</v>
      </c>
      <c r="X211" s="385">
        <f t="shared" si="11"/>
        <v>0</v>
      </c>
      <c r="Z211" s="305"/>
    </row>
    <row r="212" spans="1:26" x14ac:dyDescent="0.2">
      <c r="A212" s="320" t="s">
        <v>141</v>
      </c>
      <c r="B212" s="344" t="s">
        <v>657</v>
      </c>
      <c r="C212" s="345" t="s">
        <v>658</v>
      </c>
      <c r="D212" s="346" t="s">
        <v>1002</v>
      </c>
      <c r="E212" s="348">
        <v>0</v>
      </c>
      <c r="F212" s="310">
        <v>3330</v>
      </c>
      <c r="G212" s="310">
        <v>0</v>
      </c>
      <c r="H212" s="311">
        <v>0</v>
      </c>
      <c r="I212" s="309">
        <v>0</v>
      </c>
      <c r="J212" s="310">
        <v>3690</v>
      </c>
      <c r="K212" s="310">
        <v>0</v>
      </c>
      <c r="L212" s="311">
        <v>0</v>
      </c>
      <c r="M212" s="383">
        <v>0</v>
      </c>
      <c r="N212" s="384">
        <v>3960</v>
      </c>
      <c r="O212" s="384">
        <v>0</v>
      </c>
      <c r="P212" s="385">
        <v>0</v>
      </c>
      <c r="Q212" s="383">
        <f t="shared" si="10"/>
        <v>0</v>
      </c>
      <c r="R212" s="384">
        <f t="shared" si="10"/>
        <v>630</v>
      </c>
      <c r="S212" s="384">
        <f t="shared" si="10"/>
        <v>0</v>
      </c>
      <c r="T212" s="385">
        <f t="shared" si="10"/>
        <v>0</v>
      </c>
      <c r="U212" s="383">
        <f t="shared" si="11"/>
        <v>0</v>
      </c>
      <c r="V212" s="384">
        <f t="shared" si="11"/>
        <v>270</v>
      </c>
      <c r="W212" s="384">
        <f t="shared" si="11"/>
        <v>0</v>
      </c>
      <c r="X212" s="385">
        <f t="shared" si="11"/>
        <v>0</v>
      </c>
      <c r="Z212" s="305"/>
    </row>
    <row r="213" spans="1:26" x14ac:dyDescent="0.2">
      <c r="A213" s="320" t="s">
        <v>141</v>
      </c>
      <c r="B213" s="344" t="s">
        <v>659</v>
      </c>
      <c r="C213" s="345" t="s">
        <v>147</v>
      </c>
      <c r="D213" s="346" t="s">
        <v>1003</v>
      </c>
      <c r="E213" s="348">
        <v>878</v>
      </c>
      <c r="F213" s="310">
        <v>508322</v>
      </c>
      <c r="G213" s="310">
        <v>0</v>
      </c>
      <c r="H213" s="311">
        <v>0</v>
      </c>
      <c r="I213" s="309">
        <v>701</v>
      </c>
      <c r="J213" s="310">
        <v>408164</v>
      </c>
      <c r="K213" s="310">
        <v>0</v>
      </c>
      <c r="L213" s="311">
        <v>0</v>
      </c>
      <c r="M213" s="383">
        <v>623</v>
      </c>
      <c r="N213" s="384">
        <v>595253.5</v>
      </c>
      <c r="O213" s="384">
        <v>0</v>
      </c>
      <c r="P213" s="385">
        <v>0</v>
      </c>
      <c r="Q213" s="383">
        <f t="shared" si="10"/>
        <v>-255</v>
      </c>
      <c r="R213" s="384">
        <f t="shared" si="10"/>
        <v>86931.5</v>
      </c>
      <c r="S213" s="384">
        <f t="shared" si="10"/>
        <v>0</v>
      </c>
      <c r="T213" s="385">
        <f t="shared" si="10"/>
        <v>0</v>
      </c>
      <c r="U213" s="383">
        <f t="shared" si="11"/>
        <v>-78</v>
      </c>
      <c r="V213" s="384">
        <f t="shared" si="11"/>
        <v>187089.5</v>
      </c>
      <c r="W213" s="384">
        <f t="shared" si="11"/>
        <v>0</v>
      </c>
      <c r="X213" s="385">
        <f t="shared" si="11"/>
        <v>0</v>
      </c>
      <c r="Z213" s="305"/>
    </row>
    <row r="214" spans="1:26" x14ac:dyDescent="0.2">
      <c r="A214" s="320" t="s">
        <v>141</v>
      </c>
      <c r="B214" s="344" t="s">
        <v>660</v>
      </c>
      <c r="C214" s="345" t="s">
        <v>661</v>
      </c>
      <c r="D214" s="346" t="s">
        <v>1002</v>
      </c>
      <c r="E214" s="348">
        <v>0</v>
      </c>
      <c r="F214" s="310">
        <v>125488</v>
      </c>
      <c r="G214" s="310">
        <v>0</v>
      </c>
      <c r="H214" s="311">
        <v>0</v>
      </c>
      <c r="I214" s="309">
        <v>0</v>
      </c>
      <c r="J214" s="310">
        <v>154471</v>
      </c>
      <c r="K214" s="310">
        <v>0</v>
      </c>
      <c r="L214" s="311">
        <v>0</v>
      </c>
      <c r="M214" s="383">
        <v>0</v>
      </c>
      <c r="N214" s="384">
        <v>240079</v>
      </c>
      <c r="O214" s="384">
        <v>0</v>
      </c>
      <c r="P214" s="385">
        <v>0</v>
      </c>
      <c r="Q214" s="383">
        <f t="shared" si="10"/>
        <v>0</v>
      </c>
      <c r="R214" s="384">
        <f t="shared" si="10"/>
        <v>114591</v>
      </c>
      <c r="S214" s="384">
        <f t="shared" si="10"/>
        <v>0</v>
      </c>
      <c r="T214" s="385">
        <f t="shared" si="10"/>
        <v>0</v>
      </c>
      <c r="U214" s="383">
        <f t="shared" si="11"/>
        <v>0</v>
      </c>
      <c r="V214" s="384">
        <f t="shared" si="11"/>
        <v>85608</v>
      </c>
      <c r="W214" s="384">
        <f t="shared" si="11"/>
        <v>0</v>
      </c>
      <c r="X214" s="385">
        <f t="shared" si="11"/>
        <v>0</v>
      </c>
      <c r="Z214" s="305"/>
    </row>
    <row r="215" spans="1:26" x14ac:dyDescent="0.2">
      <c r="A215" s="320" t="s">
        <v>141</v>
      </c>
      <c r="B215" s="344" t="s">
        <v>662</v>
      </c>
      <c r="C215" s="345" t="s">
        <v>663</v>
      </c>
      <c r="D215" s="346" t="s">
        <v>1003</v>
      </c>
      <c r="E215" s="348">
        <v>1036</v>
      </c>
      <c r="F215" s="310">
        <v>868070</v>
      </c>
      <c r="G215" s="310">
        <v>2209.6799999999998</v>
      </c>
      <c r="H215" s="311">
        <v>1100517.8099999998</v>
      </c>
      <c r="I215" s="309">
        <v>1172</v>
      </c>
      <c r="J215" s="310">
        <v>657951</v>
      </c>
      <c r="K215" s="310">
        <v>1813.56</v>
      </c>
      <c r="L215" s="311">
        <v>1000207.8000000002</v>
      </c>
      <c r="M215" s="383">
        <v>1198</v>
      </c>
      <c r="N215" s="384">
        <v>1267766.5599999998</v>
      </c>
      <c r="O215" s="384">
        <v>1794.99</v>
      </c>
      <c r="P215" s="385">
        <v>1067896.82</v>
      </c>
      <c r="Q215" s="383">
        <f t="shared" si="10"/>
        <v>162</v>
      </c>
      <c r="R215" s="384">
        <f t="shared" si="10"/>
        <v>399696.55999999982</v>
      </c>
      <c r="S215" s="384">
        <f t="shared" si="10"/>
        <v>-414.68999999999983</v>
      </c>
      <c r="T215" s="385">
        <f t="shared" si="10"/>
        <v>-32620.989999999758</v>
      </c>
      <c r="U215" s="383">
        <f t="shared" si="11"/>
        <v>26</v>
      </c>
      <c r="V215" s="384">
        <f t="shared" si="11"/>
        <v>609815.55999999982</v>
      </c>
      <c r="W215" s="384">
        <f t="shared" si="11"/>
        <v>-18.569999999999936</v>
      </c>
      <c r="X215" s="385">
        <f t="shared" si="11"/>
        <v>67689.019999999902</v>
      </c>
      <c r="Z215" s="305"/>
    </row>
    <row r="216" spans="1:26" x14ac:dyDescent="0.2">
      <c r="A216" s="320" t="s">
        <v>141</v>
      </c>
      <c r="B216" s="344" t="s">
        <v>664</v>
      </c>
      <c r="C216" s="345" t="s">
        <v>665</v>
      </c>
      <c r="D216" s="346" t="s">
        <v>1006</v>
      </c>
      <c r="E216" s="348">
        <v>1026</v>
      </c>
      <c r="F216" s="310">
        <v>339036</v>
      </c>
      <c r="G216" s="310">
        <v>0</v>
      </c>
      <c r="H216" s="311">
        <v>0</v>
      </c>
      <c r="I216" s="309">
        <v>1228</v>
      </c>
      <c r="J216" s="310">
        <v>411160</v>
      </c>
      <c r="K216" s="310">
        <v>0</v>
      </c>
      <c r="L216" s="311">
        <v>0</v>
      </c>
      <c r="M216" s="383">
        <v>929</v>
      </c>
      <c r="N216" s="384">
        <v>387338.1</v>
      </c>
      <c r="O216" s="384">
        <v>0</v>
      </c>
      <c r="P216" s="385">
        <v>0</v>
      </c>
      <c r="Q216" s="383">
        <f t="shared" si="10"/>
        <v>-97</v>
      </c>
      <c r="R216" s="384">
        <f t="shared" si="10"/>
        <v>48302.099999999977</v>
      </c>
      <c r="S216" s="384">
        <f t="shared" si="10"/>
        <v>0</v>
      </c>
      <c r="T216" s="385">
        <f t="shared" si="10"/>
        <v>0</v>
      </c>
      <c r="U216" s="383">
        <f t="shared" si="11"/>
        <v>-299</v>
      </c>
      <c r="V216" s="384">
        <f t="shared" si="11"/>
        <v>-23821.900000000023</v>
      </c>
      <c r="W216" s="384">
        <f t="shared" si="11"/>
        <v>0</v>
      </c>
      <c r="X216" s="385">
        <f t="shared" si="11"/>
        <v>0</v>
      </c>
      <c r="Z216" s="305"/>
    </row>
    <row r="217" spans="1:26" x14ac:dyDescent="0.2">
      <c r="A217" s="320" t="s">
        <v>141</v>
      </c>
      <c r="B217" s="344" t="s">
        <v>666</v>
      </c>
      <c r="C217" s="345" t="s">
        <v>667</v>
      </c>
      <c r="D217" s="346" t="s">
        <v>1006</v>
      </c>
      <c r="E217" s="348">
        <v>955</v>
      </c>
      <c r="F217" s="310">
        <v>359783</v>
      </c>
      <c r="G217" s="310">
        <v>0</v>
      </c>
      <c r="H217" s="311">
        <v>0</v>
      </c>
      <c r="I217" s="309">
        <v>1091</v>
      </c>
      <c r="J217" s="310">
        <v>379037</v>
      </c>
      <c r="K217" s="310">
        <v>0</v>
      </c>
      <c r="L217" s="311">
        <v>0</v>
      </c>
      <c r="M217" s="383">
        <v>899</v>
      </c>
      <c r="N217" s="384">
        <v>352275.1</v>
      </c>
      <c r="O217" s="384">
        <v>0</v>
      </c>
      <c r="P217" s="385">
        <v>0</v>
      </c>
      <c r="Q217" s="383">
        <f t="shared" si="10"/>
        <v>-56</v>
      </c>
      <c r="R217" s="384">
        <f t="shared" si="10"/>
        <v>-7507.9000000000233</v>
      </c>
      <c r="S217" s="384">
        <f t="shared" si="10"/>
        <v>0</v>
      </c>
      <c r="T217" s="385">
        <f t="shared" si="10"/>
        <v>0</v>
      </c>
      <c r="U217" s="383">
        <f t="shared" si="11"/>
        <v>-192</v>
      </c>
      <c r="V217" s="384">
        <f t="shared" si="11"/>
        <v>-26761.900000000023</v>
      </c>
      <c r="W217" s="384">
        <f t="shared" si="11"/>
        <v>0</v>
      </c>
      <c r="X217" s="385">
        <f t="shared" si="11"/>
        <v>0</v>
      </c>
      <c r="Z217" s="305"/>
    </row>
    <row r="218" spans="1:26" x14ac:dyDescent="0.2">
      <c r="A218" s="320" t="s">
        <v>141</v>
      </c>
      <c r="B218" s="344" t="s">
        <v>668</v>
      </c>
      <c r="C218" s="345" t="s">
        <v>669</v>
      </c>
      <c r="D218" s="346" t="s">
        <v>1012</v>
      </c>
      <c r="E218" s="348">
        <v>418</v>
      </c>
      <c r="F218" s="310">
        <v>146350</v>
      </c>
      <c r="G218" s="310">
        <v>0</v>
      </c>
      <c r="H218" s="311">
        <v>0</v>
      </c>
      <c r="I218" s="309">
        <v>464</v>
      </c>
      <c r="J218" s="310">
        <v>152674</v>
      </c>
      <c r="K218" s="310">
        <v>0</v>
      </c>
      <c r="L218" s="311">
        <v>0</v>
      </c>
      <c r="M218" s="383">
        <v>465</v>
      </c>
      <c r="N218" s="384">
        <v>188787.6</v>
      </c>
      <c r="O218" s="384">
        <v>0</v>
      </c>
      <c r="P218" s="385">
        <v>0</v>
      </c>
      <c r="Q218" s="383">
        <f t="shared" si="10"/>
        <v>47</v>
      </c>
      <c r="R218" s="384">
        <f t="shared" si="10"/>
        <v>42437.600000000006</v>
      </c>
      <c r="S218" s="384">
        <f t="shared" si="10"/>
        <v>0</v>
      </c>
      <c r="T218" s="385">
        <f t="shared" si="10"/>
        <v>0</v>
      </c>
      <c r="U218" s="383">
        <f t="shared" si="11"/>
        <v>1</v>
      </c>
      <c r="V218" s="384">
        <f t="shared" si="11"/>
        <v>36113.600000000006</v>
      </c>
      <c r="W218" s="384">
        <f t="shared" si="11"/>
        <v>0</v>
      </c>
      <c r="X218" s="385">
        <f t="shared" si="11"/>
        <v>0</v>
      </c>
      <c r="Z218" s="305"/>
    </row>
    <row r="219" spans="1:26" x14ac:dyDescent="0.2">
      <c r="A219" s="320" t="s">
        <v>141</v>
      </c>
      <c r="B219" s="344" t="s">
        <v>670</v>
      </c>
      <c r="C219" s="345" t="s">
        <v>671</v>
      </c>
      <c r="D219" s="346" t="s">
        <v>1013</v>
      </c>
      <c r="E219" s="348">
        <v>854</v>
      </c>
      <c r="F219" s="310">
        <v>281972</v>
      </c>
      <c r="G219" s="310">
        <v>0</v>
      </c>
      <c r="H219" s="311">
        <v>0</v>
      </c>
      <c r="I219" s="309">
        <v>689</v>
      </c>
      <c r="J219" s="310">
        <v>290012.40000000002</v>
      </c>
      <c r="K219" s="310">
        <v>0</v>
      </c>
      <c r="L219" s="311">
        <v>0</v>
      </c>
      <c r="M219" s="383">
        <v>594</v>
      </c>
      <c r="N219" s="384">
        <v>308782.09999999998</v>
      </c>
      <c r="O219" s="384">
        <v>0</v>
      </c>
      <c r="P219" s="385">
        <v>0</v>
      </c>
      <c r="Q219" s="383">
        <f t="shared" si="10"/>
        <v>-260</v>
      </c>
      <c r="R219" s="384">
        <f t="shared" si="10"/>
        <v>26810.099999999977</v>
      </c>
      <c r="S219" s="384">
        <f t="shared" si="10"/>
        <v>0</v>
      </c>
      <c r="T219" s="385">
        <f t="shared" si="10"/>
        <v>0</v>
      </c>
      <c r="U219" s="383">
        <f t="shared" si="11"/>
        <v>-95</v>
      </c>
      <c r="V219" s="384">
        <f t="shared" si="11"/>
        <v>18769.699999999953</v>
      </c>
      <c r="W219" s="384">
        <f t="shared" si="11"/>
        <v>0</v>
      </c>
      <c r="X219" s="385">
        <f t="shared" si="11"/>
        <v>0</v>
      </c>
      <c r="Z219" s="305"/>
    </row>
    <row r="220" spans="1:26" x14ac:dyDescent="0.2">
      <c r="A220" s="320" t="s">
        <v>141</v>
      </c>
      <c r="B220" s="344" t="s">
        <v>672</v>
      </c>
      <c r="C220" s="345" t="s">
        <v>673</v>
      </c>
      <c r="D220" s="346" t="s">
        <v>1012</v>
      </c>
      <c r="E220" s="348">
        <v>510</v>
      </c>
      <c r="F220" s="310">
        <v>90612</v>
      </c>
      <c r="G220" s="310">
        <v>0</v>
      </c>
      <c r="H220" s="311">
        <v>0</v>
      </c>
      <c r="I220" s="309">
        <v>547</v>
      </c>
      <c r="J220" s="310">
        <v>118195.8</v>
      </c>
      <c r="K220" s="310">
        <v>0</v>
      </c>
      <c r="L220" s="311">
        <v>0</v>
      </c>
      <c r="M220" s="383">
        <v>479</v>
      </c>
      <c r="N220" s="384">
        <v>100414.5</v>
      </c>
      <c r="O220" s="384">
        <v>0</v>
      </c>
      <c r="P220" s="385">
        <v>0</v>
      </c>
      <c r="Q220" s="383">
        <f t="shared" si="10"/>
        <v>-31</v>
      </c>
      <c r="R220" s="384">
        <f t="shared" si="10"/>
        <v>9802.5</v>
      </c>
      <c r="S220" s="384">
        <f t="shared" si="10"/>
        <v>0</v>
      </c>
      <c r="T220" s="385">
        <f t="shared" si="10"/>
        <v>0</v>
      </c>
      <c r="U220" s="383">
        <f t="shared" si="11"/>
        <v>-68</v>
      </c>
      <c r="V220" s="384">
        <f t="shared" si="11"/>
        <v>-17781.300000000003</v>
      </c>
      <c r="W220" s="384">
        <f t="shared" si="11"/>
        <v>0</v>
      </c>
      <c r="X220" s="385">
        <f t="shared" si="11"/>
        <v>0</v>
      </c>
      <c r="Z220" s="305"/>
    </row>
    <row r="221" spans="1:26" x14ac:dyDescent="0.2">
      <c r="A221" s="320" t="s">
        <v>141</v>
      </c>
      <c r="B221" s="344" t="s">
        <v>674</v>
      </c>
      <c r="C221" s="345" t="s">
        <v>209</v>
      </c>
      <c r="D221" s="346" t="s">
        <v>1012</v>
      </c>
      <c r="E221" s="348">
        <v>450</v>
      </c>
      <c r="F221" s="310">
        <v>149716</v>
      </c>
      <c r="G221" s="310">
        <v>0</v>
      </c>
      <c r="H221" s="311">
        <v>0</v>
      </c>
      <c r="I221" s="309">
        <v>569</v>
      </c>
      <c r="J221" s="310">
        <v>199603</v>
      </c>
      <c r="K221" s="310">
        <v>0</v>
      </c>
      <c r="L221" s="311">
        <v>0</v>
      </c>
      <c r="M221" s="383">
        <v>327</v>
      </c>
      <c r="N221" s="384">
        <v>138049.90000000002</v>
      </c>
      <c r="O221" s="384">
        <v>0</v>
      </c>
      <c r="P221" s="385">
        <v>0</v>
      </c>
      <c r="Q221" s="383">
        <f t="shared" si="10"/>
        <v>-123</v>
      </c>
      <c r="R221" s="384">
        <f t="shared" si="10"/>
        <v>-11666.099999999977</v>
      </c>
      <c r="S221" s="384">
        <f t="shared" si="10"/>
        <v>0</v>
      </c>
      <c r="T221" s="385">
        <f t="shared" si="10"/>
        <v>0</v>
      </c>
      <c r="U221" s="383">
        <f t="shared" si="11"/>
        <v>-242</v>
      </c>
      <c r="V221" s="384">
        <f t="shared" si="11"/>
        <v>-61553.099999999977</v>
      </c>
      <c r="W221" s="384">
        <f t="shared" si="11"/>
        <v>0</v>
      </c>
      <c r="X221" s="385">
        <f t="shared" si="11"/>
        <v>0</v>
      </c>
      <c r="Z221" s="305"/>
    </row>
    <row r="222" spans="1:26" x14ac:dyDescent="0.2">
      <c r="A222" s="320" t="s">
        <v>148</v>
      </c>
      <c r="B222" s="344" t="s">
        <v>675</v>
      </c>
      <c r="C222" s="345" t="s">
        <v>676</v>
      </c>
      <c r="D222" s="346" t="s">
        <v>1003</v>
      </c>
      <c r="E222" s="348">
        <v>1048</v>
      </c>
      <c r="F222" s="310">
        <v>864281</v>
      </c>
      <c r="G222" s="310">
        <v>0</v>
      </c>
      <c r="H222" s="311">
        <v>0</v>
      </c>
      <c r="I222" s="309">
        <v>821</v>
      </c>
      <c r="J222" s="310">
        <v>686660.7</v>
      </c>
      <c r="K222" s="310">
        <v>0</v>
      </c>
      <c r="L222" s="311">
        <v>0</v>
      </c>
      <c r="M222" s="383">
        <v>739</v>
      </c>
      <c r="N222" s="384">
        <v>823732.49999999988</v>
      </c>
      <c r="O222" s="384">
        <v>0</v>
      </c>
      <c r="P222" s="385">
        <v>0</v>
      </c>
      <c r="Q222" s="383">
        <f t="shared" si="10"/>
        <v>-309</v>
      </c>
      <c r="R222" s="384">
        <f t="shared" si="10"/>
        <v>-40548.500000000116</v>
      </c>
      <c r="S222" s="384">
        <f t="shared" si="10"/>
        <v>0</v>
      </c>
      <c r="T222" s="385">
        <f t="shared" si="10"/>
        <v>0</v>
      </c>
      <c r="U222" s="383">
        <f t="shared" si="11"/>
        <v>-82</v>
      </c>
      <c r="V222" s="384">
        <f t="shared" si="11"/>
        <v>137071.79999999993</v>
      </c>
      <c r="W222" s="384">
        <f t="shared" si="11"/>
        <v>0</v>
      </c>
      <c r="X222" s="385">
        <f t="shared" si="11"/>
        <v>0</v>
      </c>
      <c r="Z222" s="305"/>
    </row>
    <row r="223" spans="1:26" x14ac:dyDescent="0.2">
      <c r="A223" s="320" t="s">
        <v>148</v>
      </c>
      <c r="B223" s="344" t="s">
        <v>677</v>
      </c>
      <c r="C223" s="345" t="s">
        <v>678</v>
      </c>
      <c r="D223" s="346" t="s">
        <v>1003</v>
      </c>
      <c r="E223" s="348">
        <v>1103</v>
      </c>
      <c r="F223" s="310">
        <v>742225</v>
      </c>
      <c r="G223" s="310">
        <v>0</v>
      </c>
      <c r="H223" s="311">
        <v>0</v>
      </c>
      <c r="I223" s="309">
        <v>973</v>
      </c>
      <c r="J223" s="310">
        <v>646496.9</v>
      </c>
      <c r="K223" s="310">
        <v>0</v>
      </c>
      <c r="L223" s="311">
        <v>0</v>
      </c>
      <c r="M223" s="383">
        <v>801</v>
      </c>
      <c r="N223" s="384">
        <v>782809.4</v>
      </c>
      <c r="O223" s="384">
        <v>0</v>
      </c>
      <c r="P223" s="385">
        <v>0</v>
      </c>
      <c r="Q223" s="383">
        <f t="shared" si="10"/>
        <v>-302</v>
      </c>
      <c r="R223" s="384">
        <f t="shared" si="10"/>
        <v>40584.400000000023</v>
      </c>
      <c r="S223" s="384">
        <f t="shared" si="10"/>
        <v>0</v>
      </c>
      <c r="T223" s="385">
        <f t="shared" si="10"/>
        <v>0</v>
      </c>
      <c r="U223" s="383">
        <f t="shared" si="11"/>
        <v>-172</v>
      </c>
      <c r="V223" s="384">
        <f t="shared" si="11"/>
        <v>136312.5</v>
      </c>
      <c r="W223" s="384">
        <f t="shared" si="11"/>
        <v>0</v>
      </c>
      <c r="X223" s="385">
        <f t="shared" si="11"/>
        <v>0</v>
      </c>
      <c r="Z223" s="305"/>
    </row>
    <row r="224" spans="1:26" x14ac:dyDescent="0.2">
      <c r="A224" s="320" t="s">
        <v>148</v>
      </c>
      <c r="B224" s="344" t="s">
        <v>679</v>
      </c>
      <c r="C224" s="345" t="s">
        <v>680</v>
      </c>
      <c r="D224" s="346" t="s">
        <v>1002</v>
      </c>
      <c r="E224" s="348">
        <v>0</v>
      </c>
      <c r="F224" s="310">
        <v>47431</v>
      </c>
      <c r="G224" s="310">
        <v>0</v>
      </c>
      <c r="H224" s="311">
        <v>0</v>
      </c>
      <c r="I224" s="309">
        <v>0</v>
      </c>
      <c r="J224" s="310">
        <v>44882</v>
      </c>
      <c r="K224" s="310">
        <v>0</v>
      </c>
      <c r="L224" s="311">
        <v>0</v>
      </c>
      <c r="M224" s="383">
        <v>0</v>
      </c>
      <c r="N224" s="384">
        <v>52628</v>
      </c>
      <c r="O224" s="384">
        <v>0</v>
      </c>
      <c r="P224" s="385">
        <v>0</v>
      </c>
      <c r="Q224" s="383">
        <f t="shared" si="10"/>
        <v>0</v>
      </c>
      <c r="R224" s="384">
        <f t="shared" si="10"/>
        <v>5197</v>
      </c>
      <c r="S224" s="384">
        <f t="shared" si="10"/>
        <v>0</v>
      </c>
      <c r="T224" s="385">
        <f t="shared" si="10"/>
        <v>0</v>
      </c>
      <c r="U224" s="383">
        <f t="shared" si="11"/>
        <v>0</v>
      </c>
      <c r="V224" s="384">
        <f t="shared" si="11"/>
        <v>7746</v>
      </c>
      <c r="W224" s="384">
        <f t="shared" si="11"/>
        <v>0</v>
      </c>
      <c r="X224" s="385">
        <f t="shared" si="11"/>
        <v>0</v>
      </c>
      <c r="Z224" s="305"/>
    </row>
    <row r="225" spans="1:26" x14ac:dyDescent="0.2">
      <c r="A225" s="320" t="s">
        <v>148</v>
      </c>
      <c r="B225" s="344" t="s">
        <v>681</v>
      </c>
      <c r="C225" s="345" t="s">
        <v>682</v>
      </c>
      <c r="D225" s="346" t="s">
        <v>1003</v>
      </c>
      <c r="E225" s="348">
        <v>4021</v>
      </c>
      <c r="F225" s="310">
        <v>2964818.2</v>
      </c>
      <c r="G225" s="310">
        <v>10747.6</v>
      </c>
      <c r="H225" s="311">
        <v>0</v>
      </c>
      <c r="I225" s="309">
        <v>2999</v>
      </c>
      <c r="J225" s="310">
        <v>2477265.04</v>
      </c>
      <c r="K225" s="310">
        <v>8225.6</v>
      </c>
      <c r="L225" s="311">
        <v>0</v>
      </c>
      <c r="M225" s="383">
        <v>2644</v>
      </c>
      <c r="N225" s="384">
        <v>3329920.34</v>
      </c>
      <c r="O225" s="384">
        <v>13734</v>
      </c>
      <c r="P225" s="385">
        <v>0</v>
      </c>
      <c r="Q225" s="383">
        <f t="shared" si="10"/>
        <v>-1377</v>
      </c>
      <c r="R225" s="384">
        <f t="shared" si="10"/>
        <v>365102.13999999966</v>
      </c>
      <c r="S225" s="384">
        <f t="shared" si="10"/>
        <v>2986.3999999999996</v>
      </c>
      <c r="T225" s="385">
        <f t="shared" si="10"/>
        <v>0</v>
      </c>
      <c r="U225" s="383">
        <f t="shared" si="11"/>
        <v>-355</v>
      </c>
      <c r="V225" s="384">
        <f t="shared" si="11"/>
        <v>852655.29999999981</v>
      </c>
      <c r="W225" s="384">
        <f t="shared" si="11"/>
        <v>5508.4</v>
      </c>
      <c r="X225" s="385">
        <f t="shared" si="11"/>
        <v>0</v>
      </c>
      <c r="Z225" s="305"/>
    </row>
    <row r="226" spans="1:26" x14ac:dyDescent="0.2">
      <c r="A226" s="320" t="s">
        <v>151</v>
      </c>
      <c r="B226" s="344" t="s">
        <v>683</v>
      </c>
      <c r="C226" s="345" t="s">
        <v>684</v>
      </c>
      <c r="D226" s="346" t="s">
        <v>1003</v>
      </c>
      <c r="E226" s="348">
        <v>1948</v>
      </c>
      <c r="F226" s="310">
        <v>1351625.5699999998</v>
      </c>
      <c r="G226" s="310">
        <v>0</v>
      </c>
      <c r="H226" s="311">
        <v>0</v>
      </c>
      <c r="I226" s="309">
        <v>1971</v>
      </c>
      <c r="J226" s="310">
        <v>1333553.45</v>
      </c>
      <c r="K226" s="310">
        <v>0</v>
      </c>
      <c r="L226" s="311">
        <v>0</v>
      </c>
      <c r="M226" s="383">
        <v>1697</v>
      </c>
      <c r="N226" s="384">
        <v>1638004.08</v>
      </c>
      <c r="O226" s="384">
        <v>0</v>
      </c>
      <c r="P226" s="385">
        <v>0</v>
      </c>
      <c r="Q226" s="383">
        <f t="shared" si="10"/>
        <v>-251</v>
      </c>
      <c r="R226" s="384">
        <f t="shared" si="10"/>
        <v>286378.51000000024</v>
      </c>
      <c r="S226" s="384">
        <f t="shared" si="10"/>
        <v>0</v>
      </c>
      <c r="T226" s="385">
        <f t="shared" si="10"/>
        <v>0</v>
      </c>
      <c r="U226" s="383">
        <f t="shared" si="11"/>
        <v>-274</v>
      </c>
      <c r="V226" s="384">
        <f t="shared" si="11"/>
        <v>304450.63000000012</v>
      </c>
      <c r="W226" s="384">
        <f t="shared" si="11"/>
        <v>0</v>
      </c>
      <c r="X226" s="385">
        <f t="shared" si="11"/>
        <v>0</v>
      </c>
      <c r="Z226" s="305"/>
    </row>
    <row r="227" spans="1:26" x14ac:dyDescent="0.2">
      <c r="A227" s="320" t="s">
        <v>151</v>
      </c>
      <c r="B227" s="344" t="s">
        <v>685</v>
      </c>
      <c r="C227" s="345" t="s">
        <v>686</v>
      </c>
      <c r="D227" s="346" t="s">
        <v>1003</v>
      </c>
      <c r="E227" s="348">
        <v>6626</v>
      </c>
      <c r="F227" s="310">
        <v>7297513.9000000004</v>
      </c>
      <c r="G227" s="310">
        <v>58405.479999999996</v>
      </c>
      <c r="H227" s="311">
        <v>0</v>
      </c>
      <c r="I227" s="309">
        <v>5762</v>
      </c>
      <c r="J227" s="310">
        <v>7103249.0800000001</v>
      </c>
      <c r="K227" s="310">
        <v>28528.6</v>
      </c>
      <c r="L227" s="311">
        <v>0</v>
      </c>
      <c r="M227" s="383">
        <v>5270</v>
      </c>
      <c r="N227" s="384">
        <v>8635330.790000001</v>
      </c>
      <c r="O227" s="384">
        <v>33863.599999999999</v>
      </c>
      <c r="P227" s="385">
        <v>0</v>
      </c>
      <c r="Q227" s="383">
        <f t="shared" si="10"/>
        <v>-1356</v>
      </c>
      <c r="R227" s="384">
        <f t="shared" si="10"/>
        <v>1337816.8900000006</v>
      </c>
      <c r="S227" s="384">
        <f t="shared" si="10"/>
        <v>-24541.879999999997</v>
      </c>
      <c r="T227" s="385">
        <f t="shared" si="10"/>
        <v>0</v>
      </c>
      <c r="U227" s="383">
        <f t="shared" si="11"/>
        <v>-492</v>
      </c>
      <c r="V227" s="384">
        <f t="shared" si="11"/>
        <v>1532081.7100000009</v>
      </c>
      <c r="W227" s="384">
        <f t="shared" si="11"/>
        <v>5335</v>
      </c>
      <c r="X227" s="385">
        <f t="shared" si="11"/>
        <v>0</v>
      </c>
      <c r="Z227" s="305"/>
    </row>
    <row r="228" spans="1:26" x14ac:dyDescent="0.2">
      <c r="A228" s="320" t="s">
        <v>151</v>
      </c>
      <c r="B228" s="344" t="s">
        <v>687</v>
      </c>
      <c r="C228" s="345" t="s">
        <v>688</v>
      </c>
      <c r="D228" s="346" t="s">
        <v>1003</v>
      </c>
      <c r="E228" s="348">
        <v>3736</v>
      </c>
      <c r="F228" s="310">
        <v>4994707.8</v>
      </c>
      <c r="G228" s="310">
        <v>63872.010000000009</v>
      </c>
      <c r="H228" s="311">
        <v>0</v>
      </c>
      <c r="I228" s="309">
        <v>5198</v>
      </c>
      <c r="J228" s="310">
        <v>6191473.9000000004</v>
      </c>
      <c r="K228" s="310">
        <v>37629.339999999997</v>
      </c>
      <c r="L228" s="311">
        <v>0</v>
      </c>
      <c r="M228" s="383">
        <v>4535</v>
      </c>
      <c r="N228" s="384">
        <v>7742850.8200000003</v>
      </c>
      <c r="O228" s="384">
        <v>50714</v>
      </c>
      <c r="P228" s="385">
        <v>0</v>
      </c>
      <c r="Q228" s="383">
        <f t="shared" si="10"/>
        <v>799</v>
      </c>
      <c r="R228" s="384">
        <f t="shared" si="10"/>
        <v>2748143.0200000005</v>
      </c>
      <c r="S228" s="384">
        <f t="shared" si="10"/>
        <v>-13158.010000000009</v>
      </c>
      <c r="T228" s="385">
        <f t="shared" si="10"/>
        <v>0</v>
      </c>
      <c r="U228" s="383">
        <f t="shared" si="11"/>
        <v>-663</v>
      </c>
      <c r="V228" s="384">
        <f t="shared" si="11"/>
        <v>1551376.92</v>
      </c>
      <c r="W228" s="384">
        <f t="shared" si="11"/>
        <v>13084.660000000003</v>
      </c>
      <c r="X228" s="385">
        <f t="shared" si="11"/>
        <v>0</v>
      </c>
      <c r="Z228" s="305"/>
    </row>
    <row r="229" spans="1:26" x14ac:dyDescent="0.2">
      <c r="A229" s="320" t="s">
        <v>151</v>
      </c>
      <c r="B229" s="344" t="s">
        <v>689</v>
      </c>
      <c r="C229" s="345" t="s">
        <v>690</v>
      </c>
      <c r="D229" s="346" t="s">
        <v>1004</v>
      </c>
      <c r="E229" s="348">
        <v>1235</v>
      </c>
      <c r="F229" s="310">
        <v>320871.21999999997</v>
      </c>
      <c r="G229" s="310">
        <v>0</v>
      </c>
      <c r="H229" s="311">
        <v>0</v>
      </c>
      <c r="I229" s="309">
        <v>906</v>
      </c>
      <c r="J229" s="310">
        <v>336852.4</v>
      </c>
      <c r="K229" s="310">
        <v>0</v>
      </c>
      <c r="L229" s="311">
        <v>0</v>
      </c>
      <c r="M229" s="383">
        <v>659</v>
      </c>
      <c r="N229" s="384">
        <v>363654.6</v>
      </c>
      <c r="O229" s="384">
        <v>0</v>
      </c>
      <c r="P229" s="385">
        <v>0</v>
      </c>
      <c r="Q229" s="383">
        <f t="shared" si="10"/>
        <v>-576</v>
      </c>
      <c r="R229" s="384">
        <f t="shared" si="10"/>
        <v>42783.380000000005</v>
      </c>
      <c r="S229" s="384">
        <f t="shared" si="10"/>
        <v>0</v>
      </c>
      <c r="T229" s="385">
        <f t="shared" si="10"/>
        <v>0</v>
      </c>
      <c r="U229" s="383">
        <f t="shared" si="11"/>
        <v>-247</v>
      </c>
      <c r="V229" s="384">
        <f t="shared" si="11"/>
        <v>26802.199999999953</v>
      </c>
      <c r="W229" s="384">
        <f t="shared" si="11"/>
        <v>0</v>
      </c>
      <c r="X229" s="385">
        <f t="shared" si="11"/>
        <v>0</v>
      </c>
      <c r="Z229" s="305"/>
    </row>
    <row r="230" spans="1:26" x14ac:dyDescent="0.2">
      <c r="A230" s="320" t="s">
        <v>151</v>
      </c>
      <c r="B230" s="344" t="s">
        <v>691</v>
      </c>
      <c r="C230" s="345" t="s">
        <v>692</v>
      </c>
      <c r="D230" s="346" t="s">
        <v>1004</v>
      </c>
      <c r="E230" s="348">
        <v>1038</v>
      </c>
      <c r="F230" s="310">
        <v>2790801.9699999997</v>
      </c>
      <c r="G230" s="310">
        <v>30102</v>
      </c>
      <c r="H230" s="311">
        <v>0</v>
      </c>
      <c r="I230" s="309">
        <v>1035</v>
      </c>
      <c r="J230" s="310">
        <v>2938196.3</v>
      </c>
      <c r="K230" s="310">
        <v>26482</v>
      </c>
      <c r="L230" s="311">
        <v>0</v>
      </c>
      <c r="M230" s="383">
        <v>895</v>
      </c>
      <c r="N230" s="384">
        <v>3075430.1700000004</v>
      </c>
      <c r="O230" s="384">
        <v>70440</v>
      </c>
      <c r="P230" s="385">
        <v>0</v>
      </c>
      <c r="Q230" s="383">
        <f t="shared" si="10"/>
        <v>-143</v>
      </c>
      <c r="R230" s="384">
        <f t="shared" si="10"/>
        <v>284628.20000000065</v>
      </c>
      <c r="S230" s="384">
        <f t="shared" si="10"/>
        <v>40338</v>
      </c>
      <c r="T230" s="385">
        <f t="shared" si="10"/>
        <v>0</v>
      </c>
      <c r="U230" s="383">
        <f t="shared" si="11"/>
        <v>-140</v>
      </c>
      <c r="V230" s="384">
        <f t="shared" si="11"/>
        <v>137233.87000000058</v>
      </c>
      <c r="W230" s="384">
        <f t="shared" si="11"/>
        <v>43958</v>
      </c>
      <c r="X230" s="385">
        <f t="shared" si="11"/>
        <v>0</v>
      </c>
      <c r="Z230" s="305"/>
    </row>
    <row r="231" spans="1:26" x14ac:dyDescent="0.2">
      <c r="A231" s="320" t="s">
        <v>151</v>
      </c>
      <c r="B231" s="344" t="s">
        <v>693</v>
      </c>
      <c r="C231" s="345" t="s">
        <v>694</v>
      </c>
      <c r="D231" s="346" t="s">
        <v>1004</v>
      </c>
      <c r="E231" s="348">
        <v>637</v>
      </c>
      <c r="F231" s="310">
        <v>467783.14</v>
      </c>
      <c r="G231" s="310">
        <v>0</v>
      </c>
      <c r="H231" s="311">
        <v>0</v>
      </c>
      <c r="I231" s="309">
        <v>567</v>
      </c>
      <c r="J231" s="310">
        <v>408365.66000000003</v>
      </c>
      <c r="K231" s="310">
        <v>0</v>
      </c>
      <c r="L231" s="311">
        <v>0</v>
      </c>
      <c r="M231" s="383">
        <v>614</v>
      </c>
      <c r="N231" s="384">
        <v>741718.97</v>
      </c>
      <c r="O231" s="384">
        <v>0</v>
      </c>
      <c r="P231" s="385">
        <v>0</v>
      </c>
      <c r="Q231" s="383">
        <f t="shared" si="10"/>
        <v>-23</v>
      </c>
      <c r="R231" s="384">
        <f t="shared" si="10"/>
        <v>273935.82999999996</v>
      </c>
      <c r="S231" s="384">
        <f t="shared" si="10"/>
        <v>0</v>
      </c>
      <c r="T231" s="385">
        <f t="shared" si="10"/>
        <v>0</v>
      </c>
      <c r="U231" s="383">
        <f t="shared" si="11"/>
        <v>47</v>
      </c>
      <c r="V231" s="384">
        <f t="shared" si="11"/>
        <v>333353.30999999994</v>
      </c>
      <c r="W231" s="384">
        <f t="shared" si="11"/>
        <v>0</v>
      </c>
      <c r="X231" s="385">
        <f t="shared" si="11"/>
        <v>0</v>
      </c>
      <c r="Z231" s="305"/>
    </row>
    <row r="232" spans="1:26" x14ac:dyDescent="0.2">
      <c r="A232" s="320" t="s">
        <v>151</v>
      </c>
      <c r="B232" s="344" t="s">
        <v>695</v>
      </c>
      <c r="C232" s="345" t="s">
        <v>696</v>
      </c>
      <c r="D232" s="346" t="s">
        <v>1010</v>
      </c>
      <c r="E232" s="348">
        <v>2655</v>
      </c>
      <c r="F232" s="310">
        <v>2398658.59</v>
      </c>
      <c r="G232" s="310">
        <v>0</v>
      </c>
      <c r="H232" s="311">
        <v>4758836.6300000008</v>
      </c>
      <c r="I232" s="309">
        <v>2725</v>
      </c>
      <c r="J232" s="310">
        <v>2213589.7199999997</v>
      </c>
      <c r="K232" s="310">
        <v>0</v>
      </c>
      <c r="L232" s="311">
        <v>5400162.9399999995</v>
      </c>
      <c r="M232" s="383">
        <v>2304</v>
      </c>
      <c r="N232" s="384">
        <v>2150822.7199999997</v>
      </c>
      <c r="O232" s="384">
        <v>0</v>
      </c>
      <c r="P232" s="385">
        <v>5500841.7299999995</v>
      </c>
      <c r="Q232" s="383">
        <f t="shared" si="10"/>
        <v>-351</v>
      </c>
      <c r="R232" s="384">
        <f t="shared" si="10"/>
        <v>-247835.87000000011</v>
      </c>
      <c r="S232" s="384">
        <f t="shared" si="10"/>
        <v>0</v>
      </c>
      <c r="T232" s="385">
        <f t="shared" si="10"/>
        <v>742005.0999999987</v>
      </c>
      <c r="U232" s="383">
        <f t="shared" si="11"/>
        <v>-421</v>
      </c>
      <c r="V232" s="384">
        <f t="shared" si="11"/>
        <v>-62767</v>
      </c>
      <c r="W232" s="384">
        <f t="shared" si="11"/>
        <v>0</v>
      </c>
      <c r="X232" s="385">
        <f t="shared" si="11"/>
        <v>100678.79000000004</v>
      </c>
      <c r="Z232" s="305"/>
    </row>
    <row r="233" spans="1:26" x14ac:dyDescent="0.2">
      <c r="A233" s="320" t="s">
        <v>151</v>
      </c>
      <c r="B233" s="344" t="s">
        <v>697</v>
      </c>
      <c r="C233" s="345" t="s">
        <v>698</v>
      </c>
      <c r="D233" s="346" t="s">
        <v>1011</v>
      </c>
      <c r="E233" s="348">
        <v>0</v>
      </c>
      <c r="F233" s="310">
        <v>9792</v>
      </c>
      <c r="G233" s="310">
        <v>0</v>
      </c>
      <c r="H233" s="311">
        <v>0</v>
      </c>
      <c r="I233" s="309">
        <v>0</v>
      </c>
      <c r="J233" s="310">
        <v>22270</v>
      </c>
      <c r="K233" s="310">
        <v>0</v>
      </c>
      <c r="L233" s="311">
        <v>0</v>
      </c>
      <c r="M233" s="383">
        <v>0</v>
      </c>
      <c r="N233" s="384">
        <v>23746.38</v>
      </c>
      <c r="O233" s="384">
        <v>0</v>
      </c>
      <c r="P233" s="385">
        <v>0</v>
      </c>
      <c r="Q233" s="383">
        <f t="shared" si="10"/>
        <v>0</v>
      </c>
      <c r="R233" s="384">
        <f t="shared" si="10"/>
        <v>13954.380000000001</v>
      </c>
      <c r="S233" s="384">
        <f t="shared" si="10"/>
        <v>0</v>
      </c>
      <c r="T233" s="385">
        <f t="shared" si="10"/>
        <v>0</v>
      </c>
      <c r="U233" s="383">
        <f t="shared" si="11"/>
        <v>0</v>
      </c>
      <c r="V233" s="384">
        <f t="shared" si="11"/>
        <v>1476.380000000001</v>
      </c>
      <c r="W233" s="384">
        <f t="shared" si="11"/>
        <v>0</v>
      </c>
      <c r="X233" s="385">
        <f t="shared" si="11"/>
        <v>0</v>
      </c>
      <c r="Z233" s="305"/>
    </row>
    <row r="234" spans="1:26" x14ac:dyDescent="0.2">
      <c r="A234" s="320" t="s">
        <v>153</v>
      </c>
      <c r="B234" s="344" t="s">
        <v>699</v>
      </c>
      <c r="C234" s="345" t="s">
        <v>154</v>
      </c>
      <c r="D234" s="346" t="s">
        <v>1003</v>
      </c>
      <c r="E234" s="348">
        <v>1100</v>
      </c>
      <c r="F234" s="310">
        <v>627708.80000000005</v>
      </c>
      <c r="G234" s="310">
        <v>0</v>
      </c>
      <c r="H234" s="311">
        <v>0</v>
      </c>
      <c r="I234" s="309">
        <v>900</v>
      </c>
      <c r="J234" s="310">
        <v>605890.78</v>
      </c>
      <c r="K234" s="310">
        <v>0</v>
      </c>
      <c r="L234" s="311">
        <v>0</v>
      </c>
      <c r="M234" s="383">
        <v>774</v>
      </c>
      <c r="N234" s="384">
        <v>722943.72</v>
      </c>
      <c r="O234" s="384">
        <v>0</v>
      </c>
      <c r="P234" s="385">
        <v>0</v>
      </c>
      <c r="Q234" s="383">
        <f t="shared" si="10"/>
        <v>-326</v>
      </c>
      <c r="R234" s="384">
        <f t="shared" si="10"/>
        <v>95234.919999999925</v>
      </c>
      <c r="S234" s="384">
        <f t="shared" si="10"/>
        <v>0</v>
      </c>
      <c r="T234" s="385">
        <f t="shared" si="10"/>
        <v>0</v>
      </c>
      <c r="U234" s="383">
        <f t="shared" si="11"/>
        <v>-126</v>
      </c>
      <c r="V234" s="384">
        <f t="shared" si="11"/>
        <v>117052.93999999994</v>
      </c>
      <c r="W234" s="384">
        <f t="shared" si="11"/>
        <v>0</v>
      </c>
      <c r="X234" s="385">
        <f t="shared" si="11"/>
        <v>0</v>
      </c>
      <c r="Z234" s="305"/>
    </row>
    <row r="235" spans="1:26" x14ac:dyDescent="0.2">
      <c r="A235" s="320" t="s">
        <v>153</v>
      </c>
      <c r="B235" s="344" t="s">
        <v>700</v>
      </c>
      <c r="C235" s="345" t="s">
        <v>701</v>
      </c>
      <c r="D235" s="346" t="s">
        <v>1003</v>
      </c>
      <c r="E235" s="348">
        <v>3105</v>
      </c>
      <c r="F235" s="310">
        <v>2960927.8</v>
      </c>
      <c r="G235" s="310">
        <v>13641.6</v>
      </c>
      <c r="H235" s="311">
        <v>0</v>
      </c>
      <c r="I235" s="309">
        <v>2875.5</v>
      </c>
      <c r="J235" s="310">
        <v>2851228.1</v>
      </c>
      <c r="K235" s="310">
        <v>0</v>
      </c>
      <c r="L235" s="311">
        <v>0</v>
      </c>
      <c r="M235" s="383">
        <v>2727</v>
      </c>
      <c r="N235" s="384">
        <v>3824700.31</v>
      </c>
      <c r="O235" s="384">
        <v>240</v>
      </c>
      <c r="P235" s="385">
        <v>0</v>
      </c>
      <c r="Q235" s="383">
        <f t="shared" si="10"/>
        <v>-378</v>
      </c>
      <c r="R235" s="384">
        <f t="shared" si="10"/>
        <v>863772.51000000024</v>
      </c>
      <c r="S235" s="384">
        <f t="shared" si="10"/>
        <v>-13401.6</v>
      </c>
      <c r="T235" s="385">
        <f t="shared" si="10"/>
        <v>0</v>
      </c>
      <c r="U235" s="383">
        <f t="shared" si="11"/>
        <v>-148.5</v>
      </c>
      <c r="V235" s="384">
        <f t="shared" si="11"/>
        <v>973472.21</v>
      </c>
      <c r="W235" s="384">
        <f t="shared" si="11"/>
        <v>240</v>
      </c>
      <c r="X235" s="385">
        <f t="shared" si="11"/>
        <v>0</v>
      </c>
      <c r="Z235" s="305"/>
    </row>
    <row r="236" spans="1:26" x14ac:dyDescent="0.2">
      <c r="A236" s="320" t="s">
        <v>153</v>
      </c>
      <c r="B236" s="344" t="s">
        <v>702</v>
      </c>
      <c r="C236" s="345" t="s">
        <v>155</v>
      </c>
      <c r="D236" s="346" t="s">
        <v>1003</v>
      </c>
      <c r="E236" s="348">
        <v>1273</v>
      </c>
      <c r="F236" s="310">
        <v>915100</v>
      </c>
      <c r="G236" s="310">
        <v>0</v>
      </c>
      <c r="H236" s="311">
        <v>0</v>
      </c>
      <c r="I236" s="309">
        <v>1049</v>
      </c>
      <c r="J236" s="310">
        <v>808976.17999999993</v>
      </c>
      <c r="K236" s="310">
        <v>0</v>
      </c>
      <c r="L236" s="311">
        <v>0</v>
      </c>
      <c r="M236" s="383">
        <v>736</v>
      </c>
      <c r="N236" s="384">
        <v>866374.10000000009</v>
      </c>
      <c r="O236" s="384">
        <v>0</v>
      </c>
      <c r="P236" s="385">
        <v>0</v>
      </c>
      <c r="Q236" s="383">
        <f t="shared" si="10"/>
        <v>-537</v>
      </c>
      <c r="R236" s="384">
        <f t="shared" si="10"/>
        <v>-48725.899999999907</v>
      </c>
      <c r="S236" s="384">
        <f t="shared" si="10"/>
        <v>0</v>
      </c>
      <c r="T236" s="385">
        <f t="shared" si="10"/>
        <v>0</v>
      </c>
      <c r="U236" s="383">
        <f t="shared" si="11"/>
        <v>-313</v>
      </c>
      <c r="V236" s="384">
        <f t="shared" si="11"/>
        <v>57397.920000000158</v>
      </c>
      <c r="W236" s="384">
        <f t="shared" si="11"/>
        <v>0</v>
      </c>
      <c r="X236" s="385">
        <f t="shared" si="11"/>
        <v>0</v>
      </c>
      <c r="Z236" s="305"/>
    </row>
    <row r="237" spans="1:26" x14ac:dyDescent="0.2">
      <c r="A237" s="320" t="s">
        <v>156</v>
      </c>
      <c r="B237" s="344" t="s">
        <v>703</v>
      </c>
      <c r="C237" s="345" t="s">
        <v>704</v>
      </c>
      <c r="D237" s="346" t="s">
        <v>1014</v>
      </c>
      <c r="E237" s="348">
        <v>960</v>
      </c>
      <c r="F237" s="310">
        <v>215620</v>
      </c>
      <c r="G237" s="310">
        <v>0</v>
      </c>
      <c r="H237" s="311">
        <v>0</v>
      </c>
      <c r="I237" s="309">
        <v>756</v>
      </c>
      <c r="J237" s="310">
        <v>157157.4</v>
      </c>
      <c r="K237" s="310">
        <v>0</v>
      </c>
      <c r="L237" s="311">
        <v>0</v>
      </c>
      <c r="M237" s="383">
        <v>661</v>
      </c>
      <c r="N237" s="384">
        <v>179935.8</v>
      </c>
      <c r="O237" s="384">
        <v>0</v>
      </c>
      <c r="P237" s="385">
        <v>0</v>
      </c>
      <c r="Q237" s="383">
        <f t="shared" si="10"/>
        <v>-299</v>
      </c>
      <c r="R237" s="384">
        <f t="shared" si="10"/>
        <v>-35684.200000000012</v>
      </c>
      <c r="S237" s="384">
        <f t="shared" si="10"/>
        <v>0</v>
      </c>
      <c r="T237" s="385">
        <f t="shared" si="10"/>
        <v>0</v>
      </c>
      <c r="U237" s="383">
        <f t="shared" si="11"/>
        <v>-95</v>
      </c>
      <c r="V237" s="384">
        <f t="shared" si="11"/>
        <v>22778.399999999994</v>
      </c>
      <c r="W237" s="384">
        <f t="shared" si="11"/>
        <v>0</v>
      </c>
      <c r="X237" s="385">
        <f t="shared" si="11"/>
        <v>0</v>
      </c>
      <c r="Z237" s="305"/>
    </row>
    <row r="238" spans="1:26" x14ac:dyDescent="0.2">
      <c r="A238" s="320" t="s">
        <v>156</v>
      </c>
      <c r="B238" s="344" t="s">
        <v>705</v>
      </c>
      <c r="C238" s="345" t="s">
        <v>706</v>
      </c>
      <c r="D238" s="346" t="s">
        <v>1003</v>
      </c>
      <c r="E238" s="348">
        <v>711</v>
      </c>
      <c r="F238" s="310">
        <v>476507.19999999995</v>
      </c>
      <c r="G238" s="310">
        <v>0</v>
      </c>
      <c r="H238" s="311">
        <v>0</v>
      </c>
      <c r="I238" s="309">
        <v>346</v>
      </c>
      <c r="J238" s="310">
        <v>420358.9</v>
      </c>
      <c r="K238" s="310">
        <v>0</v>
      </c>
      <c r="L238" s="311">
        <v>0</v>
      </c>
      <c r="M238" s="383">
        <v>489</v>
      </c>
      <c r="N238" s="384">
        <v>553969.40999999992</v>
      </c>
      <c r="O238" s="384">
        <v>0</v>
      </c>
      <c r="P238" s="385">
        <v>0</v>
      </c>
      <c r="Q238" s="383">
        <f t="shared" si="10"/>
        <v>-222</v>
      </c>
      <c r="R238" s="384">
        <f t="shared" si="10"/>
        <v>77462.209999999963</v>
      </c>
      <c r="S238" s="384">
        <f t="shared" si="10"/>
        <v>0</v>
      </c>
      <c r="T238" s="385">
        <f t="shared" si="10"/>
        <v>0</v>
      </c>
      <c r="U238" s="383">
        <f t="shared" si="11"/>
        <v>143</v>
      </c>
      <c r="V238" s="384">
        <f t="shared" si="11"/>
        <v>133610.50999999989</v>
      </c>
      <c r="W238" s="384">
        <f t="shared" si="11"/>
        <v>0</v>
      </c>
      <c r="X238" s="385">
        <f t="shared" si="11"/>
        <v>0</v>
      </c>
      <c r="Z238" s="305"/>
    </row>
    <row r="239" spans="1:26" x14ac:dyDescent="0.2">
      <c r="A239" s="320" t="s">
        <v>156</v>
      </c>
      <c r="B239" s="344" t="s">
        <v>707</v>
      </c>
      <c r="C239" s="345" t="s">
        <v>708</v>
      </c>
      <c r="D239" s="346" t="s">
        <v>1003</v>
      </c>
      <c r="E239" s="348">
        <v>5952</v>
      </c>
      <c r="F239" s="310">
        <v>5781965.5999999996</v>
      </c>
      <c r="G239" s="310">
        <v>39175.199999999997</v>
      </c>
      <c r="H239" s="311">
        <v>0</v>
      </c>
      <c r="I239" s="309">
        <v>4517</v>
      </c>
      <c r="J239" s="310">
        <v>5172441.1599999992</v>
      </c>
      <c r="K239" s="310">
        <v>28749.599999999999</v>
      </c>
      <c r="L239" s="311">
        <v>0</v>
      </c>
      <c r="M239" s="383">
        <v>4417</v>
      </c>
      <c r="N239" s="384">
        <v>7430305.7599999988</v>
      </c>
      <c r="O239" s="384">
        <v>34705</v>
      </c>
      <c r="P239" s="385">
        <v>0</v>
      </c>
      <c r="Q239" s="383">
        <f t="shared" si="10"/>
        <v>-1535</v>
      </c>
      <c r="R239" s="384">
        <f t="shared" si="10"/>
        <v>1648340.1599999992</v>
      </c>
      <c r="S239" s="384">
        <f t="shared" si="10"/>
        <v>-4470.1999999999971</v>
      </c>
      <c r="T239" s="385">
        <f t="shared" si="10"/>
        <v>0</v>
      </c>
      <c r="U239" s="383">
        <f t="shared" si="11"/>
        <v>-100</v>
      </c>
      <c r="V239" s="384">
        <f t="shared" si="11"/>
        <v>2257864.5999999996</v>
      </c>
      <c r="W239" s="384">
        <f t="shared" si="11"/>
        <v>5955.4000000000015</v>
      </c>
      <c r="X239" s="385">
        <f t="shared" si="11"/>
        <v>0</v>
      </c>
      <c r="Z239" s="305"/>
    </row>
    <row r="240" spans="1:26" x14ac:dyDescent="0.2">
      <c r="A240" s="320" t="s">
        <v>156</v>
      </c>
      <c r="B240" s="344" t="s">
        <v>709</v>
      </c>
      <c r="C240" s="345" t="s">
        <v>710</v>
      </c>
      <c r="D240" s="346" t="s">
        <v>1003</v>
      </c>
      <c r="E240" s="348">
        <v>632</v>
      </c>
      <c r="F240" s="310">
        <v>610013</v>
      </c>
      <c r="G240" s="310">
        <v>0</v>
      </c>
      <c r="H240" s="311">
        <v>0</v>
      </c>
      <c r="I240" s="309">
        <v>505</v>
      </c>
      <c r="J240" s="310">
        <v>477611.1</v>
      </c>
      <c r="K240" s="310">
        <v>0</v>
      </c>
      <c r="L240" s="311">
        <v>0</v>
      </c>
      <c r="M240" s="383">
        <v>230</v>
      </c>
      <c r="N240" s="384">
        <v>520736</v>
      </c>
      <c r="O240" s="384">
        <v>0</v>
      </c>
      <c r="P240" s="385">
        <v>0</v>
      </c>
      <c r="Q240" s="383">
        <f t="shared" si="10"/>
        <v>-402</v>
      </c>
      <c r="R240" s="384">
        <f t="shared" si="10"/>
        <v>-89277</v>
      </c>
      <c r="S240" s="384">
        <f t="shared" si="10"/>
        <v>0</v>
      </c>
      <c r="T240" s="385">
        <f t="shared" si="10"/>
        <v>0</v>
      </c>
      <c r="U240" s="383">
        <f t="shared" si="11"/>
        <v>-275</v>
      </c>
      <c r="V240" s="384">
        <f t="shared" si="11"/>
        <v>43124.900000000023</v>
      </c>
      <c r="W240" s="384">
        <f t="shared" si="11"/>
        <v>0</v>
      </c>
      <c r="X240" s="385">
        <f t="shared" si="11"/>
        <v>0</v>
      </c>
      <c r="Z240" s="305"/>
    </row>
    <row r="241" spans="1:26" x14ac:dyDescent="0.2">
      <c r="A241" s="320" t="s">
        <v>156</v>
      </c>
      <c r="B241" s="344" t="s">
        <v>711</v>
      </c>
      <c r="C241" s="345" t="s">
        <v>712</v>
      </c>
      <c r="D241" s="346" t="s">
        <v>1003</v>
      </c>
      <c r="E241" s="348">
        <v>3079</v>
      </c>
      <c r="F241" s="310">
        <v>3141253.4</v>
      </c>
      <c r="G241" s="310">
        <v>600</v>
      </c>
      <c r="H241" s="311">
        <v>0</v>
      </c>
      <c r="I241" s="309">
        <v>1528</v>
      </c>
      <c r="J241" s="310">
        <v>2440375.96</v>
      </c>
      <c r="K241" s="310">
        <v>0</v>
      </c>
      <c r="L241" s="311">
        <v>0</v>
      </c>
      <c r="M241" s="383">
        <v>1756</v>
      </c>
      <c r="N241" s="384">
        <v>2875820.7800000003</v>
      </c>
      <c r="O241" s="384">
        <v>0</v>
      </c>
      <c r="P241" s="385">
        <v>0</v>
      </c>
      <c r="Q241" s="383">
        <f t="shared" si="10"/>
        <v>-1323</v>
      </c>
      <c r="R241" s="384">
        <f t="shared" si="10"/>
        <v>-265432.61999999965</v>
      </c>
      <c r="S241" s="384">
        <f t="shared" si="10"/>
        <v>-600</v>
      </c>
      <c r="T241" s="385">
        <f t="shared" si="10"/>
        <v>0</v>
      </c>
      <c r="U241" s="383">
        <f t="shared" si="11"/>
        <v>228</v>
      </c>
      <c r="V241" s="384">
        <f t="shared" si="11"/>
        <v>435444.8200000003</v>
      </c>
      <c r="W241" s="384">
        <f t="shared" si="11"/>
        <v>0</v>
      </c>
      <c r="X241" s="385">
        <f t="shared" si="11"/>
        <v>0</v>
      </c>
      <c r="Z241" s="305"/>
    </row>
    <row r="242" spans="1:26" x14ac:dyDescent="0.2">
      <c r="A242" s="320" t="s">
        <v>156</v>
      </c>
      <c r="B242" s="344" t="s">
        <v>713</v>
      </c>
      <c r="C242" s="345" t="s">
        <v>714</v>
      </c>
      <c r="D242" s="346" t="s">
        <v>1004</v>
      </c>
      <c r="E242" s="348">
        <v>311</v>
      </c>
      <c r="F242" s="310">
        <v>233900</v>
      </c>
      <c r="G242" s="310">
        <v>0</v>
      </c>
      <c r="H242" s="311">
        <v>0</v>
      </c>
      <c r="I242" s="309">
        <v>334</v>
      </c>
      <c r="J242" s="310">
        <v>272178.40000000002</v>
      </c>
      <c r="K242" s="310">
        <v>0</v>
      </c>
      <c r="L242" s="311">
        <v>0</v>
      </c>
      <c r="M242" s="383">
        <v>294</v>
      </c>
      <c r="N242" s="384">
        <v>322459.7</v>
      </c>
      <c r="O242" s="384">
        <v>0</v>
      </c>
      <c r="P242" s="385">
        <v>0</v>
      </c>
      <c r="Q242" s="383">
        <f t="shared" si="10"/>
        <v>-17</v>
      </c>
      <c r="R242" s="384">
        <f t="shared" si="10"/>
        <v>88559.700000000012</v>
      </c>
      <c r="S242" s="384">
        <f t="shared" si="10"/>
        <v>0</v>
      </c>
      <c r="T242" s="385">
        <f t="shared" si="10"/>
        <v>0</v>
      </c>
      <c r="U242" s="383">
        <f t="shared" si="11"/>
        <v>-40</v>
      </c>
      <c r="V242" s="384">
        <f t="shared" si="11"/>
        <v>50281.299999999988</v>
      </c>
      <c r="W242" s="384">
        <f t="shared" si="11"/>
        <v>0</v>
      </c>
      <c r="X242" s="385">
        <f t="shared" si="11"/>
        <v>0</v>
      </c>
      <c r="Z242" s="305"/>
    </row>
    <row r="243" spans="1:26" x14ac:dyDescent="0.2">
      <c r="A243" s="320" t="s">
        <v>156</v>
      </c>
      <c r="B243" s="344" t="s">
        <v>715</v>
      </c>
      <c r="C243" s="345" t="s">
        <v>716</v>
      </c>
      <c r="D243" s="346" t="s">
        <v>1004</v>
      </c>
      <c r="E243" s="348">
        <v>1031</v>
      </c>
      <c r="F243" s="310">
        <v>650556</v>
      </c>
      <c r="G243" s="310">
        <v>0</v>
      </c>
      <c r="H243" s="311">
        <v>0</v>
      </c>
      <c r="I243" s="309">
        <v>1173</v>
      </c>
      <c r="J243" s="310">
        <v>744903</v>
      </c>
      <c r="K243" s="310">
        <v>0</v>
      </c>
      <c r="L243" s="311">
        <v>0</v>
      </c>
      <c r="M243" s="383">
        <v>1121</v>
      </c>
      <c r="N243" s="384">
        <v>925372</v>
      </c>
      <c r="O243" s="384">
        <v>0</v>
      </c>
      <c r="P243" s="385">
        <v>0</v>
      </c>
      <c r="Q243" s="383">
        <f t="shared" si="10"/>
        <v>90</v>
      </c>
      <c r="R243" s="384">
        <f t="shared" si="10"/>
        <v>274816</v>
      </c>
      <c r="S243" s="384">
        <f t="shared" si="10"/>
        <v>0</v>
      </c>
      <c r="T243" s="385">
        <f t="shared" si="10"/>
        <v>0</v>
      </c>
      <c r="U243" s="383">
        <f t="shared" si="11"/>
        <v>-52</v>
      </c>
      <c r="V243" s="384">
        <f t="shared" si="11"/>
        <v>180469</v>
      </c>
      <c r="W243" s="384">
        <f t="shared" si="11"/>
        <v>0</v>
      </c>
      <c r="X243" s="385">
        <f t="shared" si="11"/>
        <v>0</v>
      </c>
      <c r="Z243" s="305"/>
    </row>
    <row r="244" spans="1:26" x14ac:dyDescent="0.2">
      <c r="A244" s="320" t="s">
        <v>156</v>
      </c>
      <c r="B244" s="344" t="s">
        <v>717</v>
      </c>
      <c r="C244" s="345" t="s">
        <v>718</v>
      </c>
      <c r="D244" s="346" t="s">
        <v>1003</v>
      </c>
      <c r="E244" s="348">
        <v>813</v>
      </c>
      <c r="F244" s="310">
        <v>536766</v>
      </c>
      <c r="G244" s="310">
        <v>0</v>
      </c>
      <c r="H244" s="311">
        <v>0</v>
      </c>
      <c r="I244" s="309">
        <v>530</v>
      </c>
      <c r="J244" s="310">
        <v>483302.00000000006</v>
      </c>
      <c r="K244" s="310">
        <v>0</v>
      </c>
      <c r="L244" s="311">
        <v>0</v>
      </c>
      <c r="M244" s="383">
        <v>719</v>
      </c>
      <c r="N244" s="384">
        <v>663918.70000000007</v>
      </c>
      <c r="O244" s="384">
        <v>0</v>
      </c>
      <c r="P244" s="385">
        <v>0</v>
      </c>
      <c r="Q244" s="383">
        <f t="shared" si="10"/>
        <v>-94</v>
      </c>
      <c r="R244" s="384">
        <f t="shared" si="10"/>
        <v>127152.70000000007</v>
      </c>
      <c r="S244" s="384">
        <f t="shared" si="10"/>
        <v>0</v>
      </c>
      <c r="T244" s="385">
        <f t="shared" si="10"/>
        <v>0</v>
      </c>
      <c r="U244" s="383">
        <f t="shared" si="11"/>
        <v>189</v>
      </c>
      <c r="V244" s="384">
        <f t="shared" si="11"/>
        <v>180616.7</v>
      </c>
      <c r="W244" s="384">
        <f t="shared" si="11"/>
        <v>0</v>
      </c>
      <c r="X244" s="385">
        <f t="shared" si="11"/>
        <v>0</v>
      </c>
      <c r="Z244" s="305"/>
    </row>
    <row r="245" spans="1:26" x14ac:dyDescent="0.2">
      <c r="A245" s="320" t="s">
        <v>158</v>
      </c>
      <c r="B245" s="344" t="s">
        <v>719</v>
      </c>
      <c r="C245" s="345" t="s">
        <v>720</v>
      </c>
      <c r="D245" s="346" t="s">
        <v>1006</v>
      </c>
      <c r="E245" s="348">
        <v>1191</v>
      </c>
      <c r="F245" s="310">
        <v>450606</v>
      </c>
      <c r="G245" s="310">
        <v>0</v>
      </c>
      <c r="H245" s="311">
        <v>0</v>
      </c>
      <c r="I245" s="309">
        <v>1177</v>
      </c>
      <c r="J245" s="310">
        <v>416603</v>
      </c>
      <c r="K245" s="310">
        <v>0</v>
      </c>
      <c r="L245" s="311">
        <v>0</v>
      </c>
      <c r="M245" s="383">
        <v>1038</v>
      </c>
      <c r="N245" s="384">
        <v>416441.69999999995</v>
      </c>
      <c r="O245" s="384">
        <v>0</v>
      </c>
      <c r="P245" s="385">
        <v>0</v>
      </c>
      <c r="Q245" s="383">
        <f t="shared" si="10"/>
        <v>-153</v>
      </c>
      <c r="R245" s="384">
        <f t="shared" si="10"/>
        <v>-34164.300000000047</v>
      </c>
      <c r="S245" s="384">
        <f t="shared" si="10"/>
        <v>0</v>
      </c>
      <c r="T245" s="385">
        <f t="shared" si="10"/>
        <v>0</v>
      </c>
      <c r="U245" s="383">
        <f t="shared" si="11"/>
        <v>-139</v>
      </c>
      <c r="V245" s="384">
        <f t="shared" si="11"/>
        <v>-161.30000000004657</v>
      </c>
      <c r="W245" s="384">
        <f t="shared" si="11"/>
        <v>0</v>
      </c>
      <c r="X245" s="385">
        <f t="shared" si="11"/>
        <v>0</v>
      </c>
      <c r="Z245" s="305"/>
    </row>
    <row r="246" spans="1:26" x14ac:dyDescent="0.2">
      <c r="A246" s="320" t="s">
        <v>158</v>
      </c>
      <c r="B246" s="344" t="s">
        <v>721</v>
      </c>
      <c r="C246" s="345" t="s">
        <v>722</v>
      </c>
      <c r="D246" s="346" t="s">
        <v>1003</v>
      </c>
      <c r="E246" s="348">
        <v>417</v>
      </c>
      <c r="F246" s="310">
        <v>291216</v>
      </c>
      <c r="G246" s="310">
        <v>0</v>
      </c>
      <c r="H246" s="311">
        <v>0</v>
      </c>
      <c r="I246" s="309">
        <v>273</v>
      </c>
      <c r="J246" s="310">
        <v>243483.9</v>
      </c>
      <c r="K246" s="310">
        <v>0</v>
      </c>
      <c r="L246" s="311">
        <v>0</v>
      </c>
      <c r="M246" s="383">
        <v>248</v>
      </c>
      <c r="N246" s="384">
        <v>288064.69999999995</v>
      </c>
      <c r="O246" s="384">
        <v>0</v>
      </c>
      <c r="P246" s="385">
        <v>0</v>
      </c>
      <c r="Q246" s="383">
        <f t="shared" si="10"/>
        <v>-169</v>
      </c>
      <c r="R246" s="384">
        <f t="shared" si="10"/>
        <v>-3151.3000000000466</v>
      </c>
      <c r="S246" s="384">
        <f t="shared" si="10"/>
        <v>0</v>
      </c>
      <c r="T246" s="385">
        <f t="shared" si="10"/>
        <v>0</v>
      </c>
      <c r="U246" s="383">
        <f t="shared" si="11"/>
        <v>-25</v>
      </c>
      <c r="V246" s="384">
        <f t="shared" si="11"/>
        <v>44580.799999999959</v>
      </c>
      <c r="W246" s="384">
        <f t="shared" si="11"/>
        <v>0</v>
      </c>
      <c r="X246" s="385">
        <f t="shared" si="11"/>
        <v>0</v>
      </c>
      <c r="Z246" s="305"/>
    </row>
    <row r="247" spans="1:26" x14ac:dyDescent="0.2">
      <c r="A247" s="320" t="s">
        <v>158</v>
      </c>
      <c r="B247" s="344" t="s">
        <v>723</v>
      </c>
      <c r="C247" s="345" t="s">
        <v>724</v>
      </c>
      <c r="D247" s="346" t="s">
        <v>1006</v>
      </c>
      <c r="E247" s="348">
        <v>697</v>
      </c>
      <c r="F247" s="310">
        <v>271180</v>
      </c>
      <c r="G247" s="310">
        <v>0</v>
      </c>
      <c r="H247" s="311">
        <v>0</v>
      </c>
      <c r="I247" s="309">
        <v>688</v>
      </c>
      <c r="J247" s="310">
        <v>207403</v>
      </c>
      <c r="K247" s="310">
        <v>0</v>
      </c>
      <c r="L247" s="311">
        <v>0</v>
      </c>
      <c r="M247" s="383">
        <v>760</v>
      </c>
      <c r="N247" s="384">
        <v>387384.8</v>
      </c>
      <c r="O247" s="384">
        <v>0</v>
      </c>
      <c r="P247" s="385">
        <v>0</v>
      </c>
      <c r="Q247" s="383">
        <f t="shared" si="10"/>
        <v>63</v>
      </c>
      <c r="R247" s="384">
        <f t="shared" si="10"/>
        <v>116204.79999999999</v>
      </c>
      <c r="S247" s="384">
        <f t="shared" si="10"/>
        <v>0</v>
      </c>
      <c r="T247" s="385">
        <f t="shared" si="10"/>
        <v>0</v>
      </c>
      <c r="U247" s="383">
        <f t="shared" si="11"/>
        <v>72</v>
      </c>
      <c r="V247" s="384">
        <f t="shared" si="11"/>
        <v>179981.8</v>
      </c>
      <c r="W247" s="384">
        <f t="shared" si="11"/>
        <v>0</v>
      </c>
      <c r="X247" s="385">
        <f t="shared" si="11"/>
        <v>0</v>
      </c>
      <c r="Z247" s="305"/>
    </row>
    <row r="248" spans="1:26" x14ac:dyDescent="0.2">
      <c r="A248" s="320" t="s">
        <v>158</v>
      </c>
      <c r="B248" s="344" t="s">
        <v>725</v>
      </c>
      <c r="C248" s="345" t="s">
        <v>726</v>
      </c>
      <c r="D248" s="346" t="s">
        <v>1003</v>
      </c>
      <c r="E248" s="348">
        <v>657</v>
      </c>
      <c r="F248" s="310">
        <v>391294</v>
      </c>
      <c r="G248" s="310">
        <v>0</v>
      </c>
      <c r="H248" s="311">
        <v>0</v>
      </c>
      <c r="I248" s="309">
        <v>562</v>
      </c>
      <c r="J248" s="310">
        <v>340409.4</v>
      </c>
      <c r="K248" s="310">
        <v>0</v>
      </c>
      <c r="L248" s="311">
        <v>0</v>
      </c>
      <c r="M248" s="383">
        <v>463</v>
      </c>
      <c r="N248" s="384">
        <v>411017.9</v>
      </c>
      <c r="O248" s="384">
        <v>0</v>
      </c>
      <c r="P248" s="385">
        <v>0</v>
      </c>
      <c r="Q248" s="383">
        <f t="shared" si="10"/>
        <v>-194</v>
      </c>
      <c r="R248" s="384">
        <f t="shared" si="10"/>
        <v>19723.900000000023</v>
      </c>
      <c r="S248" s="384">
        <f t="shared" si="10"/>
        <v>0</v>
      </c>
      <c r="T248" s="385">
        <f t="shared" si="10"/>
        <v>0</v>
      </c>
      <c r="U248" s="383">
        <f t="shared" si="11"/>
        <v>-99</v>
      </c>
      <c r="V248" s="384">
        <f t="shared" si="11"/>
        <v>70608.5</v>
      </c>
      <c r="W248" s="384">
        <f t="shared" si="11"/>
        <v>0</v>
      </c>
      <c r="X248" s="385">
        <f t="shared" si="11"/>
        <v>0</v>
      </c>
      <c r="Z248" s="305"/>
    </row>
    <row r="249" spans="1:26" x14ac:dyDescent="0.2">
      <c r="A249" s="320" t="s">
        <v>158</v>
      </c>
      <c r="B249" s="344" t="s">
        <v>727</v>
      </c>
      <c r="C249" s="345" t="s">
        <v>728</v>
      </c>
      <c r="D249" s="346" t="s">
        <v>1003</v>
      </c>
      <c r="E249" s="348">
        <v>1096</v>
      </c>
      <c r="F249" s="310">
        <v>712235</v>
      </c>
      <c r="G249" s="310">
        <v>0</v>
      </c>
      <c r="H249" s="311">
        <v>0</v>
      </c>
      <c r="I249" s="309">
        <v>631</v>
      </c>
      <c r="J249" s="310">
        <v>565391.6</v>
      </c>
      <c r="K249" s="310">
        <v>0</v>
      </c>
      <c r="L249" s="311">
        <v>0</v>
      </c>
      <c r="M249" s="383">
        <v>793</v>
      </c>
      <c r="N249" s="384">
        <v>700194.89999999991</v>
      </c>
      <c r="O249" s="384">
        <v>0</v>
      </c>
      <c r="P249" s="385">
        <v>0</v>
      </c>
      <c r="Q249" s="383">
        <f t="shared" si="10"/>
        <v>-303</v>
      </c>
      <c r="R249" s="384">
        <f t="shared" si="10"/>
        <v>-12040.100000000093</v>
      </c>
      <c r="S249" s="384">
        <f t="shared" si="10"/>
        <v>0</v>
      </c>
      <c r="T249" s="385">
        <f t="shared" si="10"/>
        <v>0</v>
      </c>
      <c r="U249" s="383">
        <f t="shared" si="11"/>
        <v>162</v>
      </c>
      <c r="V249" s="384">
        <f t="shared" si="11"/>
        <v>134803.29999999993</v>
      </c>
      <c r="W249" s="384">
        <f t="shared" si="11"/>
        <v>0</v>
      </c>
      <c r="X249" s="385">
        <f t="shared" si="11"/>
        <v>0</v>
      </c>
      <c r="Z249" s="305"/>
    </row>
    <row r="250" spans="1:26" x14ac:dyDescent="0.2">
      <c r="A250" s="320" t="s">
        <v>158</v>
      </c>
      <c r="B250" s="344" t="s">
        <v>729</v>
      </c>
      <c r="C250" s="345" t="s">
        <v>730</v>
      </c>
      <c r="D250" s="346" t="s">
        <v>1006</v>
      </c>
      <c r="E250" s="348">
        <v>1173</v>
      </c>
      <c r="F250" s="310">
        <v>433434</v>
      </c>
      <c r="G250" s="310">
        <v>0</v>
      </c>
      <c r="H250" s="311">
        <v>0</v>
      </c>
      <c r="I250" s="309">
        <v>1014</v>
      </c>
      <c r="J250" s="310">
        <v>353134.19999999995</v>
      </c>
      <c r="K250" s="310">
        <v>0</v>
      </c>
      <c r="L250" s="311">
        <v>0</v>
      </c>
      <c r="M250" s="383">
        <v>1176</v>
      </c>
      <c r="N250" s="384">
        <v>523012.1</v>
      </c>
      <c r="O250" s="384">
        <v>0</v>
      </c>
      <c r="P250" s="385">
        <v>0</v>
      </c>
      <c r="Q250" s="383">
        <f t="shared" si="10"/>
        <v>3</v>
      </c>
      <c r="R250" s="384">
        <f t="shared" si="10"/>
        <v>89578.099999999977</v>
      </c>
      <c r="S250" s="384">
        <f t="shared" si="10"/>
        <v>0</v>
      </c>
      <c r="T250" s="385">
        <f t="shared" si="10"/>
        <v>0</v>
      </c>
      <c r="U250" s="383">
        <f t="shared" si="11"/>
        <v>162</v>
      </c>
      <c r="V250" s="384">
        <f t="shared" si="11"/>
        <v>169877.90000000002</v>
      </c>
      <c r="W250" s="384">
        <f t="shared" si="11"/>
        <v>0</v>
      </c>
      <c r="X250" s="385">
        <f t="shared" si="11"/>
        <v>0</v>
      </c>
      <c r="Z250" s="305"/>
    </row>
    <row r="251" spans="1:26" x14ac:dyDescent="0.2">
      <c r="A251" s="320" t="s">
        <v>158</v>
      </c>
      <c r="B251" s="344" t="s">
        <v>731</v>
      </c>
      <c r="C251" s="345" t="s">
        <v>732</v>
      </c>
      <c r="D251" s="346" t="s">
        <v>1003</v>
      </c>
      <c r="E251" s="348">
        <v>3336</v>
      </c>
      <c r="F251" s="310">
        <v>3479953.2</v>
      </c>
      <c r="G251" s="310">
        <v>23161.200000000001</v>
      </c>
      <c r="H251" s="311">
        <v>0</v>
      </c>
      <c r="I251" s="309">
        <v>2482</v>
      </c>
      <c r="J251" s="310">
        <v>3274106.12</v>
      </c>
      <c r="K251" s="310">
        <v>6110.6</v>
      </c>
      <c r="L251" s="311">
        <v>0</v>
      </c>
      <c r="M251" s="383">
        <v>2300</v>
      </c>
      <c r="N251" s="384">
        <v>4342900.8599999994</v>
      </c>
      <c r="O251" s="384">
        <v>18035</v>
      </c>
      <c r="P251" s="385">
        <v>0</v>
      </c>
      <c r="Q251" s="383">
        <f t="shared" ref="Q251:T310" si="12">M251-E251</f>
        <v>-1036</v>
      </c>
      <c r="R251" s="384">
        <f t="shared" si="12"/>
        <v>862947.65999999922</v>
      </c>
      <c r="S251" s="384">
        <f t="shared" si="12"/>
        <v>-5126.2000000000007</v>
      </c>
      <c r="T251" s="385">
        <f t="shared" si="12"/>
        <v>0</v>
      </c>
      <c r="U251" s="383">
        <f t="shared" ref="U251:X310" si="13">IFERROR((M251-I251),"")</f>
        <v>-182</v>
      </c>
      <c r="V251" s="384">
        <f t="shared" si="13"/>
        <v>1068794.7399999993</v>
      </c>
      <c r="W251" s="384">
        <f t="shared" si="13"/>
        <v>11924.4</v>
      </c>
      <c r="X251" s="385">
        <f t="shared" si="13"/>
        <v>0</v>
      </c>
      <c r="Z251" s="305"/>
    </row>
    <row r="252" spans="1:26" x14ac:dyDescent="0.2">
      <c r="A252" s="320" t="s">
        <v>733</v>
      </c>
      <c r="B252" s="344" t="s">
        <v>734</v>
      </c>
      <c r="C252" s="345" t="s">
        <v>735</v>
      </c>
      <c r="D252" s="346" t="s">
        <v>1003</v>
      </c>
      <c r="E252" s="348">
        <v>7107</v>
      </c>
      <c r="F252" s="310">
        <v>11156401.539999999</v>
      </c>
      <c r="G252" s="310">
        <v>908469.17999999993</v>
      </c>
      <c r="H252" s="311">
        <v>0</v>
      </c>
      <c r="I252" s="309">
        <v>5354</v>
      </c>
      <c r="J252" s="310">
        <v>10665200.82</v>
      </c>
      <c r="K252" s="310">
        <v>486152.70000000007</v>
      </c>
      <c r="L252" s="311">
        <v>0</v>
      </c>
      <c r="M252" s="383">
        <v>5099</v>
      </c>
      <c r="N252" s="384">
        <v>14529855.810000001</v>
      </c>
      <c r="O252" s="384">
        <v>1290343.4300000002</v>
      </c>
      <c r="P252" s="385">
        <v>0</v>
      </c>
      <c r="Q252" s="383">
        <f t="shared" si="12"/>
        <v>-2008</v>
      </c>
      <c r="R252" s="384">
        <f t="shared" si="12"/>
        <v>3373454.2700000014</v>
      </c>
      <c r="S252" s="384">
        <f t="shared" si="12"/>
        <v>381874.25000000023</v>
      </c>
      <c r="T252" s="385">
        <f t="shared" si="12"/>
        <v>0</v>
      </c>
      <c r="U252" s="383">
        <f t="shared" si="13"/>
        <v>-255</v>
      </c>
      <c r="V252" s="384">
        <f t="shared" si="13"/>
        <v>3864654.99</v>
      </c>
      <c r="W252" s="384">
        <f t="shared" si="13"/>
        <v>804190.7300000001</v>
      </c>
      <c r="X252" s="385">
        <f t="shared" si="13"/>
        <v>0</v>
      </c>
      <c r="Z252" s="305"/>
    </row>
    <row r="253" spans="1:26" x14ac:dyDescent="0.2">
      <c r="A253" s="320" t="s">
        <v>733</v>
      </c>
      <c r="B253" s="344" t="s">
        <v>736</v>
      </c>
      <c r="C253" s="345" t="s">
        <v>737</v>
      </c>
      <c r="D253" s="346" t="s">
        <v>1003</v>
      </c>
      <c r="E253" s="348">
        <v>5434</v>
      </c>
      <c r="F253" s="310">
        <v>7533100.0500000007</v>
      </c>
      <c r="G253" s="310">
        <v>348583.80000000005</v>
      </c>
      <c r="H253" s="311">
        <v>3456647.66</v>
      </c>
      <c r="I253" s="309">
        <v>4739</v>
      </c>
      <c r="J253" s="310">
        <v>7075681.9600000009</v>
      </c>
      <c r="K253" s="310">
        <v>216416</v>
      </c>
      <c r="L253" s="311">
        <v>3573516.6699999995</v>
      </c>
      <c r="M253" s="383">
        <v>4204</v>
      </c>
      <c r="N253" s="384">
        <v>9370636.4800000004</v>
      </c>
      <c r="O253" s="384">
        <v>159627</v>
      </c>
      <c r="P253" s="385">
        <v>4038877.7200000011</v>
      </c>
      <c r="Q253" s="383">
        <f t="shared" si="12"/>
        <v>-1230</v>
      </c>
      <c r="R253" s="384">
        <f t="shared" si="12"/>
        <v>1837536.4299999997</v>
      </c>
      <c r="S253" s="384">
        <f t="shared" si="12"/>
        <v>-188956.80000000005</v>
      </c>
      <c r="T253" s="385">
        <f t="shared" si="12"/>
        <v>582230.06000000099</v>
      </c>
      <c r="U253" s="383">
        <f t="shared" si="13"/>
        <v>-535</v>
      </c>
      <c r="V253" s="384">
        <f t="shared" si="13"/>
        <v>2294954.5199999996</v>
      </c>
      <c r="W253" s="384">
        <f t="shared" si="13"/>
        <v>-56789</v>
      </c>
      <c r="X253" s="385">
        <f t="shared" si="13"/>
        <v>465361.05000000168</v>
      </c>
      <c r="Z253" s="305"/>
    </row>
    <row r="254" spans="1:26" x14ac:dyDescent="0.2">
      <c r="A254" s="320" t="s">
        <v>733</v>
      </c>
      <c r="B254" s="344" t="s">
        <v>738</v>
      </c>
      <c r="C254" s="345" t="s">
        <v>739</v>
      </c>
      <c r="D254" s="346" t="s">
        <v>1003</v>
      </c>
      <c r="E254" s="348">
        <v>11715</v>
      </c>
      <c r="F254" s="310">
        <v>19507052.850000001</v>
      </c>
      <c r="G254" s="310">
        <v>474366.24000000011</v>
      </c>
      <c r="H254" s="311">
        <v>0</v>
      </c>
      <c r="I254" s="309">
        <v>8468</v>
      </c>
      <c r="J254" s="310">
        <v>18053405.559999999</v>
      </c>
      <c r="K254" s="310">
        <v>284200.71000000002</v>
      </c>
      <c r="L254" s="311">
        <v>0</v>
      </c>
      <c r="M254" s="383">
        <v>7879</v>
      </c>
      <c r="N254" s="384">
        <v>24855443.530000001</v>
      </c>
      <c r="O254" s="384">
        <v>454434.49000000005</v>
      </c>
      <c r="P254" s="385">
        <v>0</v>
      </c>
      <c r="Q254" s="383">
        <f t="shared" si="12"/>
        <v>-3836</v>
      </c>
      <c r="R254" s="384">
        <f t="shared" si="12"/>
        <v>5348390.68</v>
      </c>
      <c r="S254" s="384">
        <f t="shared" si="12"/>
        <v>-19931.750000000058</v>
      </c>
      <c r="T254" s="385">
        <f t="shared" si="12"/>
        <v>0</v>
      </c>
      <c r="U254" s="383">
        <f t="shared" si="13"/>
        <v>-589</v>
      </c>
      <c r="V254" s="384">
        <f t="shared" si="13"/>
        <v>6802037.9700000025</v>
      </c>
      <c r="W254" s="384">
        <f t="shared" si="13"/>
        <v>170233.78000000003</v>
      </c>
      <c r="X254" s="385">
        <f t="shared" si="13"/>
        <v>0</v>
      </c>
      <c r="Z254" s="305"/>
    </row>
    <row r="255" spans="1:26" x14ac:dyDescent="0.2">
      <c r="A255" s="320" t="s">
        <v>733</v>
      </c>
      <c r="B255" s="344" t="s">
        <v>740</v>
      </c>
      <c r="C255" s="345" t="s">
        <v>741</v>
      </c>
      <c r="D255" s="346" t="s">
        <v>1003</v>
      </c>
      <c r="E255" s="348">
        <v>7229</v>
      </c>
      <c r="F255" s="310">
        <v>9296741.8900000006</v>
      </c>
      <c r="G255" s="310">
        <v>1774300.7999999998</v>
      </c>
      <c r="H255" s="311">
        <v>6195822.8200000003</v>
      </c>
      <c r="I255" s="309">
        <v>6779</v>
      </c>
      <c r="J255" s="310">
        <v>8481999.0999999996</v>
      </c>
      <c r="K255" s="310">
        <v>873991.42</v>
      </c>
      <c r="L255" s="311">
        <v>7976691.9599999953</v>
      </c>
      <c r="M255" s="383">
        <v>6237</v>
      </c>
      <c r="N255" s="384">
        <v>10404652.189999999</v>
      </c>
      <c r="O255" s="384">
        <v>5882877.2399999993</v>
      </c>
      <c r="P255" s="385">
        <v>8279428.1999999993</v>
      </c>
      <c r="Q255" s="383">
        <f t="shared" si="12"/>
        <v>-992</v>
      </c>
      <c r="R255" s="384">
        <f t="shared" si="12"/>
        <v>1107910.2999999989</v>
      </c>
      <c r="S255" s="384">
        <f t="shared" si="12"/>
        <v>4108576.4399999995</v>
      </c>
      <c r="T255" s="385">
        <f t="shared" si="12"/>
        <v>2083605.379999999</v>
      </c>
      <c r="U255" s="383">
        <f t="shared" si="13"/>
        <v>-542</v>
      </c>
      <c r="V255" s="384">
        <f t="shared" si="13"/>
        <v>1922653.0899999999</v>
      </c>
      <c r="W255" s="384">
        <f t="shared" si="13"/>
        <v>5008885.8199999994</v>
      </c>
      <c r="X255" s="385">
        <f t="shared" si="13"/>
        <v>302736.24000000395</v>
      </c>
      <c r="Z255" s="305"/>
    </row>
    <row r="256" spans="1:26" x14ac:dyDescent="0.2">
      <c r="A256" s="320" t="s">
        <v>733</v>
      </c>
      <c r="B256" s="344" t="s">
        <v>742</v>
      </c>
      <c r="C256" s="345" t="s">
        <v>743</v>
      </c>
      <c r="D256" s="346" t="s">
        <v>1003</v>
      </c>
      <c r="E256" s="348">
        <v>1713</v>
      </c>
      <c r="F256" s="310">
        <v>5734115.4000000004</v>
      </c>
      <c r="G256" s="310">
        <v>295910</v>
      </c>
      <c r="H256" s="311">
        <v>0</v>
      </c>
      <c r="I256" s="309">
        <v>1067</v>
      </c>
      <c r="J256" s="310">
        <v>5015332.12</v>
      </c>
      <c r="K256" s="310">
        <v>348460</v>
      </c>
      <c r="L256" s="311">
        <v>0</v>
      </c>
      <c r="M256" s="383">
        <v>979</v>
      </c>
      <c r="N256" s="384">
        <v>5637850.9900000002</v>
      </c>
      <c r="O256" s="384">
        <v>335730</v>
      </c>
      <c r="P256" s="385">
        <v>0</v>
      </c>
      <c r="Q256" s="383">
        <f t="shared" si="12"/>
        <v>-734</v>
      </c>
      <c r="R256" s="384">
        <f t="shared" si="12"/>
        <v>-96264.410000000149</v>
      </c>
      <c r="S256" s="384">
        <f t="shared" si="12"/>
        <v>39820</v>
      </c>
      <c r="T256" s="385">
        <f t="shared" si="12"/>
        <v>0</v>
      </c>
      <c r="U256" s="383">
        <f t="shared" si="13"/>
        <v>-88</v>
      </c>
      <c r="V256" s="384">
        <f t="shared" si="13"/>
        <v>622518.87000000011</v>
      </c>
      <c r="W256" s="384">
        <f t="shared" si="13"/>
        <v>-12730</v>
      </c>
      <c r="X256" s="385">
        <f t="shared" si="13"/>
        <v>0</v>
      </c>
      <c r="Z256" s="305"/>
    </row>
    <row r="257" spans="1:26" x14ac:dyDescent="0.2">
      <c r="A257" s="320" t="s">
        <v>733</v>
      </c>
      <c r="B257" s="344" t="s">
        <v>744</v>
      </c>
      <c r="C257" s="345" t="s">
        <v>745</v>
      </c>
      <c r="D257" s="346" t="s">
        <v>1003</v>
      </c>
      <c r="E257" s="348">
        <v>3293</v>
      </c>
      <c r="F257" s="310">
        <v>2523966.67</v>
      </c>
      <c r="G257" s="310">
        <v>0</v>
      </c>
      <c r="H257" s="311">
        <v>0</v>
      </c>
      <c r="I257" s="309">
        <v>2469</v>
      </c>
      <c r="J257" s="310">
        <v>1871830.0399999998</v>
      </c>
      <c r="K257" s="310">
        <v>0</v>
      </c>
      <c r="L257" s="311">
        <v>0</v>
      </c>
      <c r="M257" s="383">
        <v>2216</v>
      </c>
      <c r="N257" s="384">
        <v>2444753.7300000004</v>
      </c>
      <c r="O257" s="384">
        <v>0</v>
      </c>
      <c r="P257" s="385">
        <v>0</v>
      </c>
      <c r="Q257" s="383">
        <f t="shared" si="12"/>
        <v>-1077</v>
      </c>
      <c r="R257" s="384">
        <f t="shared" si="12"/>
        <v>-79212.939999999478</v>
      </c>
      <c r="S257" s="384">
        <f t="shared" si="12"/>
        <v>0</v>
      </c>
      <c r="T257" s="385">
        <f t="shared" si="12"/>
        <v>0</v>
      </c>
      <c r="U257" s="383">
        <f t="shared" si="13"/>
        <v>-253</v>
      </c>
      <c r="V257" s="384">
        <f t="shared" si="13"/>
        <v>572923.69000000064</v>
      </c>
      <c r="W257" s="384">
        <f t="shared" si="13"/>
        <v>0</v>
      </c>
      <c r="X257" s="385">
        <f t="shared" si="13"/>
        <v>0</v>
      </c>
      <c r="Z257" s="305"/>
    </row>
    <row r="258" spans="1:26" x14ac:dyDescent="0.2">
      <c r="A258" s="320" t="s">
        <v>733</v>
      </c>
      <c r="B258" s="344" t="s">
        <v>746</v>
      </c>
      <c r="C258" s="345" t="s">
        <v>747</v>
      </c>
      <c r="D258" s="346" t="s">
        <v>1003</v>
      </c>
      <c r="E258" s="348">
        <v>2258</v>
      </c>
      <c r="F258" s="310">
        <v>1983889.08</v>
      </c>
      <c r="G258" s="310">
        <v>0</v>
      </c>
      <c r="H258" s="311">
        <v>0</v>
      </c>
      <c r="I258" s="309">
        <v>1303</v>
      </c>
      <c r="J258" s="310">
        <v>1470377</v>
      </c>
      <c r="K258" s="310">
        <v>0</v>
      </c>
      <c r="L258" s="311">
        <v>0</v>
      </c>
      <c r="M258" s="383">
        <v>1154</v>
      </c>
      <c r="N258" s="384">
        <v>1882416.59</v>
      </c>
      <c r="O258" s="384">
        <v>0</v>
      </c>
      <c r="P258" s="385">
        <v>0</v>
      </c>
      <c r="Q258" s="383">
        <f t="shared" si="12"/>
        <v>-1104</v>
      </c>
      <c r="R258" s="384">
        <f t="shared" si="12"/>
        <v>-101472.48999999999</v>
      </c>
      <c r="S258" s="384">
        <f t="shared" si="12"/>
        <v>0</v>
      </c>
      <c r="T258" s="385">
        <f t="shared" si="12"/>
        <v>0</v>
      </c>
      <c r="U258" s="383">
        <f t="shared" si="13"/>
        <v>-149</v>
      </c>
      <c r="V258" s="384">
        <f t="shared" si="13"/>
        <v>412039.59000000008</v>
      </c>
      <c r="W258" s="384">
        <f t="shared" si="13"/>
        <v>0</v>
      </c>
      <c r="X258" s="385">
        <f t="shared" si="13"/>
        <v>0</v>
      </c>
      <c r="Z258" s="305"/>
    </row>
    <row r="259" spans="1:26" x14ac:dyDescent="0.2">
      <c r="A259" s="320" t="s">
        <v>733</v>
      </c>
      <c r="B259" s="344" t="s">
        <v>748</v>
      </c>
      <c r="C259" s="345" t="s">
        <v>749</v>
      </c>
      <c r="D259" s="346" t="s">
        <v>1003</v>
      </c>
      <c r="E259" s="348">
        <v>773</v>
      </c>
      <c r="F259" s="310">
        <v>521925.08</v>
      </c>
      <c r="G259" s="310">
        <v>0</v>
      </c>
      <c r="H259" s="311">
        <v>0</v>
      </c>
      <c r="I259" s="309">
        <v>500</v>
      </c>
      <c r="J259" s="310">
        <v>438490.80000000005</v>
      </c>
      <c r="K259" s="310">
        <v>0</v>
      </c>
      <c r="L259" s="311">
        <v>0</v>
      </c>
      <c r="M259" s="383">
        <v>413</v>
      </c>
      <c r="N259" s="384">
        <v>433916.70000000007</v>
      </c>
      <c r="O259" s="384">
        <v>0</v>
      </c>
      <c r="P259" s="385">
        <v>0</v>
      </c>
      <c r="Q259" s="383">
        <f t="shared" si="12"/>
        <v>-360</v>
      </c>
      <c r="R259" s="384">
        <f t="shared" si="12"/>
        <v>-88008.379999999946</v>
      </c>
      <c r="S259" s="384">
        <f t="shared" si="12"/>
        <v>0</v>
      </c>
      <c r="T259" s="385">
        <f t="shared" si="12"/>
        <v>0</v>
      </c>
      <c r="U259" s="383">
        <f t="shared" si="13"/>
        <v>-87</v>
      </c>
      <c r="V259" s="384">
        <f t="shared" si="13"/>
        <v>-4574.0999999999767</v>
      </c>
      <c r="W259" s="384">
        <f t="shared" si="13"/>
        <v>0</v>
      </c>
      <c r="X259" s="385">
        <f t="shared" si="13"/>
        <v>0</v>
      </c>
      <c r="Z259" s="305"/>
    </row>
    <row r="260" spans="1:26" x14ac:dyDescent="0.2">
      <c r="A260" s="320" t="s">
        <v>733</v>
      </c>
      <c r="B260" s="344" t="s">
        <v>750</v>
      </c>
      <c r="C260" s="345" t="s">
        <v>751</v>
      </c>
      <c r="D260" s="346" t="s">
        <v>1003</v>
      </c>
      <c r="E260" s="348">
        <v>3363</v>
      </c>
      <c r="F260" s="310">
        <v>3156988.37</v>
      </c>
      <c r="G260" s="310">
        <v>0</v>
      </c>
      <c r="H260" s="311">
        <v>0</v>
      </c>
      <c r="I260" s="309">
        <v>2051</v>
      </c>
      <c r="J260" s="310">
        <v>2552490.5</v>
      </c>
      <c r="K260" s="310">
        <v>0</v>
      </c>
      <c r="L260" s="311">
        <v>0</v>
      </c>
      <c r="M260" s="383">
        <v>1949</v>
      </c>
      <c r="N260" s="384">
        <v>2675458.6000000006</v>
      </c>
      <c r="O260" s="384">
        <v>0</v>
      </c>
      <c r="P260" s="385">
        <v>0</v>
      </c>
      <c r="Q260" s="383">
        <f t="shared" si="12"/>
        <v>-1414</v>
      </c>
      <c r="R260" s="384">
        <f t="shared" si="12"/>
        <v>-481529.76999999955</v>
      </c>
      <c r="S260" s="384">
        <f t="shared" si="12"/>
        <v>0</v>
      </c>
      <c r="T260" s="385">
        <f t="shared" si="12"/>
        <v>0</v>
      </c>
      <c r="U260" s="383">
        <f t="shared" si="13"/>
        <v>-102</v>
      </c>
      <c r="V260" s="384">
        <f t="shared" si="13"/>
        <v>122968.10000000056</v>
      </c>
      <c r="W260" s="384">
        <f t="shared" si="13"/>
        <v>0</v>
      </c>
      <c r="X260" s="385">
        <f t="shared" si="13"/>
        <v>0</v>
      </c>
      <c r="Z260" s="305"/>
    </row>
    <row r="261" spans="1:26" x14ac:dyDescent="0.2">
      <c r="A261" s="320" t="s">
        <v>733</v>
      </c>
      <c r="B261" s="344" t="s">
        <v>752</v>
      </c>
      <c r="C261" s="345" t="s">
        <v>753</v>
      </c>
      <c r="D261" s="346" t="s">
        <v>1003</v>
      </c>
      <c r="E261" s="348">
        <v>7080</v>
      </c>
      <c r="F261" s="310">
        <v>10371198.640000001</v>
      </c>
      <c r="G261" s="310">
        <v>127900.9599999999</v>
      </c>
      <c r="H261" s="311">
        <v>1305251.31</v>
      </c>
      <c r="I261" s="309">
        <v>5671</v>
      </c>
      <c r="J261" s="310">
        <v>10325313.580000002</v>
      </c>
      <c r="K261" s="310">
        <v>123853.99999999997</v>
      </c>
      <c r="L261" s="311">
        <v>1741838.1799999995</v>
      </c>
      <c r="M261" s="383">
        <v>4958</v>
      </c>
      <c r="N261" s="384">
        <v>10595359.24</v>
      </c>
      <c r="O261" s="384">
        <v>79316</v>
      </c>
      <c r="P261" s="385">
        <v>1724448.4799999997</v>
      </c>
      <c r="Q261" s="383">
        <f t="shared" si="12"/>
        <v>-2122</v>
      </c>
      <c r="R261" s="384">
        <f t="shared" si="12"/>
        <v>224160.59999999963</v>
      </c>
      <c r="S261" s="384">
        <f t="shared" si="12"/>
        <v>-48584.959999999905</v>
      </c>
      <c r="T261" s="385">
        <f t="shared" si="12"/>
        <v>419197.16999999969</v>
      </c>
      <c r="U261" s="383">
        <f t="shared" si="13"/>
        <v>-713</v>
      </c>
      <c r="V261" s="384">
        <f t="shared" si="13"/>
        <v>270045.65999999829</v>
      </c>
      <c r="W261" s="384">
        <f t="shared" si="13"/>
        <v>-44537.999999999971</v>
      </c>
      <c r="X261" s="385">
        <f t="shared" si="13"/>
        <v>-17389.699999999721</v>
      </c>
      <c r="Z261" s="305"/>
    </row>
    <row r="262" spans="1:26" x14ac:dyDescent="0.2">
      <c r="A262" s="320" t="s">
        <v>733</v>
      </c>
      <c r="B262" s="344" t="s">
        <v>754</v>
      </c>
      <c r="C262" s="345" t="s">
        <v>755</v>
      </c>
      <c r="D262" s="346" t="s">
        <v>1003</v>
      </c>
      <c r="E262" s="348">
        <v>1086</v>
      </c>
      <c r="F262" s="310">
        <v>1069221.8</v>
      </c>
      <c r="G262" s="310">
        <v>31258.94</v>
      </c>
      <c r="H262" s="311">
        <v>0</v>
      </c>
      <c r="I262" s="309">
        <v>1026</v>
      </c>
      <c r="J262" s="310">
        <v>904309</v>
      </c>
      <c r="K262" s="310">
        <v>19450</v>
      </c>
      <c r="L262" s="311">
        <v>0</v>
      </c>
      <c r="M262" s="383">
        <v>1062</v>
      </c>
      <c r="N262" s="384">
        <v>1255725.31</v>
      </c>
      <c r="O262" s="384">
        <v>35991</v>
      </c>
      <c r="P262" s="385">
        <v>0</v>
      </c>
      <c r="Q262" s="383">
        <f t="shared" si="12"/>
        <v>-24</v>
      </c>
      <c r="R262" s="384">
        <f t="shared" si="12"/>
        <v>186503.51</v>
      </c>
      <c r="S262" s="384">
        <f t="shared" si="12"/>
        <v>4732.0600000000013</v>
      </c>
      <c r="T262" s="385">
        <f t="shared" si="12"/>
        <v>0</v>
      </c>
      <c r="U262" s="383">
        <f t="shared" si="13"/>
        <v>36</v>
      </c>
      <c r="V262" s="384">
        <f t="shared" si="13"/>
        <v>351416.31000000006</v>
      </c>
      <c r="W262" s="384">
        <f t="shared" si="13"/>
        <v>16541</v>
      </c>
      <c r="X262" s="385">
        <f t="shared" si="13"/>
        <v>0</v>
      </c>
      <c r="Z262" s="305"/>
    </row>
    <row r="263" spans="1:26" x14ac:dyDescent="0.2">
      <c r="A263" s="320" t="s">
        <v>733</v>
      </c>
      <c r="B263" s="344" t="s">
        <v>756</v>
      </c>
      <c r="C263" s="345" t="s">
        <v>757</v>
      </c>
      <c r="D263" s="346" t="s">
        <v>1003</v>
      </c>
      <c r="E263" s="348">
        <v>1440</v>
      </c>
      <c r="F263" s="310">
        <v>1503886</v>
      </c>
      <c r="G263" s="310">
        <v>110037.6</v>
      </c>
      <c r="H263" s="311">
        <v>0</v>
      </c>
      <c r="I263" s="309">
        <v>1374</v>
      </c>
      <c r="J263" s="310">
        <v>1621032.2000000002</v>
      </c>
      <c r="K263" s="310">
        <v>69973.600000000006</v>
      </c>
      <c r="L263" s="311">
        <v>0</v>
      </c>
      <c r="M263" s="383">
        <v>1444</v>
      </c>
      <c r="N263" s="384">
        <v>1827378.6</v>
      </c>
      <c r="O263" s="384">
        <v>84550</v>
      </c>
      <c r="P263" s="385">
        <v>0</v>
      </c>
      <c r="Q263" s="383">
        <f t="shared" si="12"/>
        <v>4</v>
      </c>
      <c r="R263" s="384">
        <f t="shared" si="12"/>
        <v>323492.60000000009</v>
      </c>
      <c r="S263" s="384">
        <f t="shared" si="12"/>
        <v>-25487.600000000006</v>
      </c>
      <c r="T263" s="385">
        <f t="shared" si="12"/>
        <v>0</v>
      </c>
      <c r="U263" s="383">
        <f t="shared" si="13"/>
        <v>70</v>
      </c>
      <c r="V263" s="384">
        <f t="shared" si="13"/>
        <v>206346.39999999991</v>
      </c>
      <c r="W263" s="384">
        <f t="shared" si="13"/>
        <v>14576.399999999994</v>
      </c>
      <c r="X263" s="385">
        <f t="shared" si="13"/>
        <v>0</v>
      </c>
      <c r="Z263" s="305"/>
    </row>
    <row r="264" spans="1:26" x14ac:dyDescent="0.2">
      <c r="A264" s="320" t="s">
        <v>733</v>
      </c>
      <c r="B264" s="344" t="s">
        <v>758</v>
      </c>
      <c r="C264" s="345" t="s">
        <v>759</v>
      </c>
      <c r="D264" s="346" t="s">
        <v>1003</v>
      </c>
      <c r="E264" s="348">
        <v>3718</v>
      </c>
      <c r="F264" s="310">
        <v>3010889.41</v>
      </c>
      <c r="G264" s="310">
        <v>101453.2</v>
      </c>
      <c r="H264" s="311">
        <v>11894.84</v>
      </c>
      <c r="I264" s="309">
        <v>3626</v>
      </c>
      <c r="J264" s="310">
        <v>2724632.85</v>
      </c>
      <c r="K264" s="310">
        <v>67527.199999999997</v>
      </c>
      <c r="L264" s="311">
        <v>797.2</v>
      </c>
      <c r="M264" s="383">
        <v>3140</v>
      </c>
      <c r="N264" s="384">
        <v>2709655.15</v>
      </c>
      <c r="O264" s="384">
        <v>71739</v>
      </c>
      <c r="P264" s="385">
        <v>1888.8</v>
      </c>
      <c r="Q264" s="383">
        <f t="shared" si="12"/>
        <v>-578</v>
      </c>
      <c r="R264" s="384">
        <f t="shared" si="12"/>
        <v>-301234.26000000024</v>
      </c>
      <c r="S264" s="384">
        <f t="shared" si="12"/>
        <v>-29714.199999999997</v>
      </c>
      <c r="T264" s="385">
        <f t="shared" si="12"/>
        <v>-10006.040000000001</v>
      </c>
      <c r="U264" s="383">
        <f t="shared" si="13"/>
        <v>-486</v>
      </c>
      <c r="V264" s="384">
        <f t="shared" si="13"/>
        <v>-14977.700000000186</v>
      </c>
      <c r="W264" s="384">
        <f t="shared" si="13"/>
        <v>4211.8000000000029</v>
      </c>
      <c r="X264" s="385">
        <f t="shared" si="13"/>
        <v>1091.5999999999999</v>
      </c>
      <c r="Z264" s="305"/>
    </row>
    <row r="265" spans="1:26" x14ac:dyDescent="0.2">
      <c r="A265" s="320" t="s">
        <v>733</v>
      </c>
      <c r="B265" s="344" t="s">
        <v>760</v>
      </c>
      <c r="C265" s="345" t="s">
        <v>761</v>
      </c>
      <c r="D265" s="346" t="s">
        <v>1003</v>
      </c>
      <c r="E265" s="348">
        <v>10064</v>
      </c>
      <c r="F265" s="310">
        <v>19613006.039999999</v>
      </c>
      <c r="G265" s="310">
        <v>750081.87999999966</v>
      </c>
      <c r="H265" s="311">
        <v>5519354.5700000012</v>
      </c>
      <c r="I265" s="309">
        <v>9268</v>
      </c>
      <c r="J265" s="310">
        <v>15262888</v>
      </c>
      <c r="K265" s="310">
        <v>493985.15</v>
      </c>
      <c r="L265" s="311">
        <v>7448031.1400000025</v>
      </c>
      <c r="M265" s="383">
        <v>8750</v>
      </c>
      <c r="N265" s="384">
        <v>17158725.559999999</v>
      </c>
      <c r="O265" s="384">
        <v>630731.88</v>
      </c>
      <c r="P265" s="385">
        <v>8692686.9900000021</v>
      </c>
      <c r="Q265" s="383">
        <f t="shared" si="12"/>
        <v>-1314</v>
      </c>
      <c r="R265" s="384">
        <f t="shared" si="12"/>
        <v>-2454280.4800000004</v>
      </c>
      <c r="S265" s="384">
        <f t="shared" si="12"/>
        <v>-119349.99999999965</v>
      </c>
      <c r="T265" s="385">
        <f t="shared" si="12"/>
        <v>3173332.4200000009</v>
      </c>
      <c r="U265" s="383">
        <f t="shared" si="13"/>
        <v>-518</v>
      </c>
      <c r="V265" s="384">
        <f t="shared" si="13"/>
        <v>1895837.5599999987</v>
      </c>
      <c r="W265" s="384">
        <f t="shared" si="13"/>
        <v>136746.72999999998</v>
      </c>
      <c r="X265" s="385">
        <f t="shared" si="13"/>
        <v>1244655.8499999996</v>
      </c>
      <c r="Z265" s="305"/>
    </row>
    <row r="266" spans="1:26" x14ac:dyDescent="0.2">
      <c r="A266" s="320" t="s">
        <v>733</v>
      </c>
      <c r="B266" s="344" t="s">
        <v>762</v>
      </c>
      <c r="C266" s="345" t="s">
        <v>763</v>
      </c>
      <c r="D266" s="346" t="s">
        <v>1003</v>
      </c>
      <c r="E266" s="348">
        <v>1107</v>
      </c>
      <c r="F266" s="310">
        <v>1096512.96</v>
      </c>
      <c r="G266" s="310">
        <v>112111.6</v>
      </c>
      <c r="H266" s="311">
        <v>0</v>
      </c>
      <c r="I266" s="309">
        <v>1156</v>
      </c>
      <c r="J266" s="310">
        <v>1097695.4000000001</v>
      </c>
      <c r="K266" s="310">
        <v>64036.800000000003</v>
      </c>
      <c r="L266" s="311">
        <v>0</v>
      </c>
      <c r="M266" s="383">
        <v>960</v>
      </c>
      <c r="N266" s="384">
        <v>1199156.33</v>
      </c>
      <c r="O266" s="384">
        <v>83165</v>
      </c>
      <c r="P266" s="385">
        <v>0</v>
      </c>
      <c r="Q266" s="383">
        <f t="shared" si="12"/>
        <v>-147</v>
      </c>
      <c r="R266" s="384">
        <f t="shared" si="12"/>
        <v>102643.37000000011</v>
      </c>
      <c r="S266" s="384">
        <f t="shared" si="12"/>
        <v>-28946.600000000006</v>
      </c>
      <c r="T266" s="385">
        <f t="shared" si="12"/>
        <v>0</v>
      </c>
      <c r="U266" s="383">
        <f t="shared" si="13"/>
        <v>-196</v>
      </c>
      <c r="V266" s="384">
        <f t="shared" si="13"/>
        <v>101460.92999999993</v>
      </c>
      <c r="W266" s="384">
        <f t="shared" si="13"/>
        <v>19128.199999999997</v>
      </c>
      <c r="X266" s="385">
        <f t="shared" si="13"/>
        <v>0</v>
      </c>
      <c r="Z266" s="305"/>
    </row>
    <row r="267" spans="1:26" x14ac:dyDescent="0.2">
      <c r="A267" s="320" t="s">
        <v>733</v>
      </c>
      <c r="B267" s="344" t="s">
        <v>764</v>
      </c>
      <c r="C267" s="345" t="s">
        <v>765</v>
      </c>
      <c r="D267" s="346" t="s">
        <v>1003</v>
      </c>
      <c r="E267" s="348">
        <v>191</v>
      </c>
      <c r="F267" s="310">
        <v>318080.2</v>
      </c>
      <c r="G267" s="310">
        <v>353700</v>
      </c>
      <c r="H267" s="311">
        <v>0</v>
      </c>
      <c r="I267" s="309">
        <v>169</v>
      </c>
      <c r="J267" s="310">
        <v>261509.9</v>
      </c>
      <c r="K267" s="310">
        <v>301860</v>
      </c>
      <c r="L267" s="311">
        <v>0</v>
      </c>
      <c r="M267" s="383">
        <v>135</v>
      </c>
      <c r="N267" s="384">
        <v>360813.64</v>
      </c>
      <c r="O267" s="384">
        <v>242340</v>
      </c>
      <c r="P267" s="385">
        <v>0</v>
      </c>
      <c r="Q267" s="383">
        <f t="shared" si="12"/>
        <v>-56</v>
      </c>
      <c r="R267" s="384">
        <f t="shared" si="12"/>
        <v>42733.440000000002</v>
      </c>
      <c r="S267" s="384">
        <f t="shared" si="12"/>
        <v>-111360</v>
      </c>
      <c r="T267" s="385">
        <f t="shared" si="12"/>
        <v>0</v>
      </c>
      <c r="U267" s="383">
        <f t="shared" si="13"/>
        <v>-34</v>
      </c>
      <c r="V267" s="384">
        <f t="shared" si="13"/>
        <v>99303.74000000002</v>
      </c>
      <c r="W267" s="384">
        <f t="shared" si="13"/>
        <v>-59520</v>
      </c>
      <c r="X267" s="385">
        <f t="shared" si="13"/>
        <v>0</v>
      </c>
      <c r="Z267" s="305"/>
    </row>
    <row r="268" spans="1:26" x14ac:dyDescent="0.2">
      <c r="A268" s="320" t="s">
        <v>733</v>
      </c>
      <c r="B268" s="344" t="s">
        <v>766</v>
      </c>
      <c r="C268" s="345" t="s">
        <v>767</v>
      </c>
      <c r="D268" s="346" t="s">
        <v>1003</v>
      </c>
      <c r="E268" s="348">
        <v>4603</v>
      </c>
      <c r="F268" s="310">
        <v>3045794.6</v>
      </c>
      <c r="G268" s="310">
        <v>318479.47000000003</v>
      </c>
      <c r="H268" s="311">
        <v>7950584.9199999999</v>
      </c>
      <c r="I268" s="309">
        <v>4152</v>
      </c>
      <c r="J268" s="310">
        <v>2555888</v>
      </c>
      <c r="K268" s="310">
        <v>280372.40000000002</v>
      </c>
      <c r="L268" s="311">
        <v>8798148.5799999982</v>
      </c>
      <c r="M268" s="383">
        <v>3203</v>
      </c>
      <c r="N268" s="384">
        <v>3086852.24</v>
      </c>
      <c r="O268" s="384">
        <v>256992</v>
      </c>
      <c r="P268" s="385">
        <v>10367467.48</v>
      </c>
      <c r="Q268" s="383">
        <f t="shared" si="12"/>
        <v>-1400</v>
      </c>
      <c r="R268" s="384">
        <f t="shared" si="12"/>
        <v>41057.64000000013</v>
      </c>
      <c r="S268" s="384">
        <f t="shared" si="12"/>
        <v>-61487.47000000003</v>
      </c>
      <c r="T268" s="385">
        <f t="shared" si="12"/>
        <v>2416882.5600000005</v>
      </c>
      <c r="U268" s="383">
        <f t="shared" si="13"/>
        <v>-949</v>
      </c>
      <c r="V268" s="384">
        <f t="shared" si="13"/>
        <v>530964.24000000022</v>
      </c>
      <c r="W268" s="384">
        <f t="shared" si="13"/>
        <v>-23380.400000000023</v>
      </c>
      <c r="X268" s="385">
        <f t="shared" si="13"/>
        <v>1569318.9000000022</v>
      </c>
      <c r="Z268" s="305"/>
    </row>
    <row r="269" spans="1:26" x14ac:dyDescent="0.2">
      <c r="A269" s="320" t="s">
        <v>733</v>
      </c>
      <c r="B269" s="344" t="s">
        <v>768</v>
      </c>
      <c r="C269" s="345" t="s">
        <v>769</v>
      </c>
      <c r="D269" s="346" t="s">
        <v>1003</v>
      </c>
      <c r="E269" s="348">
        <v>3792</v>
      </c>
      <c r="F269" s="310">
        <v>7550040.2999999989</v>
      </c>
      <c r="G269" s="310">
        <v>157207</v>
      </c>
      <c r="H269" s="311">
        <v>0</v>
      </c>
      <c r="I269" s="309">
        <v>3043</v>
      </c>
      <c r="J269" s="310">
        <v>6860453.9800000004</v>
      </c>
      <c r="K269" s="310">
        <v>100863</v>
      </c>
      <c r="L269" s="311">
        <v>0</v>
      </c>
      <c r="M269" s="383">
        <v>2314</v>
      </c>
      <c r="N269" s="384">
        <v>9606556.2899999991</v>
      </c>
      <c r="O269" s="384">
        <v>157979</v>
      </c>
      <c r="P269" s="385">
        <v>0</v>
      </c>
      <c r="Q269" s="383">
        <f t="shared" si="12"/>
        <v>-1478</v>
      </c>
      <c r="R269" s="384">
        <f t="shared" si="12"/>
        <v>2056515.9900000002</v>
      </c>
      <c r="S269" s="384">
        <f t="shared" si="12"/>
        <v>772</v>
      </c>
      <c r="T269" s="385">
        <f t="shared" si="12"/>
        <v>0</v>
      </c>
      <c r="U269" s="383">
        <f t="shared" si="13"/>
        <v>-729</v>
      </c>
      <c r="V269" s="384">
        <f t="shared" si="13"/>
        <v>2746102.3099999987</v>
      </c>
      <c r="W269" s="384">
        <f t="shared" si="13"/>
        <v>57116</v>
      </c>
      <c r="X269" s="385">
        <f t="shared" si="13"/>
        <v>0</v>
      </c>
      <c r="Z269" s="305"/>
    </row>
    <row r="270" spans="1:26" x14ac:dyDescent="0.2">
      <c r="A270" s="320" t="s">
        <v>733</v>
      </c>
      <c r="B270" s="344" t="s">
        <v>770</v>
      </c>
      <c r="C270" s="345" t="s">
        <v>771</v>
      </c>
      <c r="D270" s="346" t="s">
        <v>1003</v>
      </c>
      <c r="E270" s="348">
        <v>263</v>
      </c>
      <c r="F270" s="310">
        <v>314460.08</v>
      </c>
      <c r="G270" s="310">
        <v>0</v>
      </c>
      <c r="H270" s="311">
        <v>0</v>
      </c>
      <c r="I270" s="309">
        <v>170</v>
      </c>
      <c r="J270" s="310">
        <v>280661.8</v>
      </c>
      <c r="K270" s="310">
        <v>0</v>
      </c>
      <c r="L270" s="311">
        <v>0</v>
      </c>
      <c r="M270" s="383">
        <v>141</v>
      </c>
      <c r="N270" s="384">
        <v>329404.09999999998</v>
      </c>
      <c r="O270" s="384">
        <v>0</v>
      </c>
      <c r="P270" s="385">
        <v>0</v>
      </c>
      <c r="Q270" s="383">
        <f t="shared" si="12"/>
        <v>-122</v>
      </c>
      <c r="R270" s="384">
        <f t="shared" si="12"/>
        <v>14944.01999999996</v>
      </c>
      <c r="S270" s="384">
        <f t="shared" si="12"/>
        <v>0</v>
      </c>
      <c r="T270" s="385">
        <f t="shared" si="12"/>
        <v>0</v>
      </c>
      <c r="U270" s="383">
        <f t="shared" si="13"/>
        <v>-29</v>
      </c>
      <c r="V270" s="384">
        <f t="shared" si="13"/>
        <v>48742.299999999988</v>
      </c>
      <c r="W270" s="384">
        <f t="shared" si="13"/>
        <v>0</v>
      </c>
      <c r="X270" s="385">
        <f t="shared" si="13"/>
        <v>0</v>
      </c>
      <c r="Z270" s="305"/>
    </row>
    <row r="271" spans="1:26" x14ac:dyDescent="0.2">
      <c r="A271" s="320" t="s">
        <v>733</v>
      </c>
      <c r="B271" s="344" t="s">
        <v>772</v>
      </c>
      <c r="C271" s="345" t="s">
        <v>773</v>
      </c>
      <c r="D271" s="346" t="s">
        <v>1003</v>
      </c>
      <c r="E271" s="348">
        <v>381</v>
      </c>
      <c r="F271" s="310">
        <v>471000</v>
      </c>
      <c r="G271" s="310">
        <v>0</v>
      </c>
      <c r="H271" s="311">
        <v>0</v>
      </c>
      <c r="I271" s="309">
        <v>249</v>
      </c>
      <c r="J271" s="310">
        <v>376877.80000000005</v>
      </c>
      <c r="K271" s="310">
        <v>0</v>
      </c>
      <c r="L271" s="311">
        <v>0</v>
      </c>
      <c r="M271" s="383">
        <v>245</v>
      </c>
      <c r="N271" s="384">
        <v>460863.48</v>
      </c>
      <c r="O271" s="384">
        <v>0</v>
      </c>
      <c r="P271" s="385">
        <v>0</v>
      </c>
      <c r="Q271" s="383">
        <f t="shared" si="12"/>
        <v>-136</v>
      </c>
      <c r="R271" s="384">
        <f t="shared" si="12"/>
        <v>-10136.520000000019</v>
      </c>
      <c r="S271" s="384">
        <f t="shared" si="12"/>
        <v>0</v>
      </c>
      <c r="T271" s="385">
        <f t="shared" si="12"/>
        <v>0</v>
      </c>
      <c r="U271" s="383">
        <f t="shared" si="13"/>
        <v>-4</v>
      </c>
      <c r="V271" s="384">
        <f t="shared" si="13"/>
        <v>83985.679999999935</v>
      </c>
      <c r="W271" s="384">
        <f t="shared" si="13"/>
        <v>0</v>
      </c>
      <c r="X271" s="385">
        <f t="shared" si="13"/>
        <v>0</v>
      </c>
      <c r="Z271" s="305"/>
    </row>
    <row r="272" spans="1:26" x14ac:dyDescent="0.2">
      <c r="A272" s="320" t="s">
        <v>733</v>
      </c>
      <c r="B272" s="344" t="s">
        <v>774</v>
      </c>
      <c r="C272" s="345" t="s">
        <v>775</v>
      </c>
      <c r="D272" s="346" t="s">
        <v>1003</v>
      </c>
      <c r="E272" s="348">
        <v>9413</v>
      </c>
      <c r="F272" s="310">
        <v>14661025.9</v>
      </c>
      <c r="G272" s="310">
        <v>316903.27</v>
      </c>
      <c r="H272" s="311">
        <v>4833085.68</v>
      </c>
      <c r="I272" s="309">
        <v>9071</v>
      </c>
      <c r="J272" s="310">
        <v>13024044.439999999</v>
      </c>
      <c r="K272" s="310">
        <v>277116.33999999997</v>
      </c>
      <c r="L272" s="311">
        <v>6138928.7600000007</v>
      </c>
      <c r="M272" s="383">
        <v>8438</v>
      </c>
      <c r="N272" s="384">
        <v>12776047.999999998</v>
      </c>
      <c r="O272" s="384">
        <v>365835</v>
      </c>
      <c r="P272" s="385">
        <v>6951689.9199999981</v>
      </c>
      <c r="Q272" s="383">
        <f t="shared" si="12"/>
        <v>-975</v>
      </c>
      <c r="R272" s="384">
        <f t="shared" si="12"/>
        <v>-1884977.9000000022</v>
      </c>
      <c r="S272" s="384">
        <f t="shared" si="12"/>
        <v>48931.729999999981</v>
      </c>
      <c r="T272" s="385">
        <f t="shared" si="12"/>
        <v>2118604.2399999984</v>
      </c>
      <c r="U272" s="383">
        <f t="shared" si="13"/>
        <v>-633</v>
      </c>
      <c r="V272" s="384">
        <f t="shared" si="13"/>
        <v>-247996.44000000134</v>
      </c>
      <c r="W272" s="384">
        <f t="shared" si="13"/>
        <v>88718.660000000033</v>
      </c>
      <c r="X272" s="385">
        <f t="shared" si="13"/>
        <v>812761.15999999736</v>
      </c>
      <c r="Z272" s="305"/>
    </row>
    <row r="273" spans="1:26" x14ac:dyDescent="0.2">
      <c r="A273" s="320" t="s">
        <v>733</v>
      </c>
      <c r="B273" s="344" t="s">
        <v>776</v>
      </c>
      <c r="C273" s="345" t="s">
        <v>777</v>
      </c>
      <c r="D273" s="346" t="s">
        <v>1003</v>
      </c>
      <c r="E273" s="348">
        <v>4644</v>
      </c>
      <c r="F273" s="310">
        <v>13390127.699999999</v>
      </c>
      <c r="G273" s="310">
        <v>558065</v>
      </c>
      <c r="H273" s="311">
        <v>6174759.0899999999</v>
      </c>
      <c r="I273" s="309">
        <v>4598</v>
      </c>
      <c r="J273" s="310">
        <v>12157410.5</v>
      </c>
      <c r="K273" s="310">
        <v>308835</v>
      </c>
      <c r="L273" s="311">
        <v>7387121.4600000009</v>
      </c>
      <c r="M273" s="383">
        <v>4689</v>
      </c>
      <c r="N273" s="384">
        <v>12876987.760000004</v>
      </c>
      <c r="O273" s="384">
        <v>240531</v>
      </c>
      <c r="P273" s="385">
        <v>6882804.4000000013</v>
      </c>
      <c r="Q273" s="383">
        <f t="shared" si="12"/>
        <v>45</v>
      </c>
      <c r="R273" s="384">
        <f t="shared" si="12"/>
        <v>-513139.93999999575</v>
      </c>
      <c r="S273" s="384">
        <f t="shared" si="12"/>
        <v>-317534</v>
      </c>
      <c r="T273" s="385">
        <f t="shared" si="12"/>
        <v>708045.31000000145</v>
      </c>
      <c r="U273" s="383">
        <f t="shared" si="13"/>
        <v>91</v>
      </c>
      <c r="V273" s="384">
        <f t="shared" si="13"/>
        <v>719577.2600000035</v>
      </c>
      <c r="W273" s="384">
        <f t="shared" si="13"/>
        <v>-68304</v>
      </c>
      <c r="X273" s="385">
        <f t="shared" si="13"/>
        <v>-504317.05999999959</v>
      </c>
      <c r="Z273" s="305"/>
    </row>
    <row r="274" spans="1:26" x14ac:dyDescent="0.2">
      <c r="A274" s="320" t="s">
        <v>733</v>
      </c>
      <c r="B274" s="344" t="s">
        <v>778</v>
      </c>
      <c r="C274" s="345" t="s">
        <v>779</v>
      </c>
      <c r="D274" s="346" t="s">
        <v>1003</v>
      </c>
      <c r="E274" s="348">
        <v>3012</v>
      </c>
      <c r="F274" s="310">
        <v>2344457.73</v>
      </c>
      <c r="G274" s="310">
        <v>4980</v>
      </c>
      <c r="H274" s="311">
        <v>5351920.43</v>
      </c>
      <c r="I274" s="309">
        <v>2800</v>
      </c>
      <c r="J274" s="310">
        <v>2292270.9799999995</v>
      </c>
      <c r="K274" s="310">
        <v>830</v>
      </c>
      <c r="L274" s="311">
        <v>6074127.3300000019</v>
      </c>
      <c r="M274" s="383">
        <v>2630</v>
      </c>
      <c r="N274" s="384">
        <v>2334412.84</v>
      </c>
      <c r="O274" s="384">
        <v>1098</v>
      </c>
      <c r="P274" s="385">
        <v>7228394.6700000018</v>
      </c>
      <c r="Q274" s="383">
        <f t="shared" si="12"/>
        <v>-382</v>
      </c>
      <c r="R274" s="384">
        <f t="shared" si="12"/>
        <v>-10044.89000000013</v>
      </c>
      <c r="S274" s="384">
        <f t="shared" si="12"/>
        <v>-3882</v>
      </c>
      <c r="T274" s="385">
        <f t="shared" si="12"/>
        <v>1876474.2400000021</v>
      </c>
      <c r="U274" s="383">
        <f t="shared" si="13"/>
        <v>-170</v>
      </c>
      <c r="V274" s="384">
        <f t="shared" si="13"/>
        <v>42141.860000000335</v>
      </c>
      <c r="W274" s="384">
        <f t="shared" si="13"/>
        <v>268</v>
      </c>
      <c r="X274" s="385">
        <f t="shared" si="13"/>
        <v>1154267.3399999999</v>
      </c>
      <c r="Z274" s="305"/>
    </row>
    <row r="275" spans="1:26" x14ac:dyDescent="0.2">
      <c r="A275" s="320" t="s">
        <v>733</v>
      </c>
      <c r="B275" s="344" t="s">
        <v>780</v>
      </c>
      <c r="C275" s="345" t="s">
        <v>781</v>
      </c>
      <c r="D275" s="346" t="s">
        <v>1003</v>
      </c>
      <c r="E275" s="348">
        <v>1053</v>
      </c>
      <c r="F275" s="310">
        <v>849527.69</v>
      </c>
      <c r="G275" s="310">
        <v>0</v>
      </c>
      <c r="H275" s="311">
        <v>0</v>
      </c>
      <c r="I275" s="309">
        <v>923</v>
      </c>
      <c r="J275" s="310">
        <v>773856.10000000009</v>
      </c>
      <c r="K275" s="310">
        <v>0</v>
      </c>
      <c r="L275" s="311">
        <v>0</v>
      </c>
      <c r="M275" s="383">
        <v>722</v>
      </c>
      <c r="N275" s="384">
        <v>766777.52</v>
      </c>
      <c r="O275" s="384">
        <v>0</v>
      </c>
      <c r="P275" s="385">
        <v>0</v>
      </c>
      <c r="Q275" s="383">
        <f t="shared" si="12"/>
        <v>-331</v>
      </c>
      <c r="R275" s="384">
        <f t="shared" si="12"/>
        <v>-82750.169999999925</v>
      </c>
      <c r="S275" s="384">
        <f t="shared" si="12"/>
        <v>0</v>
      </c>
      <c r="T275" s="385">
        <f t="shared" si="12"/>
        <v>0</v>
      </c>
      <c r="U275" s="383">
        <f t="shared" si="13"/>
        <v>-201</v>
      </c>
      <c r="V275" s="384">
        <f t="shared" si="13"/>
        <v>-7078.5800000000745</v>
      </c>
      <c r="W275" s="384">
        <f t="shared" si="13"/>
        <v>0</v>
      </c>
      <c r="X275" s="385">
        <f t="shared" si="13"/>
        <v>0</v>
      </c>
      <c r="Z275" s="305"/>
    </row>
    <row r="276" spans="1:26" x14ac:dyDescent="0.2">
      <c r="A276" s="320" t="s">
        <v>733</v>
      </c>
      <c r="B276" s="344" t="s">
        <v>782</v>
      </c>
      <c r="C276" s="345" t="s">
        <v>783</v>
      </c>
      <c r="D276" s="346" t="s">
        <v>1004</v>
      </c>
      <c r="E276" s="348">
        <v>3703</v>
      </c>
      <c r="F276" s="310">
        <v>4274874.28</v>
      </c>
      <c r="G276" s="310">
        <v>0</v>
      </c>
      <c r="H276" s="311">
        <v>0</v>
      </c>
      <c r="I276" s="309">
        <v>3000</v>
      </c>
      <c r="J276" s="310">
        <v>3515645.6399999997</v>
      </c>
      <c r="K276" s="310">
        <v>0</v>
      </c>
      <c r="L276" s="311">
        <v>0</v>
      </c>
      <c r="M276" s="383">
        <v>2890</v>
      </c>
      <c r="N276" s="384">
        <v>4308118.8899999997</v>
      </c>
      <c r="O276" s="384">
        <v>0</v>
      </c>
      <c r="P276" s="385">
        <v>0</v>
      </c>
      <c r="Q276" s="383">
        <f t="shared" si="12"/>
        <v>-813</v>
      </c>
      <c r="R276" s="384">
        <f t="shared" si="12"/>
        <v>33244.609999999404</v>
      </c>
      <c r="S276" s="384">
        <f t="shared" si="12"/>
        <v>0</v>
      </c>
      <c r="T276" s="385">
        <f t="shared" si="12"/>
        <v>0</v>
      </c>
      <c r="U276" s="383">
        <f t="shared" si="13"/>
        <v>-110</v>
      </c>
      <c r="V276" s="384">
        <f t="shared" si="13"/>
        <v>792473.25</v>
      </c>
      <c r="W276" s="384">
        <f t="shared" si="13"/>
        <v>0</v>
      </c>
      <c r="X276" s="385">
        <f t="shared" si="13"/>
        <v>0</v>
      </c>
      <c r="Z276" s="305"/>
    </row>
    <row r="277" spans="1:26" x14ac:dyDescent="0.2">
      <c r="A277" s="320" t="s">
        <v>733</v>
      </c>
      <c r="B277" s="344" t="s">
        <v>784</v>
      </c>
      <c r="C277" s="345" t="s">
        <v>785</v>
      </c>
      <c r="D277" s="346" t="s">
        <v>1004</v>
      </c>
      <c r="E277" s="348">
        <v>2023</v>
      </c>
      <c r="F277" s="310">
        <v>1811739.26</v>
      </c>
      <c r="G277" s="310">
        <v>0</v>
      </c>
      <c r="H277" s="311">
        <v>0</v>
      </c>
      <c r="I277" s="309">
        <v>1873</v>
      </c>
      <c r="J277" s="310">
        <v>1672249.6</v>
      </c>
      <c r="K277" s="310">
        <v>0</v>
      </c>
      <c r="L277" s="311">
        <v>0</v>
      </c>
      <c r="M277" s="383">
        <v>1869</v>
      </c>
      <c r="N277" s="384">
        <v>2172693.96</v>
      </c>
      <c r="O277" s="384">
        <v>0</v>
      </c>
      <c r="P277" s="385">
        <v>0</v>
      </c>
      <c r="Q277" s="383">
        <f t="shared" si="12"/>
        <v>-154</v>
      </c>
      <c r="R277" s="384">
        <f t="shared" si="12"/>
        <v>360954.69999999995</v>
      </c>
      <c r="S277" s="384">
        <f t="shared" si="12"/>
        <v>0</v>
      </c>
      <c r="T277" s="385">
        <f t="shared" si="12"/>
        <v>0</v>
      </c>
      <c r="U277" s="383">
        <f t="shared" si="13"/>
        <v>-4</v>
      </c>
      <c r="V277" s="384">
        <f t="shared" si="13"/>
        <v>500444.35999999987</v>
      </c>
      <c r="W277" s="384">
        <f t="shared" si="13"/>
        <v>0</v>
      </c>
      <c r="X277" s="385">
        <f t="shared" si="13"/>
        <v>0</v>
      </c>
      <c r="Z277" s="305"/>
    </row>
    <row r="278" spans="1:26" x14ac:dyDescent="0.2">
      <c r="A278" s="320" t="s">
        <v>733</v>
      </c>
      <c r="B278" s="344" t="s">
        <v>786</v>
      </c>
      <c r="C278" s="345" t="s">
        <v>787</v>
      </c>
      <c r="D278" s="346" t="s">
        <v>1004</v>
      </c>
      <c r="E278" s="348">
        <v>1820</v>
      </c>
      <c r="F278" s="310">
        <v>1407833.07</v>
      </c>
      <c r="G278" s="310">
        <v>0</v>
      </c>
      <c r="H278" s="311">
        <v>0</v>
      </c>
      <c r="I278" s="309">
        <v>1901</v>
      </c>
      <c r="J278" s="310">
        <v>1492507</v>
      </c>
      <c r="K278" s="310">
        <v>0</v>
      </c>
      <c r="L278" s="311">
        <v>0</v>
      </c>
      <c r="M278" s="383">
        <v>2044</v>
      </c>
      <c r="N278" s="384">
        <v>2083564.85</v>
      </c>
      <c r="O278" s="384">
        <v>0</v>
      </c>
      <c r="P278" s="385">
        <v>0</v>
      </c>
      <c r="Q278" s="383">
        <f t="shared" si="12"/>
        <v>224</v>
      </c>
      <c r="R278" s="384">
        <f t="shared" si="12"/>
        <v>675731.78</v>
      </c>
      <c r="S278" s="384">
        <f t="shared" si="12"/>
        <v>0</v>
      </c>
      <c r="T278" s="385">
        <f t="shared" si="12"/>
        <v>0</v>
      </c>
      <c r="U278" s="383">
        <f t="shared" si="13"/>
        <v>143</v>
      </c>
      <c r="V278" s="384">
        <f t="shared" si="13"/>
        <v>591057.85000000009</v>
      </c>
      <c r="W278" s="384">
        <f t="shared" si="13"/>
        <v>0</v>
      </c>
      <c r="X278" s="385">
        <f t="shared" si="13"/>
        <v>0</v>
      </c>
      <c r="Z278" s="305"/>
    </row>
    <row r="279" spans="1:26" x14ac:dyDescent="0.2">
      <c r="A279" s="320" t="s">
        <v>733</v>
      </c>
      <c r="B279" s="344" t="s">
        <v>788</v>
      </c>
      <c r="C279" s="345" t="s">
        <v>789</v>
      </c>
      <c r="D279" s="346" t="s">
        <v>1004</v>
      </c>
      <c r="E279" s="348">
        <v>2327</v>
      </c>
      <c r="F279" s="310">
        <v>1439443.49</v>
      </c>
      <c r="G279" s="310">
        <v>0</v>
      </c>
      <c r="H279" s="311">
        <v>0</v>
      </c>
      <c r="I279" s="309">
        <v>2099</v>
      </c>
      <c r="J279" s="310">
        <v>1416648.8</v>
      </c>
      <c r="K279" s="310">
        <v>0</v>
      </c>
      <c r="L279" s="311">
        <v>0</v>
      </c>
      <c r="M279" s="383">
        <v>1707</v>
      </c>
      <c r="N279" s="384">
        <v>1412010.92</v>
      </c>
      <c r="O279" s="384">
        <v>0</v>
      </c>
      <c r="P279" s="385">
        <v>0</v>
      </c>
      <c r="Q279" s="383">
        <f t="shared" si="12"/>
        <v>-620</v>
      </c>
      <c r="R279" s="384">
        <f t="shared" si="12"/>
        <v>-27432.570000000065</v>
      </c>
      <c r="S279" s="384">
        <f t="shared" si="12"/>
        <v>0</v>
      </c>
      <c r="T279" s="385">
        <f t="shared" si="12"/>
        <v>0</v>
      </c>
      <c r="U279" s="383">
        <f t="shared" si="13"/>
        <v>-392</v>
      </c>
      <c r="V279" s="384">
        <f t="shared" si="13"/>
        <v>-4637.8800000001211</v>
      </c>
      <c r="W279" s="384">
        <f t="shared" si="13"/>
        <v>0</v>
      </c>
      <c r="X279" s="385">
        <f t="shared" si="13"/>
        <v>0</v>
      </c>
      <c r="Z279" s="305"/>
    </row>
    <row r="280" spans="1:26" x14ac:dyDescent="0.2">
      <c r="A280" s="320" t="s">
        <v>733</v>
      </c>
      <c r="B280" s="344" t="s">
        <v>790</v>
      </c>
      <c r="C280" s="345" t="s">
        <v>791</v>
      </c>
      <c r="D280" s="346" t="s">
        <v>1004</v>
      </c>
      <c r="E280" s="348">
        <v>560</v>
      </c>
      <c r="F280" s="310">
        <v>769744.77</v>
      </c>
      <c r="G280" s="310">
        <v>240402.00000000012</v>
      </c>
      <c r="H280" s="311">
        <v>0</v>
      </c>
      <c r="I280" s="309">
        <v>513</v>
      </c>
      <c r="J280" s="310">
        <v>706374.1</v>
      </c>
      <c r="K280" s="310">
        <v>169227.52000000002</v>
      </c>
      <c r="L280" s="311">
        <v>0</v>
      </c>
      <c r="M280" s="383">
        <v>527</v>
      </c>
      <c r="N280" s="384">
        <v>913128.92999999993</v>
      </c>
      <c r="O280" s="384">
        <v>231349</v>
      </c>
      <c r="P280" s="385">
        <v>0</v>
      </c>
      <c r="Q280" s="383">
        <f t="shared" si="12"/>
        <v>-33</v>
      </c>
      <c r="R280" s="384">
        <f t="shared" si="12"/>
        <v>143384.15999999992</v>
      </c>
      <c r="S280" s="384">
        <f t="shared" si="12"/>
        <v>-9053.0000000001164</v>
      </c>
      <c r="T280" s="385">
        <f t="shared" si="12"/>
        <v>0</v>
      </c>
      <c r="U280" s="383">
        <f t="shared" si="13"/>
        <v>14</v>
      </c>
      <c r="V280" s="384">
        <f t="shared" si="13"/>
        <v>206754.82999999996</v>
      </c>
      <c r="W280" s="384">
        <f t="shared" si="13"/>
        <v>62121.479999999981</v>
      </c>
      <c r="X280" s="385">
        <f t="shared" si="13"/>
        <v>0</v>
      </c>
      <c r="Z280" s="305"/>
    </row>
    <row r="281" spans="1:26" x14ac:dyDescent="0.2">
      <c r="A281" s="320" t="s">
        <v>733</v>
      </c>
      <c r="B281" s="344" t="s">
        <v>792</v>
      </c>
      <c r="C281" s="345" t="s">
        <v>793</v>
      </c>
      <c r="D281" s="346" t="s">
        <v>1004</v>
      </c>
      <c r="E281" s="348">
        <v>1383</v>
      </c>
      <c r="F281" s="310">
        <v>1053042.27</v>
      </c>
      <c r="G281" s="310">
        <v>0</v>
      </c>
      <c r="H281" s="311">
        <v>0</v>
      </c>
      <c r="I281" s="309">
        <v>1304</v>
      </c>
      <c r="J281" s="310">
        <v>990866.98</v>
      </c>
      <c r="K281" s="310">
        <v>0</v>
      </c>
      <c r="L281" s="311">
        <v>0</v>
      </c>
      <c r="M281" s="383">
        <v>1042</v>
      </c>
      <c r="N281" s="384">
        <v>1141884.58</v>
      </c>
      <c r="O281" s="384">
        <v>0</v>
      </c>
      <c r="P281" s="385">
        <v>0</v>
      </c>
      <c r="Q281" s="383">
        <f t="shared" si="12"/>
        <v>-341</v>
      </c>
      <c r="R281" s="384">
        <f t="shared" si="12"/>
        <v>88842.310000000056</v>
      </c>
      <c r="S281" s="384">
        <f t="shared" si="12"/>
        <v>0</v>
      </c>
      <c r="T281" s="385">
        <f t="shared" si="12"/>
        <v>0</v>
      </c>
      <c r="U281" s="383">
        <f t="shared" si="13"/>
        <v>-262</v>
      </c>
      <c r="V281" s="384">
        <f t="shared" si="13"/>
        <v>151017.60000000009</v>
      </c>
      <c r="W281" s="384">
        <f t="shared" si="13"/>
        <v>0</v>
      </c>
      <c r="X281" s="385">
        <f t="shared" si="13"/>
        <v>0</v>
      </c>
      <c r="Z281" s="305"/>
    </row>
    <row r="282" spans="1:26" x14ac:dyDescent="0.2">
      <c r="A282" s="320" t="s">
        <v>733</v>
      </c>
      <c r="B282" s="344" t="s">
        <v>794</v>
      </c>
      <c r="C282" s="345" t="s">
        <v>795</v>
      </c>
      <c r="D282" s="346" t="s">
        <v>1004</v>
      </c>
      <c r="E282" s="348">
        <v>1461</v>
      </c>
      <c r="F282" s="310">
        <v>2079735.4</v>
      </c>
      <c r="G282" s="310">
        <v>0</v>
      </c>
      <c r="H282" s="311">
        <v>0</v>
      </c>
      <c r="I282" s="309">
        <v>1443</v>
      </c>
      <c r="J282" s="310">
        <v>1630646.2000000002</v>
      </c>
      <c r="K282" s="310">
        <v>0</v>
      </c>
      <c r="L282" s="311">
        <v>0</v>
      </c>
      <c r="M282" s="383">
        <v>1322</v>
      </c>
      <c r="N282" s="384">
        <v>2273622.5999999996</v>
      </c>
      <c r="O282" s="384">
        <v>0</v>
      </c>
      <c r="P282" s="385">
        <v>0</v>
      </c>
      <c r="Q282" s="383">
        <f t="shared" si="12"/>
        <v>-139</v>
      </c>
      <c r="R282" s="384">
        <f t="shared" si="12"/>
        <v>193887.19999999972</v>
      </c>
      <c r="S282" s="384">
        <f t="shared" si="12"/>
        <v>0</v>
      </c>
      <c r="T282" s="385">
        <f t="shared" si="12"/>
        <v>0</v>
      </c>
      <c r="U282" s="383">
        <f t="shared" si="13"/>
        <v>-121</v>
      </c>
      <c r="V282" s="384">
        <f t="shared" si="13"/>
        <v>642976.39999999944</v>
      </c>
      <c r="W282" s="384">
        <f t="shared" si="13"/>
        <v>0</v>
      </c>
      <c r="X282" s="385">
        <f t="shared" si="13"/>
        <v>0</v>
      </c>
      <c r="Z282" s="305"/>
    </row>
    <row r="283" spans="1:26" x14ac:dyDescent="0.2">
      <c r="A283" s="320" t="s">
        <v>733</v>
      </c>
      <c r="B283" s="344" t="s">
        <v>796</v>
      </c>
      <c r="C283" s="345" t="s">
        <v>797</v>
      </c>
      <c r="D283" s="346" t="s">
        <v>1004</v>
      </c>
      <c r="E283" s="348">
        <v>1083</v>
      </c>
      <c r="F283" s="310">
        <v>1428514.93</v>
      </c>
      <c r="G283" s="310">
        <v>0</v>
      </c>
      <c r="H283" s="311">
        <v>0</v>
      </c>
      <c r="I283" s="309">
        <v>510</v>
      </c>
      <c r="J283" s="310">
        <v>1155963.3999999999</v>
      </c>
      <c r="K283" s="310">
        <v>0</v>
      </c>
      <c r="L283" s="311">
        <v>0</v>
      </c>
      <c r="M283" s="383">
        <v>589</v>
      </c>
      <c r="N283" s="384">
        <v>1450727.9900000002</v>
      </c>
      <c r="O283" s="384">
        <v>0</v>
      </c>
      <c r="P283" s="385">
        <v>0</v>
      </c>
      <c r="Q283" s="383">
        <f t="shared" si="12"/>
        <v>-494</v>
      </c>
      <c r="R283" s="384">
        <f t="shared" si="12"/>
        <v>22213.060000000289</v>
      </c>
      <c r="S283" s="384">
        <f t="shared" si="12"/>
        <v>0</v>
      </c>
      <c r="T283" s="385">
        <f t="shared" si="12"/>
        <v>0</v>
      </c>
      <c r="U283" s="383">
        <f t="shared" si="13"/>
        <v>79</v>
      </c>
      <c r="V283" s="384">
        <f t="shared" si="13"/>
        <v>294764.59000000032</v>
      </c>
      <c r="W283" s="384">
        <f t="shared" si="13"/>
        <v>0</v>
      </c>
      <c r="X283" s="385">
        <f t="shared" si="13"/>
        <v>0</v>
      </c>
      <c r="Z283" s="305"/>
    </row>
    <row r="284" spans="1:26" x14ac:dyDescent="0.2">
      <c r="A284" s="320" t="s">
        <v>733</v>
      </c>
      <c r="B284" s="344" t="s">
        <v>798</v>
      </c>
      <c r="C284" s="345" t="s">
        <v>799</v>
      </c>
      <c r="D284" s="346" t="s">
        <v>1004</v>
      </c>
      <c r="E284" s="348">
        <v>842</v>
      </c>
      <c r="F284" s="310">
        <v>797500.81</v>
      </c>
      <c r="G284" s="310">
        <v>0</v>
      </c>
      <c r="H284" s="311">
        <v>0</v>
      </c>
      <c r="I284" s="309">
        <v>683</v>
      </c>
      <c r="J284" s="310">
        <v>707236.3</v>
      </c>
      <c r="K284" s="310">
        <v>0</v>
      </c>
      <c r="L284" s="311">
        <v>0</v>
      </c>
      <c r="M284" s="383">
        <v>672</v>
      </c>
      <c r="N284" s="384">
        <v>790071.8</v>
      </c>
      <c r="O284" s="384">
        <v>0</v>
      </c>
      <c r="P284" s="385">
        <v>0</v>
      </c>
      <c r="Q284" s="383">
        <f t="shared" si="12"/>
        <v>-170</v>
      </c>
      <c r="R284" s="384">
        <f t="shared" si="12"/>
        <v>-7429.0100000000093</v>
      </c>
      <c r="S284" s="384">
        <f t="shared" si="12"/>
        <v>0</v>
      </c>
      <c r="T284" s="385">
        <f t="shared" si="12"/>
        <v>0</v>
      </c>
      <c r="U284" s="383">
        <f t="shared" si="13"/>
        <v>-11</v>
      </c>
      <c r="V284" s="384">
        <f t="shared" si="13"/>
        <v>82835.5</v>
      </c>
      <c r="W284" s="384">
        <f t="shared" si="13"/>
        <v>0</v>
      </c>
      <c r="X284" s="385">
        <f t="shared" si="13"/>
        <v>0</v>
      </c>
      <c r="Z284" s="305"/>
    </row>
    <row r="285" spans="1:26" x14ac:dyDescent="0.2">
      <c r="A285" s="320" t="s">
        <v>733</v>
      </c>
      <c r="B285" s="344" t="s">
        <v>800</v>
      </c>
      <c r="C285" s="345" t="s">
        <v>801</v>
      </c>
      <c r="D285" s="346" t="s">
        <v>1004</v>
      </c>
      <c r="E285" s="348">
        <v>317</v>
      </c>
      <c r="F285" s="310">
        <v>280989</v>
      </c>
      <c r="G285" s="310">
        <v>0</v>
      </c>
      <c r="H285" s="311">
        <v>0</v>
      </c>
      <c r="I285" s="309" t="s">
        <v>1007</v>
      </c>
      <c r="J285" s="310" t="s">
        <v>1007</v>
      </c>
      <c r="K285" s="310" t="s">
        <v>1007</v>
      </c>
      <c r="L285" s="311" t="s">
        <v>1007</v>
      </c>
      <c r="M285" s="383"/>
      <c r="N285" s="384"/>
      <c r="O285" s="384"/>
      <c r="P285" s="385"/>
      <c r="Q285" s="383">
        <f t="shared" si="12"/>
        <v>-317</v>
      </c>
      <c r="R285" s="384">
        <f t="shared" si="12"/>
        <v>-280989</v>
      </c>
      <c r="S285" s="384">
        <f t="shared" si="12"/>
        <v>0</v>
      </c>
      <c r="T285" s="385">
        <f t="shared" si="12"/>
        <v>0</v>
      </c>
      <c r="U285" s="383" t="str">
        <f t="shared" si="13"/>
        <v/>
      </c>
      <c r="V285" s="384" t="str">
        <f t="shared" si="13"/>
        <v/>
      </c>
      <c r="W285" s="384" t="str">
        <f t="shared" si="13"/>
        <v/>
      </c>
      <c r="X285" s="385" t="str">
        <f t="shared" si="13"/>
        <v/>
      </c>
      <c r="Z285" s="305"/>
    </row>
    <row r="286" spans="1:26" x14ac:dyDescent="0.2">
      <c r="A286" s="320" t="s">
        <v>733</v>
      </c>
      <c r="B286" s="344" t="s">
        <v>802</v>
      </c>
      <c r="C286" s="345" t="s">
        <v>803</v>
      </c>
      <c r="D286" s="346" t="s">
        <v>1004</v>
      </c>
      <c r="E286" s="348">
        <v>218</v>
      </c>
      <c r="F286" s="310">
        <v>203580.15</v>
      </c>
      <c r="G286" s="310">
        <v>0</v>
      </c>
      <c r="H286" s="311">
        <v>0</v>
      </c>
      <c r="I286" s="309">
        <v>156</v>
      </c>
      <c r="J286" s="310">
        <v>179750.6</v>
      </c>
      <c r="K286" s="310">
        <v>0</v>
      </c>
      <c r="L286" s="311">
        <v>0</v>
      </c>
      <c r="M286" s="383">
        <v>135</v>
      </c>
      <c r="N286" s="384">
        <v>198664.40000000002</v>
      </c>
      <c r="O286" s="384">
        <v>0</v>
      </c>
      <c r="P286" s="385">
        <v>0</v>
      </c>
      <c r="Q286" s="383">
        <f t="shared" si="12"/>
        <v>-83</v>
      </c>
      <c r="R286" s="384">
        <f t="shared" si="12"/>
        <v>-4915.7499999999709</v>
      </c>
      <c r="S286" s="384">
        <f t="shared" si="12"/>
        <v>0</v>
      </c>
      <c r="T286" s="385">
        <f t="shared" si="12"/>
        <v>0</v>
      </c>
      <c r="U286" s="383">
        <f t="shared" si="13"/>
        <v>-21</v>
      </c>
      <c r="V286" s="384">
        <f t="shared" si="13"/>
        <v>18913.800000000017</v>
      </c>
      <c r="W286" s="384">
        <f t="shared" si="13"/>
        <v>0</v>
      </c>
      <c r="X286" s="385">
        <f t="shared" si="13"/>
        <v>0</v>
      </c>
      <c r="Z286" s="305"/>
    </row>
    <row r="287" spans="1:26" x14ac:dyDescent="0.2">
      <c r="A287" s="320" t="s">
        <v>733</v>
      </c>
      <c r="B287" s="344" t="s">
        <v>804</v>
      </c>
      <c r="C287" s="345" t="s">
        <v>805</v>
      </c>
      <c r="D287" s="346" t="s">
        <v>1004</v>
      </c>
      <c r="E287" s="348">
        <v>182</v>
      </c>
      <c r="F287" s="310">
        <v>148118.60999999999</v>
      </c>
      <c r="G287" s="310">
        <v>0</v>
      </c>
      <c r="H287" s="311">
        <v>0</v>
      </c>
      <c r="I287" s="309">
        <v>169</v>
      </c>
      <c r="J287" s="310">
        <v>130038</v>
      </c>
      <c r="K287" s="310">
        <v>0</v>
      </c>
      <c r="L287" s="311">
        <v>0</v>
      </c>
      <c r="M287" s="383">
        <v>174</v>
      </c>
      <c r="N287" s="384">
        <v>155293.6</v>
      </c>
      <c r="O287" s="384">
        <v>0</v>
      </c>
      <c r="P287" s="385">
        <v>0</v>
      </c>
      <c r="Q287" s="383">
        <f t="shared" si="12"/>
        <v>-8</v>
      </c>
      <c r="R287" s="384">
        <f t="shared" si="12"/>
        <v>7174.9900000000198</v>
      </c>
      <c r="S287" s="384">
        <f t="shared" si="12"/>
        <v>0</v>
      </c>
      <c r="T287" s="385">
        <f t="shared" si="12"/>
        <v>0</v>
      </c>
      <c r="U287" s="383">
        <f t="shared" si="13"/>
        <v>5</v>
      </c>
      <c r="V287" s="384">
        <f t="shared" si="13"/>
        <v>25255.600000000006</v>
      </c>
      <c r="W287" s="384">
        <f t="shared" si="13"/>
        <v>0</v>
      </c>
      <c r="X287" s="385">
        <f t="shared" si="13"/>
        <v>0</v>
      </c>
      <c r="Z287" s="305"/>
    </row>
    <row r="288" spans="1:26" x14ac:dyDescent="0.2">
      <c r="A288" s="320" t="s">
        <v>733</v>
      </c>
      <c r="B288" s="344" t="s">
        <v>806</v>
      </c>
      <c r="C288" s="345" t="s">
        <v>807</v>
      </c>
      <c r="D288" s="346" t="s">
        <v>1004</v>
      </c>
      <c r="E288" s="348">
        <v>143</v>
      </c>
      <c r="F288" s="310">
        <v>148221</v>
      </c>
      <c r="G288" s="310">
        <v>86835.599999999991</v>
      </c>
      <c r="H288" s="311">
        <v>0</v>
      </c>
      <c r="I288" s="309">
        <v>76</v>
      </c>
      <c r="J288" s="310">
        <v>144057.20000000001</v>
      </c>
      <c r="K288" s="310">
        <v>33689.600000000006</v>
      </c>
      <c r="L288" s="311">
        <v>0</v>
      </c>
      <c r="M288" s="383">
        <v>86</v>
      </c>
      <c r="N288" s="384">
        <v>168896.2</v>
      </c>
      <c r="O288" s="384">
        <v>50131</v>
      </c>
      <c r="P288" s="385">
        <v>0</v>
      </c>
      <c r="Q288" s="383">
        <f t="shared" si="12"/>
        <v>-57</v>
      </c>
      <c r="R288" s="384">
        <f t="shared" si="12"/>
        <v>20675.200000000012</v>
      </c>
      <c r="S288" s="384">
        <f t="shared" si="12"/>
        <v>-36704.599999999991</v>
      </c>
      <c r="T288" s="385">
        <f t="shared" si="12"/>
        <v>0</v>
      </c>
      <c r="U288" s="383">
        <f t="shared" si="13"/>
        <v>10</v>
      </c>
      <c r="V288" s="384">
        <f t="shared" si="13"/>
        <v>24839</v>
      </c>
      <c r="W288" s="384">
        <f t="shared" si="13"/>
        <v>16441.399999999994</v>
      </c>
      <c r="X288" s="385">
        <f t="shared" si="13"/>
        <v>0</v>
      </c>
      <c r="Z288" s="305"/>
    </row>
    <row r="289" spans="1:26" x14ac:dyDescent="0.2">
      <c r="A289" s="320" t="s">
        <v>733</v>
      </c>
      <c r="B289" s="344" t="s">
        <v>808</v>
      </c>
      <c r="C289" s="345" t="s">
        <v>809</v>
      </c>
      <c r="D289" s="346" t="s">
        <v>1004</v>
      </c>
      <c r="E289" s="348">
        <v>22</v>
      </c>
      <c r="F289" s="310">
        <v>13554.15</v>
      </c>
      <c r="G289" s="310">
        <v>0</v>
      </c>
      <c r="H289" s="311">
        <v>0</v>
      </c>
      <c r="I289" s="309">
        <v>25</v>
      </c>
      <c r="J289" s="310">
        <v>16396</v>
      </c>
      <c r="K289" s="310">
        <v>0</v>
      </c>
      <c r="L289" s="311">
        <v>0</v>
      </c>
      <c r="M289" s="383">
        <v>46</v>
      </c>
      <c r="N289" s="384">
        <v>31440</v>
      </c>
      <c r="O289" s="384">
        <v>0</v>
      </c>
      <c r="P289" s="385">
        <v>0</v>
      </c>
      <c r="Q289" s="383">
        <f t="shared" si="12"/>
        <v>24</v>
      </c>
      <c r="R289" s="384">
        <f t="shared" si="12"/>
        <v>17885.849999999999</v>
      </c>
      <c r="S289" s="384">
        <f t="shared" si="12"/>
        <v>0</v>
      </c>
      <c r="T289" s="385">
        <f t="shared" si="12"/>
        <v>0</v>
      </c>
      <c r="U289" s="383">
        <f t="shared" si="13"/>
        <v>21</v>
      </c>
      <c r="V289" s="384">
        <f t="shared" si="13"/>
        <v>15044</v>
      </c>
      <c r="W289" s="384">
        <f t="shared" si="13"/>
        <v>0</v>
      </c>
      <c r="X289" s="385">
        <f t="shared" si="13"/>
        <v>0</v>
      </c>
      <c r="Z289" s="305"/>
    </row>
    <row r="290" spans="1:26" x14ac:dyDescent="0.2">
      <c r="A290" s="320" t="s">
        <v>733</v>
      </c>
      <c r="B290" s="344" t="s">
        <v>810</v>
      </c>
      <c r="C290" s="345" t="s">
        <v>811</v>
      </c>
      <c r="D290" s="346" t="s">
        <v>1004</v>
      </c>
      <c r="E290" s="348">
        <v>871</v>
      </c>
      <c r="F290" s="310">
        <v>585297.66</v>
      </c>
      <c r="G290" s="310">
        <v>0</v>
      </c>
      <c r="H290" s="311">
        <v>0</v>
      </c>
      <c r="I290" s="309">
        <v>847</v>
      </c>
      <c r="J290" s="310">
        <v>527215</v>
      </c>
      <c r="K290" s="310">
        <v>0</v>
      </c>
      <c r="L290" s="311">
        <v>0</v>
      </c>
      <c r="M290" s="383">
        <v>784</v>
      </c>
      <c r="N290" s="384">
        <v>867640.23</v>
      </c>
      <c r="O290" s="384">
        <v>0</v>
      </c>
      <c r="P290" s="385">
        <v>0</v>
      </c>
      <c r="Q290" s="383">
        <f t="shared" si="12"/>
        <v>-87</v>
      </c>
      <c r="R290" s="384">
        <f t="shared" si="12"/>
        <v>282342.56999999995</v>
      </c>
      <c r="S290" s="384">
        <f t="shared" si="12"/>
        <v>0</v>
      </c>
      <c r="T290" s="385">
        <f t="shared" si="12"/>
        <v>0</v>
      </c>
      <c r="U290" s="383">
        <f t="shared" si="13"/>
        <v>-63</v>
      </c>
      <c r="V290" s="384">
        <f t="shared" si="13"/>
        <v>340425.23</v>
      </c>
      <c r="W290" s="384">
        <f t="shared" si="13"/>
        <v>0</v>
      </c>
      <c r="X290" s="385">
        <f t="shared" si="13"/>
        <v>0</v>
      </c>
      <c r="Z290" s="305"/>
    </row>
    <row r="291" spans="1:26" x14ac:dyDescent="0.2">
      <c r="A291" s="320" t="s">
        <v>733</v>
      </c>
      <c r="B291" s="344" t="s">
        <v>812</v>
      </c>
      <c r="C291" s="345" t="s">
        <v>813</v>
      </c>
      <c r="D291" s="346" t="s">
        <v>1004</v>
      </c>
      <c r="E291" s="348">
        <v>331</v>
      </c>
      <c r="F291" s="310">
        <v>225255</v>
      </c>
      <c r="G291" s="310">
        <v>0</v>
      </c>
      <c r="H291" s="311">
        <v>80330.86</v>
      </c>
      <c r="I291" s="309">
        <v>219</v>
      </c>
      <c r="J291" s="310">
        <v>179576.7</v>
      </c>
      <c r="K291" s="310">
        <v>0</v>
      </c>
      <c r="L291" s="311">
        <v>24506.449999999997</v>
      </c>
      <c r="M291" s="383">
        <v>132</v>
      </c>
      <c r="N291" s="384">
        <v>219753.03999999998</v>
      </c>
      <c r="O291" s="384">
        <v>0</v>
      </c>
      <c r="P291" s="385">
        <v>22941.11</v>
      </c>
      <c r="Q291" s="383">
        <f t="shared" si="12"/>
        <v>-199</v>
      </c>
      <c r="R291" s="384">
        <f t="shared" si="12"/>
        <v>-5501.960000000021</v>
      </c>
      <c r="S291" s="384">
        <f t="shared" si="12"/>
        <v>0</v>
      </c>
      <c r="T291" s="385">
        <f t="shared" si="12"/>
        <v>-57389.75</v>
      </c>
      <c r="U291" s="383">
        <f t="shared" si="13"/>
        <v>-87</v>
      </c>
      <c r="V291" s="384">
        <f t="shared" si="13"/>
        <v>40176.339999999967</v>
      </c>
      <c r="W291" s="384">
        <f t="shared" si="13"/>
        <v>0</v>
      </c>
      <c r="X291" s="385">
        <f t="shared" si="13"/>
        <v>-1565.3399999999965</v>
      </c>
      <c r="Z291" s="305"/>
    </row>
    <row r="292" spans="1:26" x14ac:dyDescent="0.2">
      <c r="A292" s="320" t="s">
        <v>733</v>
      </c>
      <c r="B292" s="344" t="s">
        <v>814</v>
      </c>
      <c r="C292" s="345" t="s">
        <v>815</v>
      </c>
      <c r="D292" s="346" t="s">
        <v>1004</v>
      </c>
      <c r="E292" s="348">
        <v>291</v>
      </c>
      <c r="F292" s="310">
        <v>248081.97000000003</v>
      </c>
      <c r="G292" s="310">
        <v>0</v>
      </c>
      <c r="H292" s="311">
        <v>0</v>
      </c>
      <c r="I292" s="309">
        <v>305</v>
      </c>
      <c r="J292" s="310">
        <v>217117</v>
      </c>
      <c r="K292" s="310">
        <v>0</v>
      </c>
      <c r="L292" s="311">
        <v>0</v>
      </c>
      <c r="M292" s="383">
        <v>267</v>
      </c>
      <c r="N292" s="384">
        <v>264244.46000000002</v>
      </c>
      <c r="O292" s="384">
        <v>0</v>
      </c>
      <c r="P292" s="385">
        <v>0</v>
      </c>
      <c r="Q292" s="383">
        <f t="shared" si="12"/>
        <v>-24</v>
      </c>
      <c r="R292" s="384">
        <f t="shared" si="12"/>
        <v>16162.489999999991</v>
      </c>
      <c r="S292" s="384">
        <f t="shared" si="12"/>
        <v>0</v>
      </c>
      <c r="T292" s="385">
        <f t="shared" si="12"/>
        <v>0</v>
      </c>
      <c r="U292" s="383">
        <f t="shared" si="13"/>
        <v>-38</v>
      </c>
      <c r="V292" s="384">
        <f t="shared" si="13"/>
        <v>47127.460000000021</v>
      </c>
      <c r="W292" s="384">
        <f t="shared" si="13"/>
        <v>0</v>
      </c>
      <c r="X292" s="385">
        <f t="shared" si="13"/>
        <v>0</v>
      </c>
      <c r="Z292" s="305"/>
    </row>
    <row r="293" spans="1:26" x14ac:dyDescent="0.2">
      <c r="A293" s="320" t="s">
        <v>733</v>
      </c>
      <c r="B293" s="344" t="s">
        <v>816</v>
      </c>
      <c r="C293" s="345" t="s">
        <v>817</v>
      </c>
      <c r="D293" s="346" t="s">
        <v>1004</v>
      </c>
      <c r="E293" s="348">
        <v>304</v>
      </c>
      <c r="F293" s="310">
        <v>95767.27</v>
      </c>
      <c r="G293" s="310">
        <v>0</v>
      </c>
      <c r="H293" s="311">
        <v>0</v>
      </c>
      <c r="I293" s="309">
        <v>329</v>
      </c>
      <c r="J293" s="310">
        <v>93099.8</v>
      </c>
      <c r="K293" s="310">
        <v>0</v>
      </c>
      <c r="L293" s="311">
        <v>0</v>
      </c>
      <c r="M293" s="383">
        <v>273</v>
      </c>
      <c r="N293" s="384">
        <v>92309.2</v>
      </c>
      <c r="O293" s="384">
        <v>0</v>
      </c>
      <c r="P293" s="385">
        <v>0</v>
      </c>
      <c r="Q293" s="383">
        <f t="shared" si="12"/>
        <v>-31</v>
      </c>
      <c r="R293" s="384">
        <f t="shared" si="12"/>
        <v>-3458.070000000007</v>
      </c>
      <c r="S293" s="384">
        <f t="shared" si="12"/>
        <v>0</v>
      </c>
      <c r="T293" s="385">
        <f t="shared" si="12"/>
        <v>0</v>
      </c>
      <c r="U293" s="383">
        <f t="shared" si="13"/>
        <v>-56</v>
      </c>
      <c r="V293" s="384">
        <f t="shared" si="13"/>
        <v>-790.60000000000582</v>
      </c>
      <c r="W293" s="384">
        <f t="shared" si="13"/>
        <v>0</v>
      </c>
      <c r="X293" s="385">
        <f t="shared" si="13"/>
        <v>0</v>
      </c>
      <c r="Z293" s="305"/>
    </row>
    <row r="294" spans="1:26" x14ac:dyDescent="0.2">
      <c r="A294" s="320" t="s">
        <v>733</v>
      </c>
      <c r="B294" s="344" t="s">
        <v>818</v>
      </c>
      <c r="C294" s="345" t="s">
        <v>819</v>
      </c>
      <c r="D294" s="346" t="s">
        <v>1004</v>
      </c>
      <c r="E294" s="348">
        <v>222</v>
      </c>
      <c r="F294" s="310">
        <v>405844.13</v>
      </c>
      <c r="G294" s="310">
        <v>0</v>
      </c>
      <c r="H294" s="311">
        <v>0</v>
      </c>
      <c r="I294" s="309">
        <v>213</v>
      </c>
      <c r="J294" s="310">
        <v>365962.1</v>
      </c>
      <c r="K294" s="310">
        <v>0</v>
      </c>
      <c r="L294" s="311">
        <v>0</v>
      </c>
      <c r="M294" s="383">
        <v>217</v>
      </c>
      <c r="N294" s="384">
        <v>529328.1</v>
      </c>
      <c r="O294" s="384">
        <v>0</v>
      </c>
      <c r="P294" s="385">
        <v>0</v>
      </c>
      <c r="Q294" s="383">
        <f t="shared" si="12"/>
        <v>-5</v>
      </c>
      <c r="R294" s="384">
        <f t="shared" si="12"/>
        <v>123483.96999999997</v>
      </c>
      <c r="S294" s="384">
        <f t="shared" si="12"/>
        <v>0</v>
      </c>
      <c r="T294" s="385">
        <f t="shared" si="12"/>
        <v>0</v>
      </c>
      <c r="U294" s="383">
        <f t="shared" si="13"/>
        <v>4</v>
      </c>
      <c r="V294" s="384">
        <f t="shared" si="13"/>
        <v>163366</v>
      </c>
      <c r="W294" s="384">
        <f t="shared" si="13"/>
        <v>0</v>
      </c>
      <c r="X294" s="385">
        <f t="shared" si="13"/>
        <v>0</v>
      </c>
      <c r="Z294" s="305"/>
    </row>
    <row r="295" spans="1:26" x14ac:dyDescent="0.2">
      <c r="A295" s="320" t="s">
        <v>733</v>
      </c>
      <c r="B295" s="344" t="s">
        <v>820</v>
      </c>
      <c r="C295" s="345" t="s">
        <v>821</v>
      </c>
      <c r="D295" s="346" t="s">
        <v>1004</v>
      </c>
      <c r="E295" s="348">
        <v>342</v>
      </c>
      <c r="F295" s="310">
        <v>451781.93</v>
      </c>
      <c r="G295" s="310">
        <v>0</v>
      </c>
      <c r="H295" s="311">
        <v>0</v>
      </c>
      <c r="I295" s="309">
        <v>435</v>
      </c>
      <c r="J295" s="310">
        <v>435566.8</v>
      </c>
      <c r="K295" s="310">
        <v>0</v>
      </c>
      <c r="L295" s="311">
        <v>0</v>
      </c>
      <c r="M295" s="383">
        <v>380</v>
      </c>
      <c r="N295" s="384">
        <v>434548.2</v>
      </c>
      <c r="O295" s="384">
        <v>0</v>
      </c>
      <c r="P295" s="385">
        <v>0</v>
      </c>
      <c r="Q295" s="383">
        <f t="shared" si="12"/>
        <v>38</v>
      </c>
      <c r="R295" s="384">
        <f t="shared" si="12"/>
        <v>-17233.729999999981</v>
      </c>
      <c r="S295" s="384">
        <f t="shared" si="12"/>
        <v>0</v>
      </c>
      <c r="T295" s="385">
        <f t="shared" si="12"/>
        <v>0</v>
      </c>
      <c r="U295" s="383">
        <f t="shared" si="13"/>
        <v>-55</v>
      </c>
      <c r="V295" s="384">
        <f t="shared" si="13"/>
        <v>-1018.5999999999767</v>
      </c>
      <c r="W295" s="384">
        <f t="shared" si="13"/>
        <v>0</v>
      </c>
      <c r="X295" s="385">
        <f t="shared" si="13"/>
        <v>0</v>
      </c>
      <c r="Z295" s="305"/>
    </row>
    <row r="296" spans="1:26" x14ac:dyDescent="0.2">
      <c r="A296" s="320" t="s">
        <v>733</v>
      </c>
      <c r="B296" s="344" t="s">
        <v>822</v>
      </c>
      <c r="C296" s="345" t="s">
        <v>823</v>
      </c>
      <c r="D296" s="346" t="s">
        <v>1004</v>
      </c>
      <c r="E296" s="348">
        <v>2504</v>
      </c>
      <c r="F296" s="310">
        <v>2333079.17</v>
      </c>
      <c r="G296" s="310">
        <v>0</v>
      </c>
      <c r="H296" s="311">
        <v>7080960.8399999999</v>
      </c>
      <c r="I296" s="309">
        <v>2837</v>
      </c>
      <c r="J296" s="310">
        <v>2159969.0000000005</v>
      </c>
      <c r="K296" s="310">
        <v>0</v>
      </c>
      <c r="L296" s="311">
        <v>8359808.8899999987</v>
      </c>
      <c r="M296" s="383">
        <v>2645</v>
      </c>
      <c r="N296" s="384">
        <v>3094675.59</v>
      </c>
      <c r="O296" s="384">
        <v>0</v>
      </c>
      <c r="P296" s="385">
        <v>8662512.4900000021</v>
      </c>
      <c r="Q296" s="383">
        <f t="shared" si="12"/>
        <v>141</v>
      </c>
      <c r="R296" s="384">
        <f t="shared" si="12"/>
        <v>761596.41999999993</v>
      </c>
      <c r="S296" s="384">
        <f t="shared" si="12"/>
        <v>0</v>
      </c>
      <c r="T296" s="385">
        <f t="shared" si="12"/>
        <v>1581551.6500000022</v>
      </c>
      <c r="U296" s="383">
        <f t="shared" si="13"/>
        <v>-192</v>
      </c>
      <c r="V296" s="384">
        <f t="shared" si="13"/>
        <v>934706.58999999939</v>
      </c>
      <c r="W296" s="384">
        <f t="shared" si="13"/>
        <v>0</v>
      </c>
      <c r="X296" s="385">
        <f t="shared" si="13"/>
        <v>302703.60000000335</v>
      </c>
      <c r="Z296" s="305"/>
    </row>
    <row r="297" spans="1:26" x14ac:dyDescent="0.2">
      <c r="A297" s="320" t="s">
        <v>733</v>
      </c>
      <c r="B297" s="344" t="s">
        <v>824</v>
      </c>
      <c r="C297" s="345" t="s">
        <v>825</v>
      </c>
      <c r="D297" s="346" t="s">
        <v>1004</v>
      </c>
      <c r="E297" s="348">
        <v>22</v>
      </c>
      <c r="F297" s="310">
        <v>83177.97</v>
      </c>
      <c r="G297" s="310">
        <v>0</v>
      </c>
      <c r="H297" s="311">
        <v>0</v>
      </c>
      <c r="I297" s="309">
        <v>27</v>
      </c>
      <c r="J297" s="310">
        <v>70487</v>
      </c>
      <c r="K297" s="310">
        <v>0</v>
      </c>
      <c r="L297" s="311">
        <v>0</v>
      </c>
      <c r="M297" s="383">
        <v>24</v>
      </c>
      <c r="N297" s="384">
        <v>73589</v>
      </c>
      <c r="O297" s="384">
        <v>0</v>
      </c>
      <c r="P297" s="385">
        <v>0</v>
      </c>
      <c r="Q297" s="383">
        <f t="shared" si="12"/>
        <v>2</v>
      </c>
      <c r="R297" s="384">
        <f t="shared" si="12"/>
        <v>-9588.9700000000012</v>
      </c>
      <c r="S297" s="384">
        <f t="shared" si="12"/>
        <v>0</v>
      </c>
      <c r="T297" s="385">
        <f t="shared" si="12"/>
        <v>0</v>
      </c>
      <c r="U297" s="383">
        <f t="shared" si="13"/>
        <v>-3</v>
      </c>
      <c r="V297" s="384">
        <f t="shared" si="13"/>
        <v>3102</v>
      </c>
      <c r="W297" s="384">
        <f t="shared" si="13"/>
        <v>0</v>
      </c>
      <c r="X297" s="385">
        <f t="shared" si="13"/>
        <v>0</v>
      </c>
      <c r="Z297" s="305"/>
    </row>
    <row r="298" spans="1:26" x14ac:dyDescent="0.2">
      <c r="A298" s="320" t="s">
        <v>733</v>
      </c>
      <c r="B298" s="344" t="s">
        <v>826</v>
      </c>
      <c r="C298" s="345" t="s">
        <v>827</v>
      </c>
      <c r="D298" s="346" t="s">
        <v>1004</v>
      </c>
      <c r="E298" s="348">
        <v>230</v>
      </c>
      <c r="F298" s="310">
        <v>419366.33</v>
      </c>
      <c r="G298" s="310">
        <v>96487</v>
      </c>
      <c r="H298" s="311">
        <v>0</v>
      </c>
      <c r="I298" s="309">
        <v>193</v>
      </c>
      <c r="J298" s="310">
        <v>356897</v>
      </c>
      <c r="K298" s="310">
        <v>50377.8</v>
      </c>
      <c r="L298" s="311">
        <v>0</v>
      </c>
      <c r="M298" s="383">
        <v>200</v>
      </c>
      <c r="N298" s="384">
        <v>467541.66</v>
      </c>
      <c r="O298" s="384">
        <v>47060</v>
      </c>
      <c r="P298" s="385">
        <v>0</v>
      </c>
      <c r="Q298" s="383">
        <f t="shared" si="12"/>
        <v>-30</v>
      </c>
      <c r="R298" s="384">
        <f t="shared" si="12"/>
        <v>48175.329999999958</v>
      </c>
      <c r="S298" s="384">
        <f t="shared" si="12"/>
        <v>-49427</v>
      </c>
      <c r="T298" s="385">
        <f t="shared" si="12"/>
        <v>0</v>
      </c>
      <c r="U298" s="383">
        <f t="shared" si="13"/>
        <v>7</v>
      </c>
      <c r="V298" s="384">
        <f t="shared" si="13"/>
        <v>110644.65999999997</v>
      </c>
      <c r="W298" s="384">
        <f t="shared" si="13"/>
        <v>-3317.8000000000029</v>
      </c>
      <c r="X298" s="385">
        <f t="shared" si="13"/>
        <v>0</v>
      </c>
      <c r="Z298" s="305"/>
    </row>
    <row r="299" spans="1:26" x14ac:dyDescent="0.2">
      <c r="A299" s="320" t="s">
        <v>733</v>
      </c>
      <c r="B299" s="344" t="s">
        <v>828</v>
      </c>
      <c r="C299" s="345" t="s">
        <v>829</v>
      </c>
      <c r="D299" s="346" t="s">
        <v>1004</v>
      </c>
      <c r="E299" s="348">
        <v>579</v>
      </c>
      <c r="F299" s="310">
        <v>1136651.03</v>
      </c>
      <c r="G299" s="310">
        <v>0</v>
      </c>
      <c r="H299" s="311">
        <v>3826920.6900000004</v>
      </c>
      <c r="I299" s="309">
        <v>539</v>
      </c>
      <c r="J299" s="310">
        <v>990595.7</v>
      </c>
      <c r="K299" s="310">
        <v>0</v>
      </c>
      <c r="L299" s="311">
        <v>4285929.6000000015</v>
      </c>
      <c r="M299" s="383">
        <v>486</v>
      </c>
      <c r="N299" s="384">
        <v>927922.9</v>
      </c>
      <c r="O299" s="384">
        <v>0</v>
      </c>
      <c r="P299" s="385">
        <v>3938710.9400000013</v>
      </c>
      <c r="Q299" s="383">
        <f t="shared" si="12"/>
        <v>-93</v>
      </c>
      <c r="R299" s="384">
        <f t="shared" si="12"/>
        <v>-208728.13</v>
      </c>
      <c r="S299" s="384">
        <f t="shared" si="12"/>
        <v>0</v>
      </c>
      <c r="T299" s="385">
        <f t="shared" si="12"/>
        <v>111790.25000000093</v>
      </c>
      <c r="U299" s="383">
        <f t="shared" si="13"/>
        <v>-53</v>
      </c>
      <c r="V299" s="384">
        <f t="shared" si="13"/>
        <v>-62672.79999999993</v>
      </c>
      <c r="W299" s="384">
        <f t="shared" si="13"/>
        <v>0</v>
      </c>
      <c r="X299" s="385">
        <f t="shared" si="13"/>
        <v>-347218.66000000015</v>
      </c>
      <c r="Z299" s="305"/>
    </row>
    <row r="300" spans="1:26" x14ac:dyDescent="0.2">
      <c r="A300" s="320" t="s">
        <v>733</v>
      </c>
      <c r="B300" s="344" t="s">
        <v>830</v>
      </c>
      <c r="C300" s="345" t="s">
        <v>831</v>
      </c>
      <c r="D300" s="346" t="s">
        <v>1004</v>
      </c>
      <c r="E300" s="348">
        <v>215</v>
      </c>
      <c r="F300" s="310">
        <v>182831.66</v>
      </c>
      <c r="G300" s="310">
        <v>0</v>
      </c>
      <c r="H300" s="311">
        <v>0</v>
      </c>
      <c r="I300" s="309">
        <v>204</v>
      </c>
      <c r="J300" s="310">
        <v>183554.6</v>
      </c>
      <c r="K300" s="310">
        <v>0</v>
      </c>
      <c r="L300" s="311">
        <v>0</v>
      </c>
      <c r="M300" s="383">
        <v>160</v>
      </c>
      <c r="N300" s="384">
        <v>191163.38</v>
      </c>
      <c r="O300" s="384">
        <v>0</v>
      </c>
      <c r="P300" s="385">
        <v>0</v>
      </c>
      <c r="Q300" s="383">
        <f t="shared" si="12"/>
        <v>-55</v>
      </c>
      <c r="R300" s="384">
        <f t="shared" si="12"/>
        <v>8331.7200000000012</v>
      </c>
      <c r="S300" s="384">
        <f t="shared" si="12"/>
        <v>0</v>
      </c>
      <c r="T300" s="385">
        <f t="shared" si="12"/>
        <v>0</v>
      </c>
      <c r="U300" s="383">
        <f t="shared" si="13"/>
        <v>-44</v>
      </c>
      <c r="V300" s="384">
        <f t="shared" si="13"/>
        <v>7608.7799999999988</v>
      </c>
      <c r="W300" s="384">
        <f t="shared" si="13"/>
        <v>0</v>
      </c>
      <c r="X300" s="385">
        <f t="shared" si="13"/>
        <v>0</v>
      </c>
      <c r="Z300" s="305"/>
    </row>
    <row r="301" spans="1:26" x14ac:dyDescent="0.2">
      <c r="A301" s="320" t="s">
        <v>733</v>
      </c>
      <c r="B301" s="344" t="s">
        <v>832</v>
      </c>
      <c r="C301" s="345" t="s">
        <v>833</v>
      </c>
      <c r="D301" s="346" t="s">
        <v>1004</v>
      </c>
      <c r="E301" s="348">
        <v>95</v>
      </c>
      <c r="F301" s="310">
        <v>294046.67</v>
      </c>
      <c r="G301" s="310">
        <v>0</v>
      </c>
      <c r="H301" s="311">
        <v>0</v>
      </c>
      <c r="I301" s="309">
        <v>96</v>
      </c>
      <c r="J301" s="310">
        <v>232268.79999999999</v>
      </c>
      <c r="K301" s="310">
        <v>0</v>
      </c>
      <c r="L301" s="311">
        <v>0</v>
      </c>
      <c r="M301" s="383">
        <v>144</v>
      </c>
      <c r="N301" s="384">
        <v>269211.2</v>
      </c>
      <c r="O301" s="384">
        <v>0</v>
      </c>
      <c r="P301" s="385">
        <v>0</v>
      </c>
      <c r="Q301" s="383">
        <f t="shared" si="12"/>
        <v>49</v>
      </c>
      <c r="R301" s="384">
        <f t="shared" si="12"/>
        <v>-24835.469999999972</v>
      </c>
      <c r="S301" s="384">
        <f t="shared" si="12"/>
        <v>0</v>
      </c>
      <c r="T301" s="385">
        <f t="shared" si="12"/>
        <v>0</v>
      </c>
      <c r="U301" s="383">
        <f t="shared" si="13"/>
        <v>48</v>
      </c>
      <c r="V301" s="384">
        <f t="shared" si="13"/>
        <v>36942.400000000023</v>
      </c>
      <c r="W301" s="384">
        <f t="shared" si="13"/>
        <v>0</v>
      </c>
      <c r="X301" s="385">
        <f t="shared" si="13"/>
        <v>0</v>
      </c>
      <c r="Z301" s="305"/>
    </row>
    <row r="302" spans="1:26" x14ac:dyDescent="0.2">
      <c r="A302" s="320" t="s">
        <v>733</v>
      </c>
      <c r="B302" s="344" t="s">
        <v>834</v>
      </c>
      <c r="C302" s="345" t="s">
        <v>835</v>
      </c>
      <c r="D302" s="346" t="s">
        <v>1004</v>
      </c>
      <c r="E302" s="348">
        <v>0</v>
      </c>
      <c r="F302" s="310">
        <v>19049.22</v>
      </c>
      <c r="G302" s="310">
        <v>0</v>
      </c>
      <c r="H302" s="311">
        <v>0</v>
      </c>
      <c r="I302" s="309">
        <v>0</v>
      </c>
      <c r="J302" s="310">
        <v>17204</v>
      </c>
      <c r="K302" s="310">
        <v>0</v>
      </c>
      <c r="L302" s="311">
        <v>0</v>
      </c>
      <c r="M302" s="383">
        <v>0</v>
      </c>
      <c r="N302" s="384">
        <v>15589.93</v>
      </c>
      <c r="O302" s="384">
        <v>0</v>
      </c>
      <c r="P302" s="385">
        <v>0</v>
      </c>
      <c r="Q302" s="383">
        <f t="shared" si="12"/>
        <v>0</v>
      </c>
      <c r="R302" s="384">
        <f t="shared" si="12"/>
        <v>-3459.2900000000009</v>
      </c>
      <c r="S302" s="384">
        <f t="shared" si="12"/>
        <v>0</v>
      </c>
      <c r="T302" s="385">
        <f t="shared" si="12"/>
        <v>0</v>
      </c>
      <c r="U302" s="383">
        <f t="shared" si="13"/>
        <v>0</v>
      </c>
      <c r="V302" s="384">
        <f t="shared" si="13"/>
        <v>-1614.0699999999997</v>
      </c>
      <c r="W302" s="384">
        <f t="shared" si="13"/>
        <v>0</v>
      </c>
      <c r="X302" s="385">
        <f t="shared" si="13"/>
        <v>0</v>
      </c>
      <c r="Z302" s="305"/>
    </row>
    <row r="303" spans="1:26" x14ac:dyDescent="0.2">
      <c r="A303" s="320" t="s">
        <v>733</v>
      </c>
      <c r="B303" s="344" t="s">
        <v>836</v>
      </c>
      <c r="C303" s="345" t="s">
        <v>837</v>
      </c>
      <c r="D303" s="346" t="s">
        <v>1004</v>
      </c>
      <c r="E303" s="348">
        <v>40</v>
      </c>
      <c r="F303" s="310">
        <v>37080.759999999995</v>
      </c>
      <c r="G303" s="310">
        <v>0</v>
      </c>
      <c r="H303" s="311">
        <v>0</v>
      </c>
      <c r="I303" s="309">
        <v>38</v>
      </c>
      <c r="J303" s="310">
        <v>33062</v>
      </c>
      <c r="K303" s="310">
        <v>0</v>
      </c>
      <c r="L303" s="311">
        <v>0</v>
      </c>
      <c r="M303" s="383">
        <v>46</v>
      </c>
      <c r="N303" s="384">
        <v>37635.599999999999</v>
      </c>
      <c r="O303" s="384">
        <v>0</v>
      </c>
      <c r="P303" s="385">
        <v>0</v>
      </c>
      <c r="Q303" s="383">
        <f t="shared" si="12"/>
        <v>6</v>
      </c>
      <c r="R303" s="384">
        <f t="shared" si="12"/>
        <v>554.84000000000378</v>
      </c>
      <c r="S303" s="384">
        <f t="shared" si="12"/>
        <v>0</v>
      </c>
      <c r="T303" s="385">
        <f t="shared" si="12"/>
        <v>0</v>
      </c>
      <c r="U303" s="383">
        <f t="shared" si="13"/>
        <v>8</v>
      </c>
      <c r="V303" s="384">
        <f t="shared" si="13"/>
        <v>4573.5999999999985</v>
      </c>
      <c r="W303" s="384">
        <f t="shared" si="13"/>
        <v>0</v>
      </c>
      <c r="X303" s="385">
        <f t="shared" si="13"/>
        <v>0</v>
      </c>
      <c r="Z303" s="305"/>
    </row>
    <row r="304" spans="1:26" x14ac:dyDescent="0.2">
      <c r="A304" s="320" t="s">
        <v>733</v>
      </c>
      <c r="B304" s="344" t="s">
        <v>838</v>
      </c>
      <c r="C304" s="345" t="s">
        <v>45</v>
      </c>
      <c r="D304" s="346" t="s">
        <v>1004</v>
      </c>
      <c r="E304" s="348">
        <v>3147</v>
      </c>
      <c r="F304" s="310">
        <v>5142009.07</v>
      </c>
      <c r="G304" s="310">
        <v>2905</v>
      </c>
      <c r="H304" s="311">
        <v>5004831.79</v>
      </c>
      <c r="I304" s="309">
        <v>3262</v>
      </c>
      <c r="J304" s="310">
        <v>5661380.4000000004</v>
      </c>
      <c r="K304" s="310">
        <v>5565</v>
      </c>
      <c r="L304" s="311">
        <v>7381173.5900000017</v>
      </c>
      <c r="M304" s="383">
        <v>3128</v>
      </c>
      <c r="N304" s="384">
        <v>6994465.0599999987</v>
      </c>
      <c r="O304" s="384">
        <v>4758</v>
      </c>
      <c r="P304" s="385">
        <v>7165111.8699999945</v>
      </c>
      <c r="Q304" s="383">
        <f t="shared" si="12"/>
        <v>-19</v>
      </c>
      <c r="R304" s="384">
        <f t="shared" si="12"/>
        <v>1852455.9899999984</v>
      </c>
      <c r="S304" s="384">
        <f t="shared" si="12"/>
        <v>1853</v>
      </c>
      <c r="T304" s="385">
        <f t="shared" si="12"/>
        <v>2160280.0799999945</v>
      </c>
      <c r="U304" s="383">
        <f t="shared" si="13"/>
        <v>-134</v>
      </c>
      <c r="V304" s="384">
        <f t="shared" si="13"/>
        <v>1333084.6599999983</v>
      </c>
      <c r="W304" s="384">
        <f t="shared" si="13"/>
        <v>-807</v>
      </c>
      <c r="X304" s="385">
        <f t="shared" si="13"/>
        <v>-216061.72000000719</v>
      </c>
      <c r="Z304" s="305"/>
    </row>
    <row r="305" spans="1:26" x14ac:dyDescent="0.2">
      <c r="A305" s="320" t="s">
        <v>733</v>
      </c>
      <c r="B305" s="344" t="s">
        <v>839</v>
      </c>
      <c r="C305" s="345" t="s">
        <v>840</v>
      </c>
      <c r="D305" s="346" t="s">
        <v>1014</v>
      </c>
      <c r="E305" s="348">
        <v>95</v>
      </c>
      <c r="F305" s="310">
        <v>36266.839999999997</v>
      </c>
      <c r="G305" s="310">
        <v>0</v>
      </c>
      <c r="H305" s="311">
        <v>0</v>
      </c>
      <c r="I305" s="309">
        <v>84</v>
      </c>
      <c r="J305" s="310">
        <v>30736</v>
      </c>
      <c r="K305" s="310">
        <v>0</v>
      </c>
      <c r="L305" s="311">
        <v>0</v>
      </c>
      <c r="M305" s="383">
        <v>113</v>
      </c>
      <c r="N305" s="384">
        <v>45896.399999999994</v>
      </c>
      <c r="O305" s="384">
        <v>0</v>
      </c>
      <c r="P305" s="385">
        <v>0</v>
      </c>
      <c r="Q305" s="383">
        <f t="shared" si="12"/>
        <v>18</v>
      </c>
      <c r="R305" s="384">
        <f t="shared" si="12"/>
        <v>9629.5599999999977</v>
      </c>
      <c r="S305" s="384">
        <f t="shared" si="12"/>
        <v>0</v>
      </c>
      <c r="T305" s="385">
        <f t="shared" si="12"/>
        <v>0</v>
      </c>
      <c r="U305" s="383">
        <f t="shared" si="13"/>
        <v>29</v>
      </c>
      <c r="V305" s="384">
        <f t="shared" si="13"/>
        <v>15160.399999999994</v>
      </c>
      <c r="W305" s="384">
        <f t="shared" si="13"/>
        <v>0</v>
      </c>
      <c r="X305" s="385">
        <f t="shared" si="13"/>
        <v>0</v>
      </c>
      <c r="Z305" s="305"/>
    </row>
    <row r="306" spans="1:26" x14ac:dyDescent="0.2">
      <c r="A306" s="320" t="s">
        <v>733</v>
      </c>
      <c r="B306" s="344" t="s">
        <v>841</v>
      </c>
      <c r="C306" s="345" t="s">
        <v>842</v>
      </c>
      <c r="D306" s="346" t="s">
        <v>1014</v>
      </c>
      <c r="E306" s="348">
        <v>44</v>
      </c>
      <c r="F306" s="310">
        <v>18162.919999999998</v>
      </c>
      <c r="G306" s="310">
        <v>0</v>
      </c>
      <c r="H306" s="311">
        <v>0</v>
      </c>
      <c r="I306" s="309">
        <v>58</v>
      </c>
      <c r="J306" s="310">
        <v>22411</v>
      </c>
      <c r="K306" s="310">
        <v>0</v>
      </c>
      <c r="L306" s="311">
        <v>0</v>
      </c>
      <c r="M306" s="383">
        <v>38</v>
      </c>
      <c r="N306" s="384">
        <v>16459</v>
      </c>
      <c r="O306" s="384">
        <v>0</v>
      </c>
      <c r="P306" s="385">
        <v>0</v>
      </c>
      <c r="Q306" s="383">
        <f t="shared" si="12"/>
        <v>-6</v>
      </c>
      <c r="R306" s="384">
        <f t="shared" si="12"/>
        <v>-1703.9199999999983</v>
      </c>
      <c r="S306" s="384">
        <f t="shared" si="12"/>
        <v>0</v>
      </c>
      <c r="T306" s="385">
        <f t="shared" si="12"/>
        <v>0</v>
      </c>
      <c r="U306" s="383">
        <f t="shared" si="13"/>
        <v>-20</v>
      </c>
      <c r="V306" s="384">
        <f t="shared" si="13"/>
        <v>-5952</v>
      </c>
      <c r="W306" s="384">
        <f t="shared" si="13"/>
        <v>0</v>
      </c>
      <c r="X306" s="385">
        <f t="shared" si="13"/>
        <v>0</v>
      </c>
      <c r="Z306" s="305"/>
    </row>
    <row r="307" spans="1:26" x14ac:dyDescent="0.2">
      <c r="A307" s="320" t="s">
        <v>733</v>
      </c>
      <c r="B307" s="344" t="s">
        <v>843</v>
      </c>
      <c r="C307" s="345" t="s">
        <v>844</v>
      </c>
      <c r="D307" s="346" t="s">
        <v>1014</v>
      </c>
      <c r="E307" s="348">
        <v>129</v>
      </c>
      <c r="F307" s="310">
        <v>55335.86</v>
      </c>
      <c r="G307" s="310">
        <v>0</v>
      </c>
      <c r="H307" s="311">
        <v>0</v>
      </c>
      <c r="I307" s="309">
        <v>146</v>
      </c>
      <c r="J307" s="310">
        <v>60849</v>
      </c>
      <c r="K307" s="310">
        <v>0</v>
      </c>
      <c r="L307" s="311">
        <v>0</v>
      </c>
      <c r="M307" s="383">
        <v>92</v>
      </c>
      <c r="N307" s="384">
        <v>51626.600000000006</v>
      </c>
      <c r="O307" s="384">
        <v>0</v>
      </c>
      <c r="P307" s="385">
        <v>0</v>
      </c>
      <c r="Q307" s="383">
        <f t="shared" si="12"/>
        <v>-37</v>
      </c>
      <c r="R307" s="384">
        <f t="shared" si="12"/>
        <v>-3709.2599999999948</v>
      </c>
      <c r="S307" s="384">
        <f t="shared" si="12"/>
        <v>0</v>
      </c>
      <c r="T307" s="385">
        <f t="shared" si="12"/>
        <v>0</v>
      </c>
      <c r="U307" s="383">
        <f t="shared" si="13"/>
        <v>-54</v>
      </c>
      <c r="V307" s="384">
        <f t="shared" si="13"/>
        <v>-9222.3999999999942</v>
      </c>
      <c r="W307" s="384">
        <f t="shared" si="13"/>
        <v>0</v>
      </c>
      <c r="X307" s="385">
        <f t="shared" si="13"/>
        <v>0</v>
      </c>
      <c r="Z307" s="305"/>
    </row>
    <row r="308" spans="1:26" x14ac:dyDescent="0.2">
      <c r="A308" s="320" t="s">
        <v>733</v>
      </c>
      <c r="B308" s="344" t="s">
        <v>845</v>
      </c>
      <c r="C308" s="345" t="s">
        <v>846</v>
      </c>
      <c r="D308" s="346" t="s">
        <v>1014</v>
      </c>
      <c r="E308" s="348">
        <v>5172</v>
      </c>
      <c r="F308" s="310">
        <v>312821.98</v>
      </c>
      <c r="G308" s="310">
        <v>0</v>
      </c>
      <c r="H308" s="311">
        <v>0</v>
      </c>
      <c r="I308" s="309">
        <v>4617</v>
      </c>
      <c r="J308" s="310">
        <v>299900</v>
      </c>
      <c r="K308" s="310">
        <v>0</v>
      </c>
      <c r="L308" s="311">
        <v>0</v>
      </c>
      <c r="M308" s="383">
        <v>3778</v>
      </c>
      <c r="N308" s="384">
        <v>328925.68</v>
      </c>
      <c r="O308" s="384">
        <v>0</v>
      </c>
      <c r="P308" s="385">
        <v>0</v>
      </c>
      <c r="Q308" s="383">
        <f t="shared" si="12"/>
        <v>-1394</v>
      </c>
      <c r="R308" s="384">
        <f t="shared" si="12"/>
        <v>16103.700000000012</v>
      </c>
      <c r="S308" s="384">
        <f t="shared" si="12"/>
        <v>0</v>
      </c>
      <c r="T308" s="385">
        <f t="shared" si="12"/>
        <v>0</v>
      </c>
      <c r="U308" s="383">
        <f t="shared" si="13"/>
        <v>-839</v>
      </c>
      <c r="V308" s="384">
        <f t="shared" si="13"/>
        <v>29025.679999999993</v>
      </c>
      <c r="W308" s="384">
        <f t="shared" si="13"/>
        <v>0</v>
      </c>
      <c r="X308" s="385">
        <f t="shared" si="13"/>
        <v>0</v>
      </c>
      <c r="Z308" s="305"/>
    </row>
    <row r="309" spans="1:26" x14ac:dyDescent="0.2">
      <c r="A309" s="320" t="s">
        <v>733</v>
      </c>
      <c r="B309" s="344" t="s">
        <v>847</v>
      </c>
      <c r="C309" s="345" t="s">
        <v>848</v>
      </c>
      <c r="D309" s="346" t="s">
        <v>1006</v>
      </c>
      <c r="E309" s="348">
        <v>3541</v>
      </c>
      <c r="F309" s="310">
        <v>914791.63</v>
      </c>
      <c r="G309" s="310">
        <v>0</v>
      </c>
      <c r="H309" s="311">
        <v>0</v>
      </c>
      <c r="I309" s="309">
        <v>3485</v>
      </c>
      <c r="J309" s="310">
        <v>743923.1</v>
      </c>
      <c r="K309" s="310">
        <v>0</v>
      </c>
      <c r="L309" s="311">
        <v>0</v>
      </c>
      <c r="M309" s="383">
        <v>3142</v>
      </c>
      <c r="N309" s="384">
        <v>1011387.66</v>
      </c>
      <c r="O309" s="384">
        <v>0</v>
      </c>
      <c r="P309" s="385">
        <v>0</v>
      </c>
      <c r="Q309" s="383">
        <f t="shared" si="12"/>
        <v>-399</v>
      </c>
      <c r="R309" s="384">
        <f t="shared" si="12"/>
        <v>96596.030000000028</v>
      </c>
      <c r="S309" s="384">
        <f t="shared" si="12"/>
        <v>0</v>
      </c>
      <c r="T309" s="385">
        <f t="shared" si="12"/>
        <v>0</v>
      </c>
      <c r="U309" s="383">
        <f t="shared" si="13"/>
        <v>-343</v>
      </c>
      <c r="V309" s="384">
        <f t="shared" si="13"/>
        <v>267464.56000000006</v>
      </c>
      <c r="W309" s="384">
        <f t="shared" si="13"/>
        <v>0</v>
      </c>
      <c r="X309" s="385">
        <f t="shared" si="13"/>
        <v>0</v>
      </c>
      <c r="Z309" s="305"/>
    </row>
    <row r="310" spans="1:26" x14ac:dyDescent="0.2">
      <c r="A310" s="320" t="s">
        <v>733</v>
      </c>
      <c r="B310" s="344" t="s">
        <v>849</v>
      </c>
      <c r="C310" s="345" t="s">
        <v>850</v>
      </c>
      <c r="D310" s="346" t="s">
        <v>1006</v>
      </c>
      <c r="E310" s="348">
        <v>497</v>
      </c>
      <c r="F310" s="310">
        <v>177234</v>
      </c>
      <c r="G310" s="310">
        <v>0</v>
      </c>
      <c r="H310" s="311">
        <v>0</v>
      </c>
      <c r="I310" s="309">
        <v>327</v>
      </c>
      <c r="J310" s="310">
        <v>156183.1</v>
      </c>
      <c r="K310" s="310">
        <v>0</v>
      </c>
      <c r="L310" s="311">
        <v>0</v>
      </c>
      <c r="M310" s="383">
        <v>375</v>
      </c>
      <c r="N310" s="384">
        <v>169846.7</v>
      </c>
      <c r="O310" s="384">
        <v>0</v>
      </c>
      <c r="P310" s="385">
        <v>0</v>
      </c>
      <c r="Q310" s="383">
        <f t="shared" si="12"/>
        <v>-122</v>
      </c>
      <c r="R310" s="384">
        <f t="shared" si="12"/>
        <v>-7387.2999999999884</v>
      </c>
      <c r="S310" s="384">
        <f t="shared" si="12"/>
        <v>0</v>
      </c>
      <c r="T310" s="385">
        <f t="shared" si="12"/>
        <v>0</v>
      </c>
      <c r="U310" s="383">
        <f t="shared" si="13"/>
        <v>48</v>
      </c>
      <c r="V310" s="384">
        <f t="shared" si="13"/>
        <v>13663.600000000006</v>
      </c>
      <c r="W310" s="384">
        <f t="shared" si="13"/>
        <v>0</v>
      </c>
      <c r="X310" s="385">
        <f t="shared" si="13"/>
        <v>0</v>
      </c>
      <c r="Z310" s="305"/>
    </row>
    <row r="311" spans="1:26" x14ac:dyDescent="0.2">
      <c r="A311" s="320" t="s">
        <v>733</v>
      </c>
      <c r="B311" s="344" t="s">
        <v>851</v>
      </c>
      <c r="C311" s="345" t="s">
        <v>852</v>
      </c>
      <c r="D311" s="346" t="s">
        <v>1006</v>
      </c>
      <c r="E311" s="348">
        <v>1910</v>
      </c>
      <c r="F311" s="310">
        <v>739115.9</v>
      </c>
      <c r="G311" s="310">
        <v>0</v>
      </c>
      <c r="H311" s="311">
        <v>0</v>
      </c>
      <c r="I311" s="309">
        <v>1393</v>
      </c>
      <c r="J311" s="310">
        <v>550700.6</v>
      </c>
      <c r="K311" s="310">
        <v>0</v>
      </c>
      <c r="L311" s="311">
        <v>0</v>
      </c>
      <c r="M311" s="383">
        <v>1446</v>
      </c>
      <c r="N311" s="384">
        <v>732954.67</v>
      </c>
      <c r="O311" s="384">
        <v>0</v>
      </c>
      <c r="P311" s="385">
        <v>0</v>
      </c>
      <c r="Q311" s="383">
        <f t="shared" ref="Q311:T361" si="14">M311-E311</f>
        <v>-464</v>
      </c>
      <c r="R311" s="384">
        <f t="shared" si="14"/>
        <v>-6161.2299999999814</v>
      </c>
      <c r="S311" s="384">
        <f t="shared" si="14"/>
        <v>0</v>
      </c>
      <c r="T311" s="385">
        <f t="shared" si="14"/>
        <v>0</v>
      </c>
      <c r="U311" s="383">
        <f t="shared" ref="U311:X361" si="15">IFERROR((M311-I311),"")</f>
        <v>53</v>
      </c>
      <c r="V311" s="384">
        <f t="shared" si="15"/>
        <v>182254.07000000007</v>
      </c>
      <c r="W311" s="384">
        <f t="shared" si="15"/>
        <v>0</v>
      </c>
      <c r="X311" s="385">
        <f t="shared" si="15"/>
        <v>0</v>
      </c>
      <c r="Z311" s="305"/>
    </row>
    <row r="312" spans="1:26" x14ac:dyDescent="0.2">
      <c r="A312" s="320" t="s">
        <v>733</v>
      </c>
      <c r="B312" s="344" t="s">
        <v>853</v>
      </c>
      <c r="C312" s="345" t="s">
        <v>854</v>
      </c>
      <c r="D312" s="346" t="s">
        <v>1006</v>
      </c>
      <c r="E312" s="348">
        <v>465</v>
      </c>
      <c r="F312" s="310">
        <v>134891.85</v>
      </c>
      <c r="G312" s="310">
        <v>0</v>
      </c>
      <c r="H312" s="311">
        <v>0</v>
      </c>
      <c r="I312" s="309">
        <v>410</v>
      </c>
      <c r="J312" s="310">
        <v>93808.4</v>
      </c>
      <c r="K312" s="310">
        <v>0</v>
      </c>
      <c r="L312" s="311">
        <v>0</v>
      </c>
      <c r="M312" s="383">
        <v>362</v>
      </c>
      <c r="N312" s="384">
        <v>128843.44</v>
      </c>
      <c r="O312" s="384">
        <v>0</v>
      </c>
      <c r="P312" s="385">
        <v>0</v>
      </c>
      <c r="Q312" s="383">
        <f t="shared" si="14"/>
        <v>-103</v>
      </c>
      <c r="R312" s="384">
        <f t="shared" si="14"/>
        <v>-6048.4100000000035</v>
      </c>
      <c r="S312" s="384">
        <f t="shared" si="14"/>
        <v>0</v>
      </c>
      <c r="T312" s="385">
        <f t="shared" si="14"/>
        <v>0</v>
      </c>
      <c r="U312" s="383">
        <f t="shared" si="15"/>
        <v>-48</v>
      </c>
      <c r="V312" s="384">
        <f t="shared" si="15"/>
        <v>35035.040000000008</v>
      </c>
      <c r="W312" s="384">
        <f t="shared" si="15"/>
        <v>0</v>
      </c>
      <c r="X312" s="385">
        <f t="shared" si="15"/>
        <v>0</v>
      </c>
      <c r="Z312" s="305"/>
    </row>
    <row r="313" spans="1:26" x14ac:dyDescent="0.2">
      <c r="A313" s="320" t="s">
        <v>733</v>
      </c>
      <c r="B313" s="344" t="s">
        <v>855</v>
      </c>
      <c r="C313" s="345" t="s">
        <v>856</v>
      </c>
      <c r="D313" s="346" t="s">
        <v>1006</v>
      </c>
      <c r="E313" s="348">
        <v>842</v>
      </c>
      <c r="F313" s="310">
        <v>320245.91000000003</v>
      </c>
      <c r="G313" s="310">
        <v>0</v>
      </c>
      <c r="H313" s="311">
        <v>0</v>
      </c>
      <c r="I313" s="309">
        <v>417</v>
      </c>
      <c r="J313" s="310">
        <v>232830.3</v>
      </c>
      <c r="K313" s="310">
        <v>0</v>
      </c>
      <c r="L313" s="311">
        <v>0</v>
      </c>
      <c r="M313" s="383">
        <v>305</v>
      </c>
      <c r="N313" s="384">
        <v>230613.43</v>
      </c>
      <c r="O313" s="384">
        <v>0</v>
      </c>
      <c r="P313" s="385">
        <v>0</v>
      </c>
      <c r="Q313" s="383">
        <f t="shared" si="14"/>
        <v>-537</v>
      </c>
      <c r="R313" s="384">
        <f t="shared" si="14"/>
        <v>-89632.48000000004</v>
      </c>
      <c r="S313" s="384">
        <f t="shared" si="14"/>
        <v>0</v>
      </c>
      <c r="T313" s="385">
        <f t="shared" si="14"/>
        <v>0</v>
      </c>
      <c r="U313" s="383">
        <f t="shared" si="15"/>
        <v>-112</v>
      </c>
      <c r="V313" s="384">
        <f t="shared" si="15"/>
        <v>-2216.8699999999953</v>
      </c>
      <c r="W313" s="384">
        <f t="shared" si="15"/>
        <v>0</v>
      </c>
      <c r="X313" s="385">
        <f t="shared" si="15"/>
        <v>0</v>
      </c>
      <c r="Z313" s="305"/>
    </row>
    <row r="314" spans="1:26" x14ac:dyDescent="0.2">
      <c r="A314" s="320" t="s">
        <v>733</v>
      </c>
      <c r="B314" s="344" t="s">
        <v>857</v>
      </c>
      <c r="C314" s="345" t="s">
        <v>858</v>
      </c>
      <c r="D314" s="346" t="s">
        <v>1012</v>
      </c>
      <c r="E314" s="348">
        <v>322</v>
      </c>
      <c r="F314" s="310">
        <v>121612</v>
      </c>
      <c r="G314" s="310">
        <v>0</v>
      </c>
      <c r="H314" s="311">
        <v>0</v>
      </c>
      <c r="I314" s="309">
        <v>232</v>
      </c>
      <c r="J314" s="310">
        <v>96199</v>
      </c>
      <c r="K314" s="310">
        <v>0</v>
      </c>
      <c r="L314" s="311">
        <v>0</v>
      </c>
      <c r="M314" s="383">
        <v>178</v>
      </c>
      <c r="N314" s="384">
        <v>151245.76000000001</v>
      </c>
      <c r="O314" s="384">
        <v>0</v>
      </c>
      <c r="P314" s="385">
        <v>0</v>
      </c>
      <c r="Q314" s="383">
        <f t="shared" si="14"/>
        <v>-144</v>
      </c>
      <c r="R314" s="384">
        <f t="shared" si="14"/>
        <v>29633.760000000009</v>
      </c>
      <c r="S314" s="384">
        <f t="shared" si="14"/>
        <v>0</v>
      </c>
      <c r="T314" s="385">
        <f t="shared" si="14"/>
        <v>0</v>
      </c>
      <c r="U314" s="383">
        <f t="shared" si="15"/>
        <v>-54</v>
      </c>
      <c r="V314" s="384">
        <f t="shared" si="15"/>
        <v>55046.760000000009</v>
      </c>
      <c r="W314" s="384">
        <f t="shared" si="15"/>
        <v>0</v>
      </c>
      <c r="X314" s="385">
        <f t="shared" si="15"/>
        <v>0</v>
      </c>
      <c r="Z314" s="305"/>
    </row>
    <row r="315" spans="1:26" x14ac:dyDescent="0.2">
      <c r="A315" s="320" t="s">
        <v>733</v>
      </c>
      <c r="B315" s="344" t="s">
        <v>859</v>
      </c>
      <c r="C315" s="345" t="s">
        <v>860</v>
      </c>
      <c r="D315" s="346" t="s">
        <v>1013</v>
      </c>
      <c r="E315" s="348">
        <v>232</v>
      </c>
      <c r="F315" s="310">
        <v>78080</v>
      </c>
      <c r="G315" s="310">
        <v>0</v>
      </c>
      <c r="H315" s="311">
        <v>0</v>
      </c>
      <c r="I315" s="309">
        <v>153</v>
      </c>
      <c r="J315" s="310">
        <v>71818</v>
      </c>
      <c r="K315" s="310">
        <v>0</v>
      </c>
      <c r="L315" s="311">
        <v>0</v>
      </c>
      <c r="M315" s="383">
        <v>198</v>
      </c>
      <c r="N315" s="384">
        <v>98181.4</v>
      </c>
      <c r="O315" s="384">
        <v>0</v>
      </c>
      <c r="P315" s="385">
        <v>0</v>
      </c>
      <c r="Q315" s="383">
        <f t="shared" si="14"/>
        <v>-34</v>
      </c>
      <c r="R315" s="384">
        <f t="shared" si="14"/>
        <v>20101.399999999994</v>
      </c>
      <c r="S315" s="384">
        <f t="shared" si="14"/>
        <v>0</v>
      </c>
      <c r="T315" s="385">
        <f t="shared" si="14"/>
        <v>0</v>
      </c>
      <c r="U315" s="383">
        <f t="shared" si="15"/>
        <v>45</v>
      </c>
      <c r="V315" s="384">
        <f t="shared" si="15"/>
        <v>26363.399999999994</v>
      </c>
      <c r="W315" s="384">
        <f t="shared" si="15"/>
        <v>0</v>
      </c>
      <c r="X315" s="385">
        <f t="shared" si="15"/>
        <v>0</v>
      </c>
      <c r="Z315" s="305"/>
    </row>
    <row r="316" spans="1:26" x14ac:dyDescent="0.2">
      <c r="A316" s="320" t="s">
        <v>733</v>
      </c>
      <c r="B316" s="344" t="s">
        <v>861</v>
      </c>
      <c r="C316" s="345" t="s">
        <v>862</v>
      </c>
      <c r="D316" s="346" t="s">
        <v>1009</v>
      </c>
      <c r="E316" s="348">
        <v>0</v>
      </c>
      <c r="F316" s="310">
        <v>110</v>
      </c>
      <c r="G316" s="310">
        <v>0</v>
      </c>
      <c r="H316" s="311">
        <v>0</v>
      </c>
      <c r="I316" s="309">
        <v>0</v>
      </c>
      <c r="J316" s="310">
        <v>66</v>
      </c>
      <c r="K316" s="310">
        <v>0</v>
      </c>
      <c r="L316" s="311">
        <v>0</v>
      </c>
      <c r="M316" s="383">
        <v>0</v>
      </c>
      <c r="N316" s="384">
        <v>88</v>
      </c>
      <c r="O316" s="384">
        <v>0</v>
      </c>
      <c r="P316" s="385">
        <v>0</v>
      </c>
      <c r="Q316" s="383">
        <f t="shared" si="14"/>
        <v>0</v>
      </c>
      <c r="R316" s="384">
        <f t="shared" si="14"/>
        <v>-22</v>
      </c>
      <c r="S316" s="384">
        <f t="shared" si="14"/>
        <v>0</v>
      </c>
      <c r="T316" s="385">
        <f t="shared" si="14"/>
        <v>0</v>
      </c>
      <c r="U316" s="383">
        <f t="shared" si="15"/>
        <v>0</v>
      </c>
      <c r="V316" s="384">
        <f t="shared" si="15"/>
        <v>22</v>
      </c>
      <c r="W316" s="384">
        <f t="shared" si="15"/>
        <v>0</v>
      </c>
      <c r="X316" s="385">
        <f t="shared" si="15"/>
        <v>0</v>
      </c>
      <c r="Z316" s="305"/>
    </row>
    <row r="317" spans="1:26" x14ac:dyDescent="0.2">
      <c r="A317" s="320" t="s">
        <v>733</v>
      </c>
      <c r="B317" s="344" t="s">
        <v>863</v>
      </c>
      <c r="C317" s="345" t="s">
        <v>864</v>
      </c>
      <c r="D317" s="346" t="s">
        <v>1011</v>
      </c>
      <c r="E317" s="348">
        <v>0</v>
      </c>
      <c r="F317" s="310">
        <v>799015.14</v>
      </c>
      <c r="G317" s="310">
        <v>0</v>
      </c>
      <c r="H317" s="311">
        <v>0</v>
      </c>
      <c r="I317" s="309">
        <v>0</v>
      </c>
      <c r="J317" s="310">
        <v>813087</v>
      </c>
      <c r="K317" s="310">
        <v>0</v>
      </c>
      <c r="L317" s="311">
        <v>0</v>
      </c>
      <c r="M317" s="383">
        <v>0</v>
      </c>
      <c r="N317" s="384">
        <v>981401.03</v>
      </c>
      <c r="O317" s="384">
        <v>0</v>
      </c>
      <c r="P317" s="385">
        <v>0</v>
      </c>
      <c r="Q317" s="383">
        <f t="shared" si="14"/>
        <v>0</v>
      </c>
      <c r="R317" s="384">
        <f t="shared" si="14"/>
        <v>182385.89</v>
      </c>
      <c r="S317" s="384">
        <f t="shared" si="14"/>
        <v>0</v>
      </c>
      <c r="T317" s="385">
        <f t="shared" si="14"/>
        <v>0</v>
      </c>
      <c r="U317" s="383">
        <f t="shared" si="15"/>
        <v>0</v>
      </c>
      <c r="V317" s="384">
        <f t="shared" si="15"/>
        <v>168314.03000000003</v>
      </c>
      <c r="W317" s="384">
        <f t="shared" si="15"/>
        <v>0</v>
      </c>
      <c r="X317" s="385">
        <f t="shared" si="15"/>
        <v>0</v>
      </c>
      <c r="Z317" s="305"/>
    </row>
    <row r="318" spans="1:26" x14ac:dyDescent="0.2">
      <c r="A318" s="320" t="s">
        <v>733</v>
      </c>
      <c r="B318" s="344" t="s">
        <v>865</v>
      </c>
      <c r="C318" s="345" t="s">
        <v>866</v>
      </c>
      <c r="D318" s="346" t="s">
        <v>1011</v>
      </c>
      <c r="E318" s="348">
        <v>0</v>
      </c>
      <c r="F318" s="310">
        <v>722491.49</v>
      </c>
      <c r="G318" s="310">
        <v>0</v>
      </c>
      <c r="H318" s="311">
        <v>0</v>
      </c>
      <c r="I318" s="309">
        <v>0</v>
      </c>
      <c r="J318" s="310">
        <v>1061140</v>
      </c>
      <c r="K318" s="310">
        <v>0</v>
      </c>
      <c r="L318" s="311">
        <v>0</v>
      </c>
      <c r="M318" s="383">
        <v>0</v>
      </c>
      <c r="N318" s="384">
        <v>1255080.6400000001</v>
      </c>
      <c r="O318" s="384">
        <v>0</v>
      </c>
      <c r="P318" s="385">
        <v>0</v>
      </c>
      <c r="Q318" s="383">
        <f t="shared" si="14"/>
        <v>0</v>
      </c>
      <c r="R318" s="384">
        <f t="shared" si="14"/>
        <v>532589.15000000014</v>
      </c>
      <c r="S318" s="384">
        <f t="shared" si="14"/>
        <v>0</v>
      </c>
      <c r="T318" s="385">
        <f t="shared" si="14"/>
        <v>0</v>
      </c>
      <c r="U318" s="383">
        <f t="shared" si="15"/>
        <v>0</v>
      </c>
      <c r="V318" s="384">
        <f t="shared" si="15"/>
        <v>193940.64000000013</v>
      </c>
      <c r="W318" s="384">
        <f t="shared" si="15"/>
        <v>0</v>
      </c>
      <c r="X318" s="385">
        <f t="shared" si="15"/>
        <v>0</v>
      </c>
      <c r="Z318" s="305"/>
    </row>
    <row r="319" spans="1:26" x14ac:dyDescent="0.2">
      <c r="A319" s="320" t="s">
        <v>733</v>
      </c>
      <c r="B319" s="344" t="s">
        <v>867</v>
      </c>
      <c r="C319" s="345" t="s">
        <v>868</v>
      </c>
      <c r="D319" s="346" t="s">
        <v>1003</v>
      </c>
      <c r="E319" s="348">
        <v>2431</v>
      </c>
      <c r="F319" s="310">
        <v>3871650.1999999997</v>
      </c>
      <c r="G319" s="310">
        <v>282982.6100000001</v>
      </c>
      <c r="H319" s="311">
        <v>0</v>
      </c>
      <c r="I319" s="309">
        <v>702</v>
      </c>
      <c r="J319" s="310">
        <v>3473184.4</v>
      </c>
      <c r="K319" s="310">
        <v>13518</v>
      </c>
      <c r="L319" s="311">
        <v>0</v>
      </c>
      <c r="M319" s="383">
        <v>1093</v>
      </c>
      <c r="N319" s="384">
        <v>4278087.47</v>
      </c>
      <c r="O319" s="384">
        <v>18068</v>
      </c>
      <c r="P319" s="385">
        <v>0</v>
      </c>
      <c r="Q319" s="383">
        <f t="shared" si="14"/>
        <v>-1338</v>
      </c>
      <c r="R319" s="384">
        <f t="shared" si="14"/>
        <v>406437.27</v>
      </c>
      <c r="S319" s="384">
        <f t="shared" si="14"/>
        <v>-264914.6100000001</v>
      </c>
      <c r="T319" s="385">
        <f t="shared" si="14"/>
        <v>0</v>
      </c>
      <c r="U319" s="383">
        <f t="shared" si="15"/>
        <v>391</v>
      </c>
      <c r="V319" s="384">
        <f t="shared" si="15"/>
        <v>804903.06999999983</v>
      </c>
      <c r="W319" s="384">
        <f t="shared" si="15"/>
        <v>4550</v>
      </c>
      <c r="X319" s="385">
        <f t="shared" si="15"/>
        <v>0</v>
      </c>
      <c r="Z319" s="305"/>
    </row>
    <row r="320" spans="1:26" x14ac:dyDescent="0.2">
      <c r="A320" s="320" t="s">
        <v>733</v>
      </c>
      <c r="B320" s="344" t="s">
        <v>869</v>
      </c>
      <c r="C320" s="345" t="s">
        <v>870</v>
      </c>
      <c r="D320" s="346" t="s">
        <v>1003</v>
      </c>
      <c r="E320" s="348">
        <v>3524</v>
      </c>
      <c r="F320" s="310">
        <v>2925665</v>
      </c>
      <c r="G320" s="310">
        <v>33269.200000000004</v>
      </c>
      <c r="H320" s="311">
        <v>0</v>
      </c>
      <c r="I320" s="309">
        <v>1182</v>
      </c>
      <c r="J320" s="310">
        <v>2471573</v>
      </c>
      <c r="K320" s="310">
        <v>10893.6</v>
      </c>
      <c r="L320" s="311">
        <v>0</v>
      </c>
      <c r="M320" s="383">
        <v>1189</v>
      </c>
      <c r="N320" s="384">
        <v>2471573.4</v>
      </c>
      <c r="O320" s="384">
        <v>15460</v>
      </c>
      <c r="P320" s="385">
        <v>0</v>
      </c>
      <c r="Q320" s="383">
        <f t="shared" si="14"/>
        <v>-2335</v>
      </c>
      <c r="R320" s="384">
        <f t="shared" si="14"/>
        <v>-454091.60000000009</v>
      </c>
      <c r="S320" s="384">
        <f t="shared" si="14"/>
        <v>-17809.200000000004</v>
      </c>
      <c r="T320" s="385">
        <f t="shared" si="14"/>
        <v>0</v>
      </c>
      <c r="U320" s="383">
        <f t="shared" si="15"/>
        <v>7</v>
      </c>
      <c r="V320" s="384">
        <f t="shared" si="15"/>
        <v>0.39999999990686774</v>
      </c>
      <c r="W320" s="384">
        <f t="shared" si="15"/>
        <v>4566.3999999999996</v>
      </c>
      <c r="X320" s="385">
        <f t="shared" si="15"/>
        <v>0</v>
      </c>
      <c r="Z320" s="305"/>
    </row>
    <row r="321" spans="1:26" x14ac:dyDescent="0.2">
      <c r="A321" s="320" t="s">
        <v>733</v>
      </c>
      <c r="B321" s="344" t="s">
        <v>871</v>
      </c>
      <c r="C321" s="345" t="s">
        <v>872</v>
      </c>
      <c r="D321" s="346" t="s">
        <v>1003</v>
      </c>
      <c r="E321" s="348">
        <v>11054</v>
      </c>
      <c r="F321" s="310">
        <v>11361817.6</v>
      </c>
      <c r="G321" s="310">
        <v>539978.91000000015</v>
      </c>
      <c r="H321" s="311">
        <v>3248454.4899999993</v>
      </c>
      <c r="I321" s="309">
        <v>8757</v>
      </c>
      <c r="J321" s="310">
        <v>12450389.720000001</v>
      </c>
      <c r="K321" s="310">
        <v>375100.37000000005</v>
      </c>
      <c r="L321" s="311">
        <v>3174347.94</v>
      </c>
      <c r="M321" s="383">
        <v>8198</v>
      </c>
      <c r="N321" s="384">
        <v>14438257.390000002</v>
      </c>
      <c r="O321" s="384">
        <v>443624.76</v>
      </c>
      <c r="P321" s="385">
        <v>2992022.870000001</v>
      </c>
      <c r="Q321" s="383">
        <f t="shared" si="14"/>
        <v>-2856</v>
      </c>
      <c r="R321" s="384">
        <f t="shared" si="14"/>
        <v>3076439.7900000028</v>
      </c>
      <c r="S321" s="384">
        <f t="shared" si="14"/>
        <v>-96354.15000000014</v>
      </c>
      <c r="T321" s="385">
        <f t="shared" si="14"/>
        <v>-256431.61999999825</v>
      </c>
      <c r="U321" s="383">
        <f t="shared" si="15"/>
        <v>-559</v>
      </c>
      <c r="V321" s="384">
        <f t="shared" si="15"/>
        <v>1987867.6700000018</v>
      </c>
      <c r="W321" s="384">
        <f t="shared" si="15"/>
        <v>68524.389999999956</v>
      </c>
      <c r="X321" s="385">
        <f t="shared" si="15"/>
        <v>-182325.0699999989</v>
      </c>
      <c r="Z321" s="305"/>
    </row>
    <row r="322" spans="1:26" x14ac:dyDescent="0.2">
      <c r="A322" s="320" t="s">
        <v>733</v>
      </c>
      <c r="B322" s="344" t="s">
        <v>873</v>
      </c>
      <c r="C322" s="345" t="s">
        <v>874</v>
      </c>
      <c r="D322" s="346" t="s">
        <v>1003</v>
      </c>
      <c r="E322" s="348">
        <v>1182</v>
      </c>
      <c r="F322" s="310">
        <v>688741</v>
      </c>
      <c r="G322" s="310">
        <v>0</v>
      </c>
      <c r="H322" s="311">
        <v>0</v>
      </c>
      <c r="I322" s="309">
        <v>1018</v>
      </c>
      <c r="J322" s="310">
        <v>680846.7</v>
      </c>
      <c r="K322" s="310">
        <v>0</v>
      </c>
      <c r="L322" s="311">
        <v>0</v>
      </c>
      <c r="M322" s="383">
        <v>776</v>
      </c>
      <c r="N322" s="384">
        <v>701114.8</v>
      </c>
      <c r="O322" s="384">
        <v>0</v>
      </c>
      <c r="P322" s="385">
        <v>0</v>
      </c>
      <c r="Q322" s="383">
        <f t="shared" si="14"/>
        <v>-406</v>
      </c>
      <c r="R322" s="384">
        <f t="shared" si="14"/>
        <v>12373.800000000047</v>
      </c>
      <c r="S322" s="384">
        <f t="shared" si="14"/>
        <v>0</v>
      </c>
      <c r="T322" s="385">
        <f t="shared" si="14"/>
        <v>0</v>
      </c>
      <c r="U322" s="383">
        <f t="shared" si="15"/>
        <v>-242</v>
      </c>
      <c r="V322" s="384">
        <f t="shared" si="15"/>
        <v>20268.100000000093</v>
      </c>
      <c r="W322" s="384">
        <f t="shared" si="15"/>
        <v>0</v>
      </c>
      <c r="X322" s="385">
        <f t="shared" si="15"/>
        <v>0</v>
      </c>
      <c r="Z322" s="305"/>
    </row>
    <row r="323" spans="1:26" x14ac:dyDescent="0.2">
      <c r="A323" s="320" t="s">
        <v>733</v>
      </c>
      <c r="B323" s="344" t="s">
        <v>875</v>
      </c>
      <c r="C323" s="345" t="s">
        <v>876</v>
      </c>
      <c r="D323" s="346" t="s">
        <v>1002</v>
      </c>
      <c r="E323" s="348">
        <v>0</v>
      </c>
      <c r="F323" s="310">
        <v>5146.5</v>
      </c>
      <c r="G323" s="310">
        <v>0</v>
      </c>
      <c r="H323" s="311">
        <v>0</v>
      </c>
      <c r="I323" s="309">
        <v>0</v>
      </c>
      <c r="J323" s="310">
        <v>5956</v>
      </c>
      <c r="K323" s="310">
        <v>0</v>
      </c>
      <c r="L323" s="311">
        <v>0</v>
      </c>
      <c r="M323" s="383">
        <v>0</v>
      </c>
      <c r="N323" s="384">
        <v>5996</v>
      </c>
      <c r="O323" s="384">
        <v>0</v>
      </c>
      <c r="P323" s="385">
        <v>0</v>
      </c>
      <c r="Q323" s="383">
        <f t="shared" si="14"/>
        <v>0</v>
      </c>
      <c r="R323" s="384">
        <f t="shared" si="14"/>
        <v>849.5</v>
      </c>
      <c r="S323" s="384">
        <f t="shared" si="14"/>
        <v>0</v>
      </c>
      <c r="T323" s="385">
        <f t="shared" si="14"/>
        <v>0</v>
      </c>
      <c r="U323" s="383">
        <f t="shared" si="15"/>
        <v>0</v>
      </c>
      <c r="V323" s="384">
        <f t="shared" si="15"/>
        <v>40</v>
      </c>
      <c r="W323" s="384">
        <f t="shared" si="15"/>
        <v>0</v>
      </c>
      <c r="X323" s="385">
        <f t="shared" si="15"/>
        <v>0</v>
      </c>
      <c r="Z323" s="305"/>
    </row>
    <row r="324" spans="1:26" x14ac:dyDescent="0.2">
      <c r="A324" s="320" t="s">
        <v>733</v>
      </c>
      <c r="B324" s="344" t="s">
        <v>877</v>
      </c>
      <c r="C324" s="345" t="s">
        <v>878</v>
      </c>
      <c r="D324" s="346" t="s">
        <v>1002</v>
      </c>
      <c r="E324" s="348">
        <v>0</v>
      </c>
      <c r="F324" s="310">
        <v>106325</v>
      </c>
      <c r="G324" s="310">
        <v>0</v>
      </c>
      <c r="H324" s="311">
        <v>0</v>
      </c>
      <c r="I324" s="309">
        <v>0</v>
      </c>
      <c r="J324" s="310">
        <v>92796</v>
      </c>
      <c r="K324" s="310">
        <v>0</v>
      </c>
      <c r="L324" s="311">
        <v>0</v>
      </c>
      <c r="M324" s="383">
        <v>0</v>
      </c>
      <c r="N324" s="384">
        <v>139369</v>
      </c>
      <c r="O324" s="384">
        <v>0</v>
      </c>
      <c r="P324" s="385">
        <v>0</v>
      </c>
      <c r="Q324" s="383">
        <f t="shared" si="14"/>
        <v>0</v>
      </c>
      <c r="R324" s="384">
        <f t="shared" si="14"/>
        <v>33044</v>
      </c>
      <c r="S324" s="384">
        <f t="shared" si="14"/>
        <v>0</v>
      </c>
      <c r="T324" s="385">
        <f t="shared" si="14"/>
        <v>0</v>
      </c>
      <c r="U324" s="383">
        <f t="shared" si="15"/>
        <v>0</v>
      </c>
      <c r="V324" s="384">
        <f t="shared" si="15"/>
        <v>46573</v>
      </c>
      <c r="W324" s="384">
        <f t="shared" si="15"/>
        <v>0</v>
      </c>
      <c r="X324" s="385">
        <f t="shared" si="15"/>
        <v>0</v>
      </c>
      <c r="Z324" s="305"/>
    </row>
    <row r="325" spans="1:26" x14ac:dyDescent="0.2">
      <c r="A325" s="320" t="s">
        <v>733</v>
      </c>
      <c r="B325" s="344" t="s">
        <v>879</v>
      </c>
      <c r="C325" s="345" t="s">
        <v>880</v>
      </c>
      <c r="D325" s="346" t="s">
        <v>1002</v>
      </c>
      <c r="E325" s="348">
        <v>0</v>
      </c>
      <c r="F325" s="310">
        <v>41943.75</v>
      </c>
      <c r="G325" s="310">
        <v>0</v>
      </c>
      <c r="H325" s="311">
        <v>0</v>
      </c>
      <c r="I325" s="309">
        <v>0</v>
      </c>
      <c r="J325" s="310">
        <v>31071</v>
      </c>
      <c r="K325" s="310">
        <v>0</v>
      </c>
      <c r="L325" s="311">
        <v>0</v>
      </c>
      <c r="M325" s="383">
        <v>0</v>
      </c>
      <c r="N325" s="384">
        <v>36301</v>
      </c>
      <c r="O325" s="384">
        <v>0</v>
      </c>
      <c r="P325" s="385">
        <v>0</v>
      </c>
      <c r="Q325" s="383">
        <f t="shared" si="14"/>
        <v>0</v>
      </c>
      <c r="R325" s="384">
        <f t="shared" si="14"/>
        <v>-5642.75</v>
      </c>
      <c r="S325" s="384">
        <f t="shared" si="14"/>
        <v>0</v>
      </c>
      <c r="T325" s="385">
        <f t="shared" si="14"/>
        <v>0</v>
      </c>
      <c r="U325" s="383">
        <f t="shared" si="15"/>
        <v>0</v>
      </c>
      <c r="V325" s="384">
        <f t="shared" si="15"/>
        <v>5230</v>
      </c>
      <c r="W325" s="384">
        <f t="shared" si="15"/>
        <v>0</v>
      </c>
      <c r="X325" s="385">
        <f t="shared" si="15"/>
        <v>0</v>
      </c>
      <c r="Z325" s="305"/>
    </row>
    <row r="326" spans="1:26" x14ac:dyDescent="0.2">
      <c r="A326" s="320" t="s">
        <v>733</v>
      </c>
      <c r="B326" s="344" t="s">
        <v>881</v>
      </c>
      <c r="C326" s="345" t="s">
        <v>882</v>
      </c>
      <c r="D326" s="346" t="s">
        <v>1002</v>
      </c>
      <c r="E326" s="348">
        <v>0</v>
      </c>
      <c r="F326" s="310">
        <v>43099.32</v>
      </c>
      <c r="G326" s="310">
        <v>0</v>
      </c>
      <c r="H326" s="311">
        <v>0</v>
      </c>
      <c r="I326" s="309">
        <v>0</v>
      </c>
      <c r="J326" s="310">
        <v>38521</v>
      </c>
      <c r="K326" s="310">
        <v>0</v>
      </c>
      <c r="L326" s="311">
        <v>0</v>
      </c>
      <c r="M326" s="383">
        <v>0</v>
      </c>
      <c r="N326" s="384">
        <v>43557</v>
      </c>
      <c r="O326" s="384">
        <v>0</v>
      </c>
      <c r="P326" s="385">
        <v>0</v>
      </c>
      <c r="Q326" s="383">
        <f t="shared" si="14"/>
        <v>0</v>
      </c>
      <c r="R326" s="384">
        <f t="shared" si="14"/>
        <v>457.68000000000029</v>
      </c>
      <c r="S326" s="384">
        <f t="shared" si="14"/>
        <v>0</v>
      </c>
      <c r="T326" s="385">
        <f t="shared" si="14"/>
        <v>0</v>
      </c>
      <c r="U326" s="383">
        <f t="shared" si="15"/>
        <v>0</v>
      </c>
      <c r="V326" s="384">
        <f t="shared" si="15"/>
        <v>5036</v>
      </c>
      <c r="W326" s="384">
        <f t="shared" si="15"/>
        <v>0</v>
      </c>
      <c r="X326" s="385">
        <f t="shared" si="15"/>
        <v>0</v>
      </c>
      <c r="Z326" s="305"/>
    </row>
    <row r="327" spans="1:26" x14ac:dyDescent="0.2">
      <c r="A327" s="320" t="s">
        <v>733</v>
      </c>
      <c r="B327" s="344" t="s">
        <v>883</v>
      </c>
      <c r="C327" s="345" t="s">
        <v>884</v>
      </c>
      <c r="D327" s="346" t="s">
        <v>1002</v>
      </c>
      <c r="E327" s="348">
        <v>0</v>
      </c>
      <c r="F327" s="310">
        <v>36162.910000000003</v>
      </c>
      <c r="G327" s="310">
        <v>0</v>
      </c>
      <c r="H327" s="311">
        <v>0</v>
      </c>
      <c r="I327" s="309">
        <v>0</v>
      </c>
      <c r="J327" s="310">
        <v>25865</v>
      </c>
      <c r="K327" s="310">
        <v>0</v>
      </c>
      <c r="L327" s="311">
        <v>0</v>
      </c>
      <c r="M327" s="383">
        <v>0</v>
      </c>
      <c r="N327" s="384">
        <v>35102.35</v>
      </c>
      <c r="O327" s="384">
        <v>0</v>
      </c>
      <c r="P327" s="385">
        <v>0</v>
      </c>
      <c r="Q327" s="383">
        <f t="shared" si="14"/>
        <v>0</v>
      </c>
      <c r="R327" s="384">
        <f t="shared" si="14"/>
        <v>-1060.5600000000049</v>
      </c>
      <c r="S327" s="384">
        <f t="shared" si="14"/>
        <v>0</v>
      </c>
      <c r="T327" s="385">
        <f t="shared" si="14"/>
        <v>0</v>
      </c>
      <c r="U327" s="383">
        <f t="shared" si="15"/>
        <v>0</v>
      </c>
      <c r="V327" s="384">
        <f t="shared" si="15"/>
        <v>9237.3499999999985</v>
      </c>
      <c r="W327" s="384">
        <f t="shared" si="15"/>
        <v>0</v>
      </c>
      <c r="X327" s="385">
        <f t="shared" si="15"/>
        <v>0</v>
      </c>
      <c r="Z327" s="305"/>
    </row>
    <row r="328" spans="1:26" x14ac:dyDescent="0.2">
      <c r="A328" s="320" t="s">
        <v>733</v>
      </c>
      <c r="B328" s="344" t="s">
        <v>885</v>
      </c>
      <c r="C328" s="345" t="s">
        <v>886</v>
      </c>
      <c r="D328" s="346" t="s">
        <v>1002</v>
      </c>
      <c r="E328" s="348">
        <v>0</v>
      </c>
      <c r="F328" s="310">
        <v>148037.4</v>
      </c>
      <c r="G328" s="310">
        <v>0</v>
      </c>
      <c r="H328" s="311">
        <v>0</v>
      </c>
      <c r="I328" s="309">
        <v>0</v>
      </c>
      <c r="J328" s="310">
        <v>93512</v>
      </c>
      <c r="K328" s="310">
        <v>0</v>
      </c>
      <c r="L328" s="311">
        <v>0</v>
      </c>
      <c r="M328" s="383">
        <v>0</v>
      </c>
      <c r="N328" s="384">
        <v>111532</v>
      </c>
      <c r="O328" s="384">
        <v>0</v>
      </c>
      <c r="P328" s="385">
        <v>0</v>
      </c>
      <c r="Q328" s="383">
        <f t="shared" si="14"/>
        <v>0</v>
      </c>
      <c r="R328" s="384">
        <f t="shared" si="14"/>
        <v>-36505.399999999994</v>
      </c>
      <c r="S328" s="384">
        <f t="shared" si="14"/>
        <v>0</v>
      </c>
      <c r="T328" s="385">
        <f t="shared" si="14"/>
        <v>0</v>
      </c>
      <c r="U328" s="383">
        <f t="shared" si="15"/>
        <v>0</v>
      </c>
      <c r="V328" s="384">
        <f t="shared" si="15"/>
        <v>18020</v>
      </c>
      <c r="W328" s="384">
        <f t="shared" si="15"/>
        <v>0</v>
      </c>
      <c r="X328" s="385">
        <f t="shared" si="15"/>
        <v>0</v>
      </c>
      <c r="Z328" s="305"/>
    </row>
    <row r="329" spans="1:26" x14ac:dyDescent="0.2">
      <c r="A329" s="320" t="s">
        <v>733</v>
      </c>
      <c r="B329" s="344" t="s">
        <v>887</v>
      </c>
      <c r="C329" s="345" t="s">
        <v>888</v>
      </c>
      <c r="D329" s="346" t="s">
        <v>1008</v>
      </c>
      <c r="E329" s="348">
        <v>0</v>
      </c>
      <c r="F329" s="310">
        <v>3478.24</v>
      </c>
      <c r="G329" s="310">
        <v>0</v>
      </c>
      <c r="H329" s="311">
        <v>0</v>
      </c>
      <c r="I329" s="309">
        <v>0</v>
      </c>
      <c r="J329" s="310">
        <v>4930</v>
      </c>
      <c r="K329" s="310">
        <v>0</v>
      </c>
      <c r="L329" s="311">
        <v>0</v>
      </c>
      <c r="M329" s="383">
        <v>0</v>
      </c>
      <c r="N329" s="384">
        <v>2380</v>
      </c>
      <c r="O329" s="384">
        <v>0</v>
      </c>
      <c r="P329" s="385">
        <v>0</v>
      </c>
      <c r="Q329" s="383">
        <f t="shared" si="14"/>
        <v>0</v>
      </c>
      <c r="R329" s="384">
        <f t="shared" si="14"/>
        <v>-1098.2399999999998</v>
      </c>
      <c r="S329" s="384">
        <f t="shared" si="14"/>
        <v>0</v>
      </c>
      <c r="T329" s="385">
        <f t="shared" si="14"/>
        <v>0</v>
      </c>
      <c r="U329" s="383">
        <f t="shared" si="15"/>
        <v>0</v>
      </c>
      <c r="V329" s="384">
        <f t="shared" si="15"/>
        <v>-2550</v>
      </c>
      <c r="W329" s="384">
        <f t="shared" si="15"/>
        <v>0</v>
      </c>
      <c r="X329" s="385">
        <f t="shared" si="15"/>
        <v>0</v>
      </c>
      <c r="Z329" s="305"/>
    </row>
    <row r="330" spans="1:26" x14ac:dyDescent="0.2">
      <c r="A330" s="320" t="s">
        <v>733</v>
      </c>
      <c r="B330" s="344" t="s">
        <v>889</v>
      </c>
      <c r="C330" s="345" t="s">
        <v>890</v>
      </c>
      <c r="D330" s="346" t="s">
        <v>1002</v>
      </c>
      <c r="E330" s="348">
        <v>0</v>
      </c>
      <c r="F330" s="310">
        <v>3300</v>
      </c>
      <c r="G330" s="310">
        <v>0</v>
      </c>
      <c r="H330" s="311">
        <v>0</v>
      </c>
      <c r="I330" s="309">
        <v>0</v>
      </c>
      <c r="J330" s="310">
        <v>3131</v>
      </c>
      <c r="K330" s="310">
        <v>0</v>
      </c>
      <c r="L330" s="311">
        <v>0</v>
      </c>
      <c r="M330" s="383">
        <v>0</v>
      </c>
      <c r="N330" s="384">
        <v>3600</v>
      </c>
      <c r="O330" s="384">
        <v>0</v>
      </c>
      <c r="P330" s="385">
        <v>0</v>
      </c>
      <c r="Q330" s="383">
        <f t="shared" si="14"/>
        <v>0</v>
      </c>
      <c r="R330" s="384">
        <f t="shared" si="14"/>
        <v>300</v>
      </c>
      <c r="S330" s="384">
        <f t="shared" si="14"/>
        <v>0</v>
      </c>
      <c r="T330" s="385">
        <f t="shared" si="14"/>
        <v>0</v>
      </c>
      <c r="U330" s="383">
        <f t="shared" si="15"/>
        <v>0</v>
      </c>
      <c r="V330" s="384">
        <f t="shared" si="15"/>
        <v>469</v>
      </c>
      <c r="W330" s="384">
        <f t="shared" si="15"/>
        <v>0</v>
      </c>
      <c r="X330" s="385">
        <f t="shared" si="15"/>
        <v>0</v>
      </c>
      <c r="Z330" s="305"/>
    </row>
    <row r="331" spans="1:26" x14ac:dyDescent="0.2">
      <c r="A331" s="320" t="s">
        <v>891</v>
      </c>
      <c r="B331" s="344" t="s">
        <v>892</v>
      </c>
      <c r="C331" s="345" t="s">
        <v>893</v>
      </c>
      <c r="D331" s="346" t="s">
        <v>1004</v>
      </c>
      <c r="E331" s="348">
        <v>877</v>
      </c>
      <c r="F331" s="310">
        <v>718555</v>
      </c>
      <c r="G331" s="310">
        <v>0</v>
      </c>
      <c r="H331" s="311">
        <v>1520290.23</v>
      </c>
      <c r="I331" s="309">
        <v>966</v>
      </c>
      <c r="J331" s="310">
        <v>730174.6</v>
      </c>
      <c r="K331" s="310">
        <v>0</v>
      </c>
      <c r="L331" s="311">
        <v>1790231.1</v>
      </c>
      <c r="M331" s="383">
        <v>661</v>
      </c>
      <c r="N331" s="384">
        <v>681868.6</v>
      </c>
      <c r="O331" s="384">
        <v>0</v>
      </c>
      <c r="P331" s="385">
        <v>1856265.6400000001</v>
      </c>
      <c r="Q331" s="383">
        <f t="shared" si="14"/>
        <v>-216</v>
      </c>
      <c r="R331" s="384">
        <f t="shared" si="14"/>
        <v>-36686.400000000023</v>
      </c>
      <c r="S331" s="384">
        <f t="shared" si="14"/>
        <v>0</v>
      </c>
      <c r="T331" s="385">
        <f t="shared" si="14"/>
        <v>335975.41000000015</v>
      </c>
      <c r="U331" s="383">
        <f t="shared" si="15"/>
        <v>-305</v>
      </c>
      <c r="V331" s="384">
        <f t="shared" si="15"/>
        <v>-48306</v>
      </c>
      <c r="W331" s="384">
        <f t="shared" si="15"/>
        <v>0</v>
      </c>
      <c r="X331" s="385">
        <f t="shared" si="15"/>
        <v>66034.540000000037</v>
      </c>
      <c r="Z331" s="305"/>
    </row>
    <row r="332" spans="1:26" x14ac:dyDescent="0.2">
      <c r="A332" s="320" t="s">
        <v>891</v>
      </c>
      <c r="B332" s="344" t="s">
        <v>894</v>
      </c>
      <c r="C332" s="345" t="s">
        <v>895</v>
      </c>
      <c r="D332" s="346" t="s">
        <v>1004</v>
      </c>
      <c r="E332" s="348">
        <v>293</v>
      </c>
      <c r="F332" s="310">
        <v>241148</v>
      </c>
      <c r="G332" s="310">
        <v>0</v>
      </c>
      <c r="H332" s="311">
        <v>0</v>
      </c>
      <c r="I332" s="309">
        <v>258</v>
      </c>
      <c r="J332" s="310">
        <v>208912.4</v>
      </c>
      <c r="K332" s="310">
        <v>0</v>
      </c>
      <c r="L332" s="311">
        <v>0</v>
      </c>
      <c r="M332" s="383">
        <v>225</v>
      </c>
      <c r="N332" s="384">
        <v>262218.40000000002</v>
      </c>
      <c r="O332" s="384">
        <v>0</v>
      </c>
      <c r="P332" s="385">
        <v>0</v>
      </c>
      <c r="Q332" s="383">
        <f t="shared" si="14"/>
        <v>-68</v>
      </c>
      <c r="R332" s="384">
        <f t="shared" si="14"/>
        <v>21070.400000000023</v>
      </c>
      <c r="S332" s="384">
        <f t="shared" si="14"/>
        <v>0</v>
      </c>
      <c r="T332" s="385">
        <f t="shared" si="14"/>
        <v>0</v>
      </c>
      <c r="U332" s="383">
        <f t="shared" si="15"/>
        <v>-33</v>
      </c>
      <c r="V332" s="384">
        <f t="shared" si="15"/>
        <v>53306.000000000029</v>
      </c>
      <c r="W332" s="384">
        <f t="shared" si="15"/>
        <v>0</v>
      </c>
      <c r="X332" s="385">
        <f t="shared" si="15"/>
        <v>0</v>
      </c>
      <c r="Z332" s="305"/>
    </row>
    <row r="333" spans="1:26" x14ac:dyDescent="0.2">
      <c r="A333" s="320" t="s">
        <v>891</v>
      </c>
      <c r="B333" s="344" t="s">
        <v>896</v>
      </c>
      <c r="C333" s="345" t="s">
        <v>897</v>
      </c>
      <c r="D333" s="346" t="s">
        <v>1003</v>
      </c>
      <c r="E333" s="348">
        <v>1318</v>
      </c>
      <c r="F333" s="310">
        <v>1045058</v>
      </c>
      <c r="G333" s="310">
        <v>0</v>
      </c>
      <c r="H333" s="311">
        <v>0</v>
      </c>
      <c r="I333" s="309">
        <v>1381</v>
      </c>
      <c r="J333" s="310">
        <v>1065098.7</v>
      </c>
      <c r="K333" s="310">
        <v>0</v>
      </c>
      <c r="L333" s="311">
        <v>0</v>
      </c>
      <c r="M333" s="383">
        <v>1251</v>
      </c>
      <c r="N333" s="384">
        <v>1388358.4999999998</v>
      </c>
      <c r="O333" s="384">
        <v>0</v>
      </c>
      <c r="P333" s="385">
        <v>0</v>
      </c>
      <c r="Q333" s="383">
        <f t="shared" si="14"/>
        <v>-67</v>
      </c>
      <c r="R333" s="384">
        <f t="shared" si="14"/>
        <v>343300.49999999977</v>
      </c>
      <c r="S333" s="384">
        <f t="shared" si="14"/>
        <v>0</v>
      </c>
      <c r="T333" s="385">
        <f t="shared" si="14"/>
        <v>0</v>
      </c>
      <c r="U333" s="383">
        <f t="shared" si="15"/>
        <v>-130</v>
      </c>
      <c r="V333" s="384">
        <f t="shared" si="15"/>
        <v>323259.79999999981</v>
      </c>
      <c r="W333" s="384">
        <f t="shared" si="15"/>
        <v>0</v>
      </c>
      <c r="X333" s="385">
        <f t="shared" si="15"/>
        <v>0</v>
      </c>
      <c r="Z333" s="305"/>
    </row>
    <row r="334" spans="1:26" x14ac:dyDescent="0.2">
      <c r="A334" s="320" t="s">
        <v>891</v>
      </c>
      <c r="B334" s="344" t="s">
        <v>898</v>
      </c>
      <c r="C334" s="345" t="s">
        <v>899</v>
      </c>
      <c r="D334" s="346" t="s">
        <v>1003</v>
      </c>
      <c r="E334" s="348">
        <v>803</v>
      </c>
      <c r="F334" s="310">
        <v>522022</v>
      </c>
      <c r="G334" s="310">
        <v>0</v>
      </c>
      <c r="H334" s="311">
        <v>0</v>
      </c>
      <c r="I334" s="309">
        <v>564</v>
      </c>
      <c r="J334" s="310">
        <v>429860.5</v>
      </c>
      <c r="K334" s="310">
        <v>0</v>
      </c>
      <c r="L334" s="311">
        <v>0</v>
      </c>
      <c r="M334" s="383">
        <v>428</v>
      </c>
      <c r="N334" s="384">
        <v>485878.19999999995</v>
      </c>
      <c r="O334" s="384">
        <v>0</v>
      </c>
      <c r="P334" s="385">
        <v>0</v>
      </c>
      <c r="Q334" s="383">
        <f t="shared" si="14"/>
        <v>-375</v>
      </c>
      <c r="R334" s="384">
        <f t="shared" si="14"/>
        <v>-36143.800000000047</v>
      </c>
      <c r="S334" s="384">
        <f t="shared" si="14"/>
        <v>0</v>
      </c>
      <c r="T334" s="385">
        <f t="shared" si="14"/>
        <v>0</v>
      </c>
      <c r="U334" s="383">
        <f t="shared" si="15"/>
        <v>-136</v>
      </c>
      <c r="V334" s="384">
        <f t="shared" si="15"/>
        <v>56017.699999999953</v>
      </c>
      <c r="W334" s="384">
        <f t="shared" si="15"/>
        <v>0</v>
      </c>
      <c r="X334" s="385">
        <f t="shared" si="15"/>
        <v>0</v>
      </c>
      <c r="Z334" s="305"/>
    </row>
    <row r="335" spans="1:26" x14ac:dyDescent="0.2">
      <c r="A335" s="320" t="s">
        <v>891</v>
      </c>
      <c r="B335" s="344" t="s">
        <v>900</v>
      </c>
      <c r="C335" s="345" t="s">
        <v>901</v>
      </c>
      <c r="D335" s="346" t="s">
        <v>1003</v>
      </c>
      <c r="E335" s="348">
        <v>687</v>
      </c>
      <c r="F335" s="310">
        <v>1082220</v>
      </c>
      <c r="G335" s="310">
        <v>10538</v>
      </c>
      <c r="H335" s="311">
        <v>0</v>
      </c>
      <c r="I335" s="309">
        <v>743</v>
      </c>
      <c r="J335" s="310">
        <v>1068973.5</v>
      </c>
      <c r="K335" s="310">
        <v>13855</v>
      </c>
      <c r="L335" s="311">
        <v>0</v>
      </c>
      <c r="M335" s="383">
        <v>691</v>
      </c>
      <c r="N335" s="384">
        <v>1327427.2000000002</v>
      </c>
      <c r="O335" s="384">
        <v>13855</v>
      </c>
      <c r="P335" s="385">
        <v>0</v>
      </c>
      <c r="Q335" s="383">
        <f t="shared" si="14"/>
        <v>4</v>
      </c>
      <c r="R335" s="384">
        <f t="shared" si="14"/>
        <v>245207.20000000019</v>
      </c>
      <c r="S335" s="384">
        <f t="shared" si="14"/>
        <v>3317</v>
      </c>
      <c r="T335" s="385">
        <f t="shared" si="14"/>
        <v>0</v>
      </c>
      <c r="U335" s="383">
        <f t="shared" si="15"/>
        <v>-52</v>
      </c>
      <c r="V335" s="384">
        <f t="shared" si="15"/>
        <v>258453.70000000019</v>
      </c>
      <c r="W335" s="384">
        <f t="shared" si="15"/>
        <v>0</v>
      </c>
      <c r="X335" s="385">
        <f t="shared" si="15"/>
        <v>0</v>
      </c>
      <c r="Z335" s="305"/>
    </row>
    <row r="336" spans="1:26" x14ac:dyDescent="0.2">
      <c r="A336" s="320" t="s">
        <v>891</v>
      </c>
      <c r="B336" s="344" t="s">
        <v>902</v>
      </c>
      <c r="C336" s="345" t="s">
        <v>903</v>
      </c>
      <c r="D336" s="346" t="s">
        <v>1003</v>
      </c>
      <c r="E336" s="348">
        <v>1091</v>
      </c>
      <c r="F336" s="310">
        <v>563616</v>
      </c>
      <c r="G336" s="310">
        <v>21204.799999999999</v>
      </c>
      <c r="H336" s="311">
        <v>0</v>
      </c>
      <c r="I336" s="309">
        <v>719</v>
      </c>
      <c r="J336" s="310">
        <v>446396.4</v>
      </c>
      <c r="K336" s="310">
        <v>4306.7999999999993</v>
      </c>
      <c r="L336" s="311">
        <v>0</v>
      </c>
      <c r="M336" s="383">
        <v>668</v>
      </c>
      <c r="N336" s="384">
        <v>529071.4</v>
      </c>
      <c r="O336" s="384">
        <v>0</v>
      </c>
      <c r="P336" s="385">
        <v>0</v>
      </c>
      <c r="Q336" s="383">
        <f t="shared" si="14"/>
        <v>-423</v>
      </c>
      <c r="R336" s="384">
        <f t="shared" si="14"/>
        <v>-34544.599999999977</v>
      </c>
      <c r="S336" s="384">
        <f t="shared" si="14"/>
        <v>-21204.799999999999</v>
      </c>
      <c r="T336" s="385">
        <f t="shared" si="14"/>
        <v>0</v>
      </c>
      <c r="U336" s="383">
        <f t="shared" si="15"/>
        <v>-51</v>
      </c>
      <c r="V336" s="384">
        <f t="shared" si="15"/>
        <v>82675</v>
      </c>
      <c r="W336" s="384">
        <f t="shared" si="15"/>
        <v>-4306.7999999999993</v>
      </c>
      <c r="X336" s="385">
        <f t="shared" si="15"/>
        <v>0</v>
      </c>
      <c r="Z336" s="305"/>
    </row>
    <row r="337" spans="1:26" x14ac:dyDescent="0.2">
      <c r="A337" s="320" t="s">
        <v>891</v>
      </c>
      <c r="B337" s="344" t="s">
        <v>904</v>
      </c>
      <c r="C337" s="345" t="s">
        <v>905</v>
      </c>
      <c r="D337" s="346" t="s">
        <v>1003</v>
      </c>
      <c r="E337" s="348">
        <v>937</v>
      </c>
      <c r="F337" s="310">
        <v>618318</v>
      </c>
      <c r="G337" s="310">
        <v>0</v>
      </c>
      <c r="H337" s="311">
        <v>0</v>
      </c>
      <c r="I337" s="309">
        <v>838</v>
      </c>
      <c r="J337" s="310">
        <v>548892.54</v>
      </c>
      <c r="K337" s="310">
        <v>0</v>
      </c>
      <c r="L337" s="311">
        <v>0</v>
      </c>
      <c r="M337" s="383">
        <v>709</v>
      </c>
      <c r="N337" s="384">
        <v>644720</v>
      </c>
      <c r="O337" s="384">
        <v>0</v>
      </c>
      <c r="P337" s="385">
        <v>0</v>
      </c>
      <c r="Q337" s="383">
        <f t="shared" si="14"/>
        <v>-228</v>
      </c>
      <c r="R337" s="384">
        <f t="shared" si="14"/>
        <v>26402</v>
      </c>
      <c r="S337" s="384">
        <f t="shared" si="14"/>
        <v>0</v>
      </c>
      <c r="T337" s="385">
        <f t="shared" si="14"/>
        <v>0</v>
      </c>
      <c r="U337" s="383">
        <f t="shared" si="15"/>
        <v>-129</v>
      </c>
      <c r="V337" s="384">
        <f t="shared" si="15"/>
        <v>95827.459999999963</v>
      </c>
      <c r="W337" s="384">
        <f t="shared" si="15"/>
        <v>0</v>
      </c>
      <c r="X337" s="385">
        <f t="shared" si="15"/>
        <v>0</v>
      </c>
      <c r="Z337" s="305"/>
    </row>
    <row r="338" spans="1:26" x14ac:dyDescent="0.2">
      <c r="A338" s="320" t="s">
        <v>891</v>
      </c>
      <c r="B338" s="344" t="s">
        <v>906</v>
      </c>
      <c r="C338" s="345" t="s">
        <v>907</v>
      </c>
      <c r="D338" s="346" t="s">
        <v>1014</v>
      </c>
      <c r="E338" s="348">
        <v>90</v>
      </c>
      <c r="F338" s="310">
        <v>30004</v>
      </c>
      <c r="G338" s="310">
        <v>0</v>
      </c>
      <c r="H338" s="311">
        <v>0</v>
      </c>
      <c r="I338" s="309">
        <v>123</v>
      </c>
      <c r="J338" s="310">
        <v>43363</v>
      </c>
      <c r="K338" s="310">
        <v>0</v>
      </c>
      <c r="L338" s="311">
        <v>0</v>
      </c>
      <c r="M338" s="383">
        <v>88</v>
      </c>
      <c r="N338" s="384">
        <v>40327.300000000003</v>
      </c>
      <c r="O338" s="384">
        <v>0</v>
      </c>
      <c r="P338" s="385">
        <v>0</v>
      </c>
      <c r="Q338" s="383">
        <f t="shared" si="14"/>
        <v>-2</v>
      </c>
      <c r="R338" s="384">
        <f t="shared" si="14"/>
        <v>10323.300000000003</v>
      </c>
      <c r="S338" s="384">
        <f t="shared" si="14"/>
        <v>0</v>
      </c>
      <c r="T338" s="385">
        <f t="shared" si="14"/>
        <v>0</v>
      </c>
      <c r="U338" s="383">
        <f t="shared" si="15"/>
        <v>-35</v>
      </c>
      <c r="V338" s="384">
        <f t="shared" si="15"/>
        <v>-3035.6999999999971</v>
      </c>
      <c r="W338" s="384">
        <f t="shared" si="15"/>
        <v>0</v>
      </c>
      <c r="X338" s="385">
        <f t="shared" si="15"/>
        <v>0</v>
      </c>
      <c r="Z338" s="305"/>
    </row>
    <row r="339" spans="1:26" x14ac:dyDescent="0.2">
      <c r="A339" s="320" t="s">
        <v>891</v>
      </c>
      <c r="B339" s="344" t="s">
        <v>908</v>
      </c>
      <c r="C339" s="345" t="s">
        <v>909</v>
      </c>
      <c r="D339" s="346" t="s">
        <v>1006</v>
      </c>
      <c r="E339" s="348">
        <v>1223</v>
      </c>
      <c r="F339" s="310">
        <v>223507</v>
      </c>
      <c r="G339" s="310">
        <v>0</v>
      </c>
      <c r="H339" s="311">
        <v>0</v>
      </c>
      <c r="I339" s="309">
        <v>1487</v>
      </c>
      <c r="J339" s="310">
        <v>251155.4</v>
      </c>
      <c r="K339" s="310">
        <v>0</v>
      </c>
      <c r="L339" s="311">
        <v>0</v>
      </c>
      <c r="M339" s="383">
        <v>1389</v>
      </c>
      <c r="N339" s="384">
        <v>339311.9</v>
      </c>
      <c r="O339" s="384">
        <v>0</v>
      </c>
      <c r="P339" s="385">
        <v>0</v>
      </c>
      <c r="Q339" s="383">
        <f t="shared" si="14"/>
        <v>166</v>
      </c>
      <c r="R339" s="384">
        <f t="shared" si="14"/>
        <v>115804.90000000002</v>
      </c>
      <c r="S339" s="384">
        <f t="shared" si="14"/>
        <v>0</v>
      </c>
      <c r="T339" s="385">
        <f t="shared" si="14"/>
        <v>0</v>
      </c>
      <c r="U339" s="383">
        <f t="shared" si="15"/>
        <v>-98</v>
      </c>
      <c r="V339" s="384">
        <f t="shared" si="15"/>
        <v>88156.500000000029</v>
      </c>
      <c r="W339" s="384">
        <f t="shared" si="15"/>
        <v>0</v>
      </c>
      <c r="X339" s="385">
        <f t="shared" si="15"/>
        <v>0</v>
      </c>
      <c r="Z339" s="305"/>
    </row>
    <row r="340" spans="1:26" x14ac:dyDescent="0.2">
      <c r="A340" s="320" t="s">
        <v>891</v>
      </c>
      <c r="B340" s="344" t="s">
        <v>910</v>
      </c>
      <c r="C340" s="345" t="s">
        <v>911</v>
      </c>
      <c r="D340" s="346" t="s">
        <v>1003</v>
      </c>
      <c r="E340" s="348">
        <v>2133</v>
      </c>
      <c r="F340" s="310">
        <v>1494593.6</v>
      </c>
      <c r="G340" s="310">
        <v>0</v>
      </c>
      <c r="H340" s="311">
        <v>0</v>
      </c>
      <c r="I340" s="309">
        <v>1412</v>
      </c>
      <c r="J340" s="310">
        <v>1187725.8</v>
      </c>
      <c r="K340" s="310">
        <v>0</v>
      </c>
      <c r="L340" s="311">
        <v>0</v>
      </c>
      <c r="M340" s="383">
        <v>1667</v>
      </c>
      <c r="N340" s="384">
        <v>1540559.2799999998</v>
      </c>
      <c r="O340" s="384">
        <v>0</v>
      </c>
      <c r="P340" s="385">
        <v>0</v>
      </c>
      <c r="Q340" s="383">
        <f t="shared" si="14"/>
        <v>-466</v>
      </c>
      <c r="R340" s="384">
        <f t="shared" si="14"/>
        <v>45965.679999999702</v>
      </c>
      <c r="S340" s="384">
        <f t="shared" si="14"/>
        <v>0</v>
      </c>
      <c r="T340" s="385">
        <f t="shared" si="14"/>
        <v>0</v>
      </c>
      <c r="U340" s="383">
        <f t="shared" si="15"/>
        <v>255</v>
      </c>
      <c r="V340" s="384">
        <f t="shared" si="15"/>
        <v>352833.47999999975</v>
      </c>
      <c r="W340" s="384">
        <f t="shared" si="15"/>
        <v>0</v>
      </c>
      <c r="X340" s="385">
        <f t="shared" si="15"/>
        <v>0</v>
      </c>
      <c r="Z340" s="305"/>
    </row>
    <row r="341" spans="1:26" x14ac:dyDescent="0.2">
      <c r="A341" s="320" t="s">
        <v>891</v>
      </c>
      <c r="B341" s="344" t="s">
        <v>912</v>
      </c>
      <c r="C341" s="345" t="s">
        <v>913</v>
      </c>
      <c r="D341" s="346" t="s">
        <v>1003</v>
      </c>
      <c r="E341" s="348">
        <v>844</v>
      </c>
      <c r="F341" s="310">
        <v>578911</v>
      </c>
      <c r="G341" s="310">
        <v>0</v>
      </c>
      <c r="H341" s="311">
        <v>0</v>
      </c>
      <c r="I341" s="309">
        <v>737</v>
      </c>
      <c r="J341" s="310">
        <v>515968.9</v>
      </c>
      <c r="K341" s="310">
        <v>0</v>
      </c>
      <c r="L341" s="311">
        <v>0</v>
      </c>
      <c r="M341" s="383">
        <v>655</v>
      </c>
      <c r="N341" s="384">
        <v>601363.79999999993</v>
      </c>
      <c r="O341" s="384">
        <v>0</v>
      </c>
      <c r="P341" s="385">
        <v>0</v>
      </c>
      <c r="Q341" s="383">
        <f t="shared" si="14"/>
        <v>-189</v>
      </c>
      <c r="R341" s="384">
        <f t="shared" si="14"/>
        <v>22452.79999999993</v>
      </c>
      <c r="S341" s="384">
        <f t="shared" si="14"/>
        <v>0</v>
      </c>
      <c r="T341" s="385">
        <f t="shared" si="14"/>
        <v>0</v>
      </c>
      <c r="U341" s="383">
        <f t="shared" si="15"/>
        <v>-82</v>
      </c>
      <c r="V341" s="384">
        <f t="shared" si="15"/>
        <v>85394.899999999907</v>
      </c>
      <c r="W341" s="384">
        <f t="shared" si="15"/>
        <v>0</v>
      </c>
      <c r="X341" s="385">
        <f t="shared" si="15"/>
        <v>0</v>
      </c>
      <c r="Z341" s="305"/>
    </row>
    <row r="342" spans="1:26" x14ac:dyDescent="0.2">
      <c r="A342" s="320" t="s">
        <v>891</v>
      </c>
      <c r="B342" s="344" t="s">
        <v>914</v>
      </c>
      <c r="C342" s="345" t="s">
        <v>915</v>
      </c>
      <c r="D342" s="346" t="s">
        <v>1014</v>
      </c>
      <c r="E342" s="348">
        <v>388</v>
      </c>
      <c r="F342" s="310">
        <v>339329</v>
      </c>
      <c r="G342" s="310">
        <v>0</v>
      </c>
      <c r="H342" s="311">
        <v>0</v>
      </c>
      <c r="I342" s="309">
        <v>386</v>
      </c>
      <c r="J342" s="310">
        <v>344890.80000000005</v>
      </c>
      <c r="K342" s="310">
        <v>0</v>
      </c>
      <c r="L342" s="311">
        <v>0</v>
      </c>
      <c r="M342" s="383">
        <v>368</v>
      </c>
      <c r="N342" s="384">
        <v>411865.59999999998</v>
      </c>
      <c r="O342" s="384">
        <v>0</v>
      </c>
      <c r="P342" s="385">
        <v>0</v>
      </c>
      <c r="Q342" s="383">
        <f t="shared" si="14"/>
        <v>-20</v>
      </c>
      <c r="R342" s="384">
        <f t="shared" si="14"/>
        <v>72536.599999999977</v>
      </c>
      <c r="S342" s="384">
        <f t="shared" si="14"/>
        <v>0</v>
      </c>
      <c r="T342" s="385">
        <f t="shared" si="14"/>
        <v>0</v>
      </c>
      <c r="U342" s="383">
        <f t="shared" si="15"/>
        <v>-18</v>
      </c>
      <c r="V342" s="384">
        <f t="shared" si="15"/>
        <v>66974.79999999993</v>
      </c>
      <c r="W342" s="384">
        <f t="shared" si="15"/>
        <v>0</v>
      </c>
      <c r="X342" s="385">
        <f t="shared" si="15"/>
        <v>0</v>
      </c>
      <c r="Z342" s="305"/>
    </row>
    <row r="343" spans="1:26" x14ac:dyDescent="0.2">
      <c r="A343" s="320" t="s">
        <v>891</v>
      </c>
      <c r="B343" s="344" t="s">
        <v>916</v>
      </c>
      <c r="C343" s="345" t="s">
        <v>917</v>
      </c>
      <c r="D343" s="346" t="s">
        <v>1003</v>
      </c>
      <c r="E343" s="348">
        <v>457</v>
      </c>
      <c r="F343" s="310">
        <v>294987</v>
      </c>
      <c r="G343" s="310">
        <v>0</v>
      </c>
      <c r="H343" s="311">
        <v>0</v>
      </c>
      <c r="I343" s="309">
        <v>568</v>
      </c>
      <c r="J343" s="310">
        <v>339671.65</v>
      </c>
      <c r="K343" s="310">
        <v>0</v>
      </c>
      <c r="L343" s="311">
        <v>0</v>
      </c>
      <c r="M343" s="383">
        <v>490</v>
      </c>
      <c r="N343" s="384">
        <v>437179.85</v>
      </c>
      <c r="O343" s="384">
        <v>0</v>
      </c>
      <c r="P343" s="385">
        <v>0</v>
      </c>
      <c r="Q343" s="383">
        <f t="shared" si="14"/>
        <v>33</v>
      </c>
      <c r="R343" s="384">
        <f t="shared" si="14"/>
        <v>142192.84999999998</v>
      </c>
      <c r="S343" s="384">
        <f t="shared" si="14"/>
        <v>0</v>
      </c>
      <c r="T343" s="385">
        <f t="shared" si="14"/>
        <v>0</v>
      </c>
      <c r="U343" s="383">
        <f t="shared" si="15"/>
        <v>-78</v>
      </c>
      <c r="V343" s="384">
        <f t="shared" si="15"/>
        <v>97508.199999999953</v>
      </c>
      <c r="W343" s="384">
        <f t="shared" si="15"/>
        <v>0</v>
      </c>
      <c r="X343" s="385">
        <f t="shared" si="15"/>
        <v>0</v>
      </c>
      <c r="Z343" s="305"/>
    </row>
    <row r="344" spans="1:26" x14ac:dyDescent="0.2">
      <c r="A344" s="320" t="s">
        <v>175</v>
      </c>
      <c r="B344" s="344" t="s">
        <v>918</v>
      </c>
      <c r="C344" s="345" t="s">
        <v>179</v>
      </c>
      <c r="D344" s="346" t="s">
        <v>1003</v>
      </c>
      <c r="E344" s="348">
        <v>608</v>
      </c>
      <c r="F344" s="310">
        <v>399792</v>
      </c>
      <c r="G344" s="310">
        <v>0</v>
      </c>
      <c r="H344" s="311">
        <v>0</v>
      </c>
      <c r="I344" s="309">
        <v>594</v>
      </c>
      <c r="J344" s="310">
        <v>376300</v>
      </c>
      <c r="K344" s="310">
        <v>0</v>
      </c>
      <c r="L344" s="311">
        <v>0</v>
      </c>
      <c r="M344" s="383">
        <v>566</v>
      </c>
      <c r="N344" s="384">
        <v>595752.29999999993</v>
      </c>
      <c r="O344" s="384">
        <v>0</v>
      </c>
      <c r="P344" s="385">
        <v>0</v>
      </c>
      <c r="Q344" s="383">
        <f t="shared" si="14"/>
        <v>-42</v>
      </c>
      <c r="R344" s="384">
        <f t="shared" si="14"/>
        <v>195960.29999999993</v>
      </c>
      <c r="S344" s="384">
        <f t="shared" si="14"/>
        <v>0</v>
      </c>
      <c r="T344" s="385">
        <f t="shared" si="14"/>
        <v>0</v>
      </c>
      <c r="U344" s="383">
        <f t="shared" si="15"/>
        <v>-28</v>
      </c>
      <c r="V344" s="384">
        <f t="shared" si="15"/>
        <v>219452.29999999993</v>
      </c>
      <c r="W344" s="384">
        <f t="shared" si="15"/>
        <v>0</v>
      </c>
      <c r="X344" s="385">
        <f t="shared" si="15"/>
        <v>0</v>
      </c>
      <c r="Z344" s="305"/>
    </row>
    <row r="345" spans="1:26" x14ac:dyDescent="0.2">
      <c r="A345" s="320" t="s">
        <v>175</v>
      </c>
      <c r="B345" s="344" t="s">
        <v>919</v>
      </c>
      <c r="C345" s="345" t="s">
        <v>920</v>
      </c>
      <c r="D345" s="346" t="s">
        <v>1003</v>
      </c>
      <c r="E345" s="348">
        <v>2096</v>
      </c>
      <c r="F345" s="310">
        <v>1809008.4</v>
      </c>
      <c r="G345" s="310">
        <v>0</v>
      </c>
      <c r="H345" s="311">
        <v>0</v>
      </c>
      <c r="I345" s="309">
        <v>1981</v>
      </c>
      <c r="J345" s="310">
        <v>1690689.84</v>
      </c>
      <c r="K345" s="310">
        <v>0</v>
      </c>
      <c r="L345" s="311">
        <v>0</v>
      </c>
      <c r="M345" s="383">
        <v>1749</v>
      </c>
      <c r="N345" s="384">
        <v>2157677.2799999998</v>
      </c>
      <c r="O345" s="384">
        <v>0</v>
      </c>
      <c r="P345" s="385">
        <v>0</v>
      </c>
      <c r="Q345" s="383">
        <f t="shared" si="14"/>
        <v>-347</v>
      </c>
      <c r="R345" s="384">
        <f t="shared" si="14"/>
        <v>348668.87999999989</v>
      </c>
      <c r="S345" s="384">
        <f t="shared" si="14"/>
        <v>0</v>
      </c>
      <c r="T345" s="385">
        <f t="shared" si="14"/>
        <v>0</v>
      </c>
      <c r="U345" s="383">
        <f t="shared" si="15"/>
        <v>-232</v>
      </c>
      <c r="V345" s="384">
        <f t="shared" si="15"/>
        <v>466987.43999999971</v>
      </c>
      <c r="W345" s="384">
        <f t="shared" si="15"/>
        <v>0</v>
      </c>
      <c r="X345" s="385">
        <f t="shared" si="15"/>
        <v>0</v>
      </c>
      <c r="Z345" s="305"/>
    </row>
    <row r="346" spans="1:26" x14ac:dyDescent="0.2">
      <c r="A346" s="320" t="s">
        <v>175</v>
      </c>
      <c r="B346" s="344" t="s">
        <v>921</v>
      </c>
      <c r="C346" s="345" t="s">
        <v>922</v>
      </c>
      <c r="D346" s="346" t="s">
        <v>1004</v>
      </c>
      <c r="E346" s="348">
        <v>276</v>
      </c>
      <c r="F346" s="310">
        <v>166624</v>
      </c>
      <c r="G346" s="310">
        <v>0</v>
      </c>
      <c r="H346" s="311">
        <v>0</v>
      </c>
      <c r="I346" s="309">
        <v>315</v>
      </c>
      <c r="J346" s="310">
        <v>197101</v>
      </c>
      <c r="K346" s="310">
        <v>0</v>
      </c>
      <c r="L346" s="311">
        <v>0</v>
      </c>
      <c r="M346" s="383">
        <v>213</v>
      </c>
      <c r="N346" s="384">
        <v>161752.5</v>
      </c>
      <c r="O346" s="384">
        <v>0</v>
      </c>
      <c r="P346" s="385">
        <v>0</v>
      </c>
      <c r="Q346" s="383">
        <f t="shared" si="14"/>
        <v>-63</v>
      </c>
      <c r="R346" s="384">
        <f t="shared" si="14"/>
        <v>-4871.5</v>
      </c>
      <c r="S346" s="384">
        <f t="shared" si="14"/>
        <v>0</v>
      </c>
      <c r="T346" s="385">
        <f t="shared" si="14"/>
        <v>0</v>
      </c>
      <c r="U346" s="383">
        <f t="shared" si="15"/>
        <v>-102</v>
      </c>
      <c r="V346" s="384">
        <f t="shared" si="15"/>
        <v>-35348.5</v>
      </c>
      <c r="W346" s="384">
        <f t="shared" si="15"/>
        <v>0</v>
      </c>
      <c r="X346" s="385">
        <f t="shared" si="15"/>
        <v>0</v>
      </c>
      <c r="Z346" s="305"/>
    </row>
    <row r="347" spans="1:26" x14ac:dyDescent="0.2">
      <c r="A347" s="320" t="s">
        <v>175</v>
      </c>
      <c r="B347" s="344" t="s">
        <v>923</v>
      </c>
      <c r="C347" s="345" t="s">
        <v>924</v>
      </c>
      <c r="D347" s="346" t="s">
        <v>1006</v>
      </c>
      <c r="E347" s="348">
        <v>1133</v>
      </c>
      <c r="F347" s="310">
        <v>418355</v>
      </c>
      <c r="G347" s="310">
        <v>0</v>
      </c>
      <c r="H347" s="311">
        <v>0</v>
      </c>
      <c r="I347" s="309">
        <v>1130</v>
      </c>
      <c r="J347" s="310">
        <v>402292</v>
      </c>
      <c r="K347" s="310">
        <v>0</v>
      </c>
      <c r="L347" s="311">
        <v>0</v>
      </c>
      <c r="M347" s="383">
        <v>1104</v>
      </c>
      <c r="N347" s="384">
        <v>432382</v>
      </c>
      <c r="O347" s="384">
        <v>0</v>
      </c>
      <c r="P347" s="385">
        <v>0</v>
      </c>
      <c r="Q347" s="383">
        <f t="shared" si="14"/>
        <v>-29</v>
      </c>
      <c r="R347" s="384">
        <f t="shared" si="14"/>
        <v>14027</v>
      </c>
      <c r="S347" s="384">
        <f t="shared" si="14"/>
        <v>0</v>
      </c>
      <c r="T347" s="385">
        <f t="shared" si="14"/>
        <v>0</v>
      </c>
      <c r="U347" s="383">
        <f t="shared" si="15"/>
        <v>-26</v>
      </c>
      <c r="V347" s="384">
        <f t="shared" si="15"/>
        <v>30090</v>
      </c>
      <c r="W347" s="384">
        <f t="shared" si="15"/>
        <v>0</v>
      </c>
      <c r="X347" s="385">
        <f t="shared" si="15"/>
        <v>0</v>
      </c>
      <c r="Z347" s="305"/>
    </row>
    <row r="348" spans="1:26" x14ac:dyDescent="0.2">
      <c r="A348" s="320" t="s">
        <v>175</v>
      </c>
      <c r="B348" s="344" t="s">
        <v>925</v>
      </c>
      <c r="C348" s="345" t="s">
        <v>926</v>
      </c>
      <c r="D348" s="346" t="s">
        <v>1003</v>
      </c>
      <c r="E348" s="348">
        <v>678</v>
      </c>
      <c r="F348" s="310">
        <v>436316</v>
      </c>
      <c r="G348" s="310">
        <v>0</v>
      </c>
      <c r="H348" s="311">
        <v>0</v>
      </c>
      <c r="I348" s="309">
        <v>206</v>
      </c>
      <c r="J348" s="310">
        <v>240840</v>
      </c>
      <c r="K348" s="310">
        <v>0</v>
      </c>
      <c r="L348" s="311">
        <v>0</v>
      </c>
      <c r="M348" s="383">
        <v>229</v>
      </c>
      <c r="N348" s="384">
        <v>240839</v>
      </c>
      <c r="O348" s="384">
        <v>0</v>
      </c>
      <c r="P348" s="385">
        <v>0</v>
      </c>
      <c r="Q348" s="383">
        <f t="shared" si="14"/>
        <v>-449</v>
      </c>
      <c r="R348" s="384">
        <f t="shared" si="14"/>
        <v>-195477</v>
      </c>
      <c r="S348" s="384">
        <f t="shared" si="14"/>
        <v>0</v>
      </c>
      <c r="T348" s="385">
        <f t="shared" si="14"/>
        <v>0</v>
      </c>
      <c r="U348" s="383">
        <f t="shared" si="15"/>
        <v>23</v>
      </c>
      <c r="V348" s="384">
        <f t="shared" si="15"/>
        <v>-1</v>
      </c>
      <c r="W348" s="384">
        <f t="shared" si="15"/>
        <v>0</v>
      </c>
      <c r="X348" s="385">
        <f t="shared" si="15"/>
        <v>0</v>
      </c>
      <c r="Z348" s="305"/>
    </row>
    <row r="349" spans="1:26" x14ac:dyDescent="0.2">
      <c r="A349" s="320" t="s">
        <v>175</v>
      </c>
      <c r="B349" s="344" t="s">
        <v>927</v>
      </c>
      <c r="C349" s="345" t="s">
        <v>928</v>
      </c>
      <c r="D349" s="346" t="s">
        <v>1002</v>
      </c>
      <c r="E349" s="348">
        <v>0</v>
      </c>
      <c r="F349" s="310">
        <v>128192</v>
      </c>
      <c r="G349" s="310">
        <v>0</v>
      </c>
      <c r="H349" s="311">
        <v>0</v>
      </c>
      <c r="I349" s="309">
        <v>0</v>
      </c>
      <c r="J349" s="310">
        <v>81470</v>
      </c>
      <c r="K349" s="310">
        <v>0</v>
      </c>
      <c r="L349" s="311">
        <v>0</v>
      </c>
      <c r="M349" s="383">
        <v>0</v>
      </c>
      <c r="N349" s="384">
        <v>125240</v>
      </c>
      <c r="O349" s="384">
        <v>0</v>
      </c>
      <c r="P349" s="385">
        <v>0</v>
      </c>
      <c r="Q349" s="383">
        <f t="shared" si="14"/>
        <v>0</v>
      </c>
      <c r="R349" s="384">
        <f t="shared" si="14"/>
        <v>-2952</v>
      </c>
      <c r="S349" s="384">
        <f t="shared" si="14"/>
        <v>0</v>
      </c>
      <c r="T349" s="385">
        <f t="shared" si="14"/>
        <v>0</v>
      </c>
      <c r="U349" s="383">
        <f t="shared" si="15"/>
        <v>0</v>
      </c>
      <c r="V349" s="384">
        <f t="shared" si="15"/>
        <v>43770</v>
      </c>
      <c r="W349" s="384">
        <f t="shared" si="15"/>
        <v>0</v>
      </c>
      <c r="X349" s="385">
        <f t="shared" si="15"/>
        <v>0</v>
      </c>
      <c r="Z349" s="305"/>
    </row>
    <row r="350" spans="1:26" x14ac:dyDescent="0.2">
      <c r="A350" s="320" t="s">
        <v>175</v>
      </c>
      <c r="B350" s="344" t="s">
        <v>929</v>
      </c>
      <c r="C350" s="345" t="s">
        <v>930</v>
      </c>
      <c r="D350" s="346" t="s">
        <v>1002</v>
      </c>
      <c r="E350" s="348">
        <v>0</v>
      </c>
      <c r="F350" s="310">
        <v>212378</v>
      </c>
      <c r="G350" s="310">
        <v>0</v>
      </c>
      <c r="H350" s="311">
        <v>0</v>
      </c>
      <c r="I350" s="309">
        <v>0</v>
      </c>
      <c r="J350" s="310">
        <v>226910</v>
      </c>
      <c r="K350" s="310">
        <v>0</v>
      </c>
      <c r="L350" s="311">
        <v>0</v>
      </c>
      <c r="M350" s="383">
        <v>0</v>
      </c>
      <c r="N350" s="384">
        <v>254894</v>
      </c>
      <c r="O350" s="384">
        <v>0</v>
      </c>
      <c r="P350" s="385">
        <v>0</v>
      </c>
      <c r="Q350" s="383">
        <f t="shared" si="14"/>
        <v>0</v>
      </c>
      <c r="R350" s="384">
        <f t="shared" si="14"/>
        <v>42516</v>
      </c>
      <c r="S350" s="384">
        <f t="shared" si="14"/>
        <v>0</v>
      </c>
      <c r="T350" s="385">
        <f t="shared" si="14"/>
        <v>0</v>
      </c>
      <c r="U350" s="383">
        <f t="shared" si="15"/>
        <v>0</v>
      </c>
      <c r="V350" s="384">
        <f t="shared" si="15"/>
        <v>27984</v>
      </c>
      <c r="W350" s="384">
        <f t="shared" si="15"/>
        <v>0</v>
      </c>
      <c r="X350" s="385">
        <f t="shared" si="15"/>
        <v>0</v>
      </c>
      <c r="Z350" s="305"/>
    </row>
    <row r="351" spans="1:26" x14ac:dyDescent="0.2">
      <c r="A351" s="320" t="s">
        <v>175</v>
      </c>
      <c r="B351" s="344" t="s">
        <v>931</v>
      </c>
      <c r="C351" s="345" t="s">
        <v>932</v>
      </c>
      <c r="D351" s="346" t="s">
        <v>1003</v>
      </c>
      <c r="E351" s="348">
        <v>7065</v>
      </c>
      <c r="F351" s="310">
        <v>6807771.7999999998</v>
      </c>
      <c r="G351" s="310">
        <v>116720</v>
      </c>
      <c r="H351" s="311">
        <v>51927.469999999994</v>
      </c>
      <c r="I351" s="309">
        <v>6669</v>
      </c>
      <c r="J351" s="310">
        <v>6288219.1000000006</v>
      </c>
      <c r="K351" s="310">
        <v>88042.799999999988</v>
      </c>
      <c r="L351" s="311">
        <v>46939.700000000004</v>
      </c>
      <c r="M351" s="383">
        <v>6816</v>
      </c>
      <c r="N351" s="384">
        <v>9056629.5800000019</v>
      </c>
      <c r="O351" s="384">
        <v>124065</v>
      </c>
      <c r="P351" s="385">
        <v>34217.46</v>
      </c>
      <c r="Q351" s="383">
        <f t="shared" si="14"/>
        <v>-249</v>
      </c>
      <c r="R351" s="384">
        <f t="shared" si="14"/>
        <v>2248857.7800000021</v>
      </c>
      <c r="S351" s="384">
        <f t="shared" si="14"/>
        <v>7345</v>
      </c>
      <c r="T351" s="385">
        <f t="shared" si="14"/>
        <v>-17710.009999999995</v>
      </c>
      <c r="U351" s="383">
        <f t="shared" si="15"/>
        <v>147</v>
      </c>
      <c r="V351" s="384">
        <f t="shared" si="15"/>
        <v>2768410.4800000014</v>
      </c>
      <c r="W351" s="384">
        <f t="shared" si="15"/>
        <v>36022.200000000012</v>
      </c>
      <c r="X351" s="385">
        <f t="shared" si="15"/>
        <v>-12722.240000000005</v>
      </c>
      <c r="Z351" s="305"/>
    </row>
    <row r="352" spans="1:26" x14ac:dyDescent="0.2">
      <c r="A352" s="320" t="s">
        <v>175</v>
      </c>
      <c r="B352" s="344" t="s">
        <v>933</v>
      </c>
      <c r="C352" s="345" t="s">
        <v>934</v>
      </c>
      <c r="D352" s="346" t="s">
        <v>1003</v>
      </c>
      <c r="E352" s="348">
        <v>595</v>
      </c>
      <c r="F352" s="310">
        <v>398927</v>
      </c>
      <c r="G352" s="310">
        <v>0</v>
      </c>
      <c r="H352" s="311">
        <v>0</v>
      </c>
      <c r="I352" s="309">
        <v>571</v>
      </c>
      <c r="J352" s="310">
        <v>440485.1</v>
      </c>
      <c r="K352" s="310">
        <v>0</v>
      </c>
      <c r="L352" s="311">
        <v>0</v>
      </c>
      <c r="M352" s="383">
        <v>504</v>
      </c>
      <c r="N352" s="384">
        <v>432736.92000000004</v>
      </c>
      <c r="O352" s="384">
        <v>0</v>
      </c>
      <c r="P352" s="385">
        <v>0</v>
      </c>
      <c r="Q352" s="383">
        <f t="shared" si="14"/>
        <v>-91</v>
      </c>
      <c r="R352" s="384">
        <f t="shared" si="14"/>
        <v>33809.920000000042</v>
      </c>
      <c r="S352" s="384">
        <f t="shared" si="14"/>
        <v>0</v>
      </c>
      <c r="T352" s="385">
        <f t="shared" si="14"/>
        <v>0</v>
      </c>
      <c r="U352" s="383">
        <f t="shared" si="15"/>
        <v>-67</v>
      </c>
      <c r="V352" s="384">
        <f t="shared" si="15"/>
        <v>-7748.1799999999348</v>
      </c>
      <c r="W352" s="384">
        <f t="shared" si="15"/>
        <v>0</v>
      </c>
      <c r="X352" s="385">
        <f t="shared" si="15"/>
        <v>0</v>
      </c>
      <c r="Z352" s="305"/>
    </row>
    <row r="353" spans="1:26" x14ac:dyDescent="0.2">
      <c r="A353" s="320" t="s">
        <v>175</v>
      </c>
      <c r="B353" s="344" t="s">
        <v>935</v>
      </c>
      <c r="C353" s="345" t="s">
        <v>936</v>
      </c>
      <c r="D353" s="346" t="s">
        <v>1003</v>
      </c>
      <c r="E353" s="348">
        <v>3885</v>
      </c>
      <c r="F353" s="310">
        <v>4687930</v>
      </c>
      <c r="G353" s="310">
        <v>347310.56000000006</v>
      </c>
      <c r="H353" s="311">
        <v>0</v>
      </c>
      <c r="I353" s="309">
        <v>3114</v>
      </c>
      <c r="J353" s="310">
        <v>3757942.16</v>
      </c>
      <c r="K353" s="310">
        <v>288104.96999999997</v>
      </c>
      <c r="L353" s="311">
        <v>0</v>
      </c>
      <c r="M353" s="383">
        <v>2723</v>
      </c>
      <c r="N353" s="384">
        <v>4709264.4399999995</v>
      </c>
      <c r="O353" s="384">
        <v>223855</v>
      </c>
      <c r="P353" s="385">
        <v>0</v>
      </c>
      <c r="Q353" s="383">
        <f t="shared" si="14"/>
        <v>-1162</v>
      </c>
      <c r="R353" s="384">
        <f t="shared" si="14"/>
        <v>21334.439999999478</v>
      </c>
      <c r="S353" s="384">
        <f t="shared" si="14"/>
        <v>-123455.56000000006</v>
      </c>
      <c r="T353" s="385">
        <f t="shared" si="14"/>
        <v>0</v>
      </c>
      <c r="U353" s="383">
        <f t="shared" si="15"/>
        <v>-391</v>
      </c>
      <c r="V353" s="384">
        <f t="shared" si="15"/>
        <v>951322.27999999933</v>
      </c>
      <c r="W353" s="384">
        <f t="shared" si="15"/>
        <v>-64249.969999999972</v>
      </c>
      <c r="X353" s="385">
        <f t="shared" si="15"/>
        <v>0</v>
      </c>
      <c r="Z353" s="305"/>
    </row>
    <row r="354" spans="1:26" x14ac:dyDescent="0.2">
      <c r="A354" s="320" t="s">
        <v>175</v>
      </c>
      <c r="B354" s="344" t="s">
        <v>937</v>
      </c>
      <c r="C354" s="345" t="s">
        <v>938</v>
      </c>
      <c r="D354" s="346" t="s">
        <v>1003</v>
      </c>
      <c r="E354" s="348">
        <v>1610</v>
      </c>
      <c r="F354" s="310">
        <v>1546496.4</v>
      </c>
      <c r="G354" s="310">
        <v>91725.2</v>
      </c>
      <c r="H354" s="311">
        <v>0</v>
      </c>
      <c r="I354" s="309">
        <v>1614</v>
      </c>
      <c r="J354" s="310">
        <v>1580524.92</v>
      </c>
      <c r="K354" s="310">
        <v>66607.600000000006</v>
      </c>
      <c r="L354" s="311">
        <v>0</v>
      </c>
      <c r="M354" s="383">
        <v>1411</v>
      </c>
      <c r="N354" s="384">
        <v>1471006.6</v>
      </c>
      <c r="O354" s="384">
        <v>101259</v>
      </c>
      <c r="P354" s="385">
        <v>0</v>
      </c>
      <c r="Q354" s="383">
        <f t="shared" si="14"/>
        <v>-199</v>
      </c>
      <c r="R354" s="384">
        <f t="shared" si="14"/>
        <v>-75489.799999999814</v>
      </c>
      <c r="S354" s="384">
        <f t="shared" si="14"/>
        <v>9533.8000000000029</v>
      </c>
      <c r="T354" s="385">
        <f t="shared" si="14"/>
        <v>0</v>
      </c>
      <c r="U354" s="383">
        <f t="shared" si="15"/>
        <v>-203</v>
      </c>
      <c r="V354" s="384">
        <f t="shared" si="15"/>
        <v>-109518.31999999983</v>
      </c>
      <c r="W354" s="384">
        <f t="shared" si="15"/>
        <v>34651.399999999994</v>
      </c>
      <c r="X354" s="385">
        <f t="shared" si="15"/>
        <v>0</v>
      </c>
      <c r="Z354" s="305"/>
    </row>
    <row r="355" spans="1:26" x14ac:dyDescent="0.2">
      <c r="A355" s="320" t="s">
        <v>175</v>
      </c>
      <c r="B355" s="344" t="s">
        <v>939</v>
      </c>
      <c r="C355" s="345" t="s">
        <v>940</v>
      </c>
      <c r="D355" s="346" t="s">
        <v>1004</v>
      </c>
      <c r="E355" s="348">
        <v>226</v>
      </c>
      <c r="F355" s="310">
        <v>154685</v>
      </c>
      <c r="G355" s="310">
        <v>0</v>
      </c>
      <c r="H355" s="311">
        <v>0</v>
      </c>
      <c r="I355" s="309">
        <v>163</v>
      </c>
      <c r="J355" s="310">
        <v>129738</v>
      </c>
      <c r="K355" s="310">
        <v>0</v>
      </c>
      <c r="L355" s="311">
        <v>0</v>
      </c>
      <c r="M355" s="383">
        <v>207</v>
      </c>
      <c r="N355" s="384">
        <v>172667.4</v>
      </c>
      <c r="O355" s="384">
        <v>0</v>
      </c>
      <c r="P355" s="385">
        <v>0</v>
      </c>
      <c r="Q355" s="383">
        <f t="shared" si="14"/>
        <v>-19</v>
      </c>
      <c r="R355" s="384">
        <f t="shared" si="14"/>
        <v>17982.399999999994</v>
      </c>
      <c r="S355" s="384">
        <f t="shared" si="14"/>
        <v>0</v>
      </c>
      <c r="T355" s="385">
        <f t="shared" si="14"/>
        <v>0</v>
      </c>
      <c r="U355" s="383">
        <f t="shared" si="15"/>
        <v>44</v>
      </c>
      <c r="V355" s="384">
        <f t="shared" si="15"/>
        <v>42929.399999999994</v>
      </c>
      <c r="W355" s="384">
        <f t="shared" si="15"/>
        <v>0</v>
      </c>
      <c r="X355" s="385">
        <f t="shared" si="15"/>
        <v>0</v>
      </c>
      <c r="Z355" s="305"/>
    </row>
    <row r="356" spans="1:26" x14ac:dyDescent="0.2">
      <c r="A356" s="320" t="s">
        <v>175</v>
      </c>
      <c r="B356" s="344" t="s">
        <v>941</v>
      </c>
      <c r="C356" s="345" t="s">
        <v>223</v>
      </c>
      <c r="D356" s="346" t="s">
        <v>1010</v>
      </c>
      <c r="E356" s="348">
        <v>1545</v>
      </c>
      <c r="F356" s="310">
        <v>2275468</v>
      </c>
      <c r="G356" s="310">
        <v>0</v>
      </c>
      <c r="H356" s="311">
        <v>4811118.5600000005</v>
      </c>
      <c r="I356" s="309">
        <v>1421</v>
      </c>
      <c r="J356" s="310">
        <v>2012743.7000000002</v>
      </c>
      <c r="K356" s="310">
        <v>0</v>
      </c>
      <c r="L356" s="311">
        <v>5464353.29</v>
      </c>
      <c r="M356" s="383">
        <v>1361</v>
      </c>
      <c r="N356" s="384">
        <v>2372423.0999999996</v>
      </c>
      <c r="O356" s="384">
        <v>0</v>
      </c>
      <c r="P356" s="385">
        <v>5638996.1699999999</v>
      </c>
      <c r="Q356" s="383">
        <f t="shared" si="14"/>
        <v>-184</v>
      </c>
      <c r="R356" s="384">
        <f t="shared" si="14"/>
        <v>96955.099999999627</v>
      </c>
      <c r="S356" s="384">
        <f t="shared" si="14"/>
        <v>0</v>
      </c>
      <c r="T356" s="385">
        <f t="shared" si="14"/>
        <v>827877.6099999994</v>
      </c>
      <c r="U356" s="383">
        <f t="shared" si="15"/>
        <v>-60</v>
      </c>
      <c r="V356" s="384">
        <f t="shared" si="15"/>
        <v>359679.39999999944</v>
      </c>
      <c r="W356" s="384">
        <f t="shared" si="15"/>
        <v>0</v>
      </c>
      <c r="X356" s="385">
        <f t="shared" si="15"/>
        <v>174642.87999999989</v>
      </c>
      <c r="Z356" s="305"/>
    </row>
    <row r="357" spans="1:26" x14ac:dyDescent="0.2">
      <c r="A357" s="320" t="s">
        <v>175</v>
      </c>
      <c r="B357" s="344" t="s">
        <v>942</v>
      </c>
      <c r="C357" s="345" t="s">
        <v>943</v>
      </c>
      <c r="D357" s="346" t="s">
        <v>1011</v>
      </c>
      <c r="E357" s="348">
        <v>0</v>
      </c>
      <c r="F357" s="310">
        <v>377676</v>
      </c>
      <c r="G357" s="310">
        <v>0</v>
      </c>
      <c r="H357" s="311">
        <v>0</v>
      </c>
      <c r="I357" s="309">
        <v>0</v>
      </c>
      <c r="J357" s="310">
        <v>373027</v>
      </c>
      <c r="K357" s="310">
        <v>0</v>
      </c>
      <c r="L357" s="311">
        <v>0</v>
      </c>
      <c r="M357" s="383">
        <v>0</v>
      </c>
      <c r="N357" s="384">
        <v>498683</v>
      </c>
      <c r="O357" s="384">
        <v>0</v>
      </c>
      <c r="P357" s="385">
        <v>0</v>
      </c>
      <c r="Q357" s="383">
        <f t="shared" si="14"/>
        <v>0</v>
      </c>
      <c r="R357" s="384">
        <f t="shared" si="14"/>
        <v>121007</v>
      </c>
      <c r="S357" s="384">
        <f t="shared" si="14"/>
        <v>0</v>
      </c>
      <c r="T357" s="385">
        <f t="shared" si="14"/>
        <v>0</v>
      </c>
      <c r="U357" s="383">
        <f t="shared" si="15"/>
        <v>0</v>
      </c>
      <c r="V357" s="384">
        <f t="shared" si="15"/>
        <v>125656</v>
      </c>
      <c r="W357" s="384">
        <f t="shared" si="15"/>
        <v>0</v>
      </c>
      <c r="X357" s="385">
        <f t="shared" si="15"/>
        <v>0</v>
      </c>
      <c r="Z357" s="305"/>
    </row>
    <row r="358" spans="1:26" x14ac:dyDescent="0.2">
      <c r="A358" s="320" t="s">
        <v>175</v>
      </c>
      <c r="B358" s="344" t="s">
        <v>944</v>
      </c>
      <c r="C358" s="345" t="s">
        <v>176</v>
      </c>
      <c r="D358" s="346" t="s">
        <v>1003</v>
      </c>
      <c r="E358" s="348">
        <v>942</v>
      </c>
      <c r="F358" s="310">
        <v>699326</v>
      </c>
      <c r="G358" s="310">
        <v>0</v>
      </c>
      <c r="H358" s="311">
        <v>0</v>
      </c>
      <c r="I358" s="309">
        <v>764</v>
      </c>
      <c r="J358" s="310">
        <v>586199.20000000007</v>
      </c>
      <c r="K358" s="310">
        <v>0</v>
      </c>
      <c r="L358" s="311">
        <v>0</v>
      </c>
      <c r="M358" s="383">
        <v>787</v>
      </c>
      <c r="N358" s="384">
        <v>843533.6</v>
      </c>
      <c r="O358" s="384">
        <v>0</v>
      </c>
      <c r="P358" s="385">
        <v>0</v>
      </c>
      <c r="Q358" s="383">
        <f t="shared" si="14"/>
        <v>-155</v>
      </c>
      <c r="R358" s="384">
        <f t="shared" si="14"/>
        <v>144207.59999999998</v>
      </c>
      <c r="S358" s="384">
        <f t="shared" si="14"/>
        <v>0</v>
      </c>
      <c r="T358" s="385">
        <f t="shared" si="14"/>
        <v>0</v>
      </c>
      <c r="U358" s="383">
        <f t="shared" si="15"/>
        <v>23</v>
      </c>
      <c r="V358" s="384">
        <f t="shared" si="15"/>
        <v>257334.39999999991</v>
      </c>
      <c r="W358" s="384">
        <f t="shared" si="15"/>
        <v>0</v>
      </c>
      <c r="X358" s="385">
        <f t="shared" si="15"/>
        <v>0</v>
      </c>
      <c r="Z358" s="305"/>
    </row>
    <row r="359" spans="1:26" x14ac:dyDescent="0.2">
      <c r="A359" s="320" t="s">
        <v>180</v>
      </c>
      <c r="B359" s="344" t="s">
        <v>945</v>
      </c>
      <c r="C359" s="345" t="s">
        <v>946</v>
      </c>
      <c r="D359" s="346" t="s">
        <v>1003</v>
      </c>
      <c r="E359" s="348">
        <v>1005</v>
      </c>
      <c r="F359" s="310">
        <v>815816</v>
      </c>
      <c r="G359" s="310">
        <v>0</v>
      </c>
      <c r="H359" s="311">
        <v>0</v>
      </c>
      <c r="I359" s="309">
        <v>868</v>
      </c>
      <c r="J359" s="310">
        <v>607185.6</v>
      </c>
      <c r="K359" s="310">
        <v>0</v>
      </c>
      <c r="L359" s="311">
        <v>0</v>
      </c>
      <c r="M359" s="383">
        <v>737</v>
      </c>
      <c r="N359" s="384">
        <v>712911.49999999988</v>
      </c>
      <c r="O359" s="384">
        <v>0</v>
      </c>
      <c r="P359" s="385">
        <v>0</v>
      </c>
      <c r="Q359" s="383">
        <f t="shared" si="14"/>
        <v>-268</v>
      </c>
      <c r="R359" s="384">
        <f t="shared" si="14"/>
        <v>-102904.50000000012</v>
      </c>
      <c r="S359" s="384">
        <f t="shared" si="14"/>
        <v>0</v>
      </c>
      <c r="T359" s="385">
        <f t="shared" si="14"/>
        <v>0</v>
      </c>
      <c r="U359" s="383">
        <f t="shared" si="15"/>
        <v>-131</v>
      </c>
      <c r="V359" s="384">
        <f t="shared" si="15"/>
        <v>105725.89999999991</v>
      </c>
      <c r="W359" s="384">
        <f t="shared" si="15"/>
        <v>0</v>
      </c>
      <c r="X359" s="385">
        <f t="shared" si="15"/>
        <v>0</v>
      </c>
      <c r="Z359" s="305"/>
    </row>
    <row r="360" spans="1:26" x14ac:dyDescent="0.2">
      <c r="A360" s="320" t="s">
        <v>180</v>
      </c>
      <c r="B360" s="344" t="s">
        <v>947</v>
      </c>
      <c r="C360" s="345" t="s">
        <v>948</v>
      </c>
      <c r="D360" s="346" t="s">
        <v>1003</v>
      </c>
      <c r="E360" s="348">
        <v>936</v>
      </c>
      <c r="F360" s="310">
        <v>702648</v>
      </c>
      <c r="G360" s="310">
        <v>18065.599999999999</v>
      </c>
      <c r="H360" s="311">
        <v>0</v>
      </c>
      <c r="I360" s="309">
        <v>760</v>
      </c>
      <c r="J360" s="310">
        <v>651657.1</v>
      </c>
      <c r="K360" s="310">
        <v>9336.7999999999993</v>
      </c>
      <c r="L360" s="311">
        <v>0</v>
      </c>
      <c r="M360" s="383">
        <v>776</v>
      </c>
      <c r="N360" s="384">
        <v>919533.59999999986</v>
      </c>
      <c r="O360" s="384">
        <v>20195</v>
      </c>
      <c r="P360" s="385">
        <v>0</v>
      </c>
      <c r="Q360" s="383">
        <f t="shared" si="14"/>
        <v>-160</v>
      </c>
      <c r="R360" s="384">
        <f t="shared" si="14"/>
        <v>216885.59999999986</v>
      </c>
      <c r="S360" s="384">
        <f t="shared" si="14"/>
        <v>2129.4000000000015</v>
      </c>
      <c r="T360" s="385">
        <f t="shared" si="14"/>
        <v>0</v>
      </c>
      <c r="U360" s="383">
        <f t="shared" si="15"/>
        <v>16</v>
      </c>
      <c r="V360" s="384">
        <f t="shared" si="15"/>
        <v>267876.49999999988</v>
      </c>
      <c r="W360" s="384">
        <f t="shared" si="15"/>
        <v>10858.2</v>
      </c>
      <c r="X360" s="385">
        <f t="shared" si="15"/>
        <v>0</v>
      </c>
      <c r="Z360" s="305"/>
    </row>
    <row r="361" spans="1:26" x14ac:dyDescent="0.2">
      <c r="A361" s="320" t="s">
        <v>180</v>
      </c>
      <c r="B361" s="344" t="s">
        <v>949</v>
      </c>
      <c r="C361" s="345" t="s">
        <v>950</v>
      </c>
      <c r="D361" s="346" t="s">
        <v>1003</v>
      </c>
      <c r="E361" s="348">
        <v>3564</v>
      </c>
      <c r="F361" s="310">
        <v>3454043.2</v>
      </c>
      <c r="G361" s="310">
        <v>64169.599999999999</v>
      </c>
      <c r="H361" s="311">
        <v>0</v>
      </c>
      <c r="I361" s="309">
        <v>2588</v>
      </c>
      <c r="J361" s="310">
        <v>2777261.9000000004</v>
      </c>
      <c r="K361" s="310">
        <v>57968.800000000003</v>
      </c>
      <c r="L361" s="311">
        <v>0</v>
      </c>
      <c r="M361" s="383">
        <v>2191</v>
      </c>
      <c r="N361" s="384">
        <v>4291430.3000000007</v>
      </c>
      <c r="O361" s="384">
        <v>29613</v>
      </c>
      <c r="P361" s="385">
        <v>0</v>
      </c>
      <c r="Q361" s="383">
        <f t="shared" si="14"/>
        <v>-1373</v>
      </c>
      <c r="R361" s="384">
        <f t="shared" si="14"/>
        <v>837387.10000000056</v>
      </c>
      <c r="S361" s="384">
        <f t="shared" si="14"/>
        <v>-34556.6</v>
      </c>
      <c r="T361" s="385">
        <f t="shared" si="14"/>
        <v>0</v>
      </c>
      <c r="U361" s="383">
        <f t="shared" si="15"/>
        <v>-397</v>
      </c>
      <c r="V361" s="384">
        <f t="shared" si="15"/>
        <v>1514168.4000000004</v>
      </c>
      <c r="W361" s="384">
        <f t="shared" si="15"/>
        <v>-28355.800000000003</v>
      </c>
      <c r="X361" s="385">
        <f t="shared" si="15"/>
        <v>0</v>
      </c>
      <c r="Z361" s="305"/>
    </row>
    <row r="362" spans="1:26" x14ac:dyDescent="0.2">
      <c r="A362" s="320" t="s">
        <v>180</v>
      </c>
      <c r="B362" s="344" t="s">
        <v>951</v>
      </c>
      <c r="C362" s="345" t="s">
        <v>952</v>
      </c>
      <c r="D362" s="346" t="s">
        <v>1004</v>
      </c>
      <c r="E362" s="348">
        <v>245</v>
      </c>
      <c r="F362" s="310">
        <v>286059</v>
      </c>
      <c r="G362" s="310">
        <v>0</v>
      </c>
      <c r="H362" s="311">
        <v>0</v>
      </c>
      <c r="I362" s="309">
        <v>306</v>
      </c>
      <c r="J362" s="310">
        <v>295076.8</v>
      </c>
      <c r="K362" s="310">
        <v>0</v>
      </c>
      <c r="L362" s="311">
        <v>0</v>
      </c>
      <c r="M362" s="383">
        <v>198</v>
      </c>
      <c r="N362" s="384">
        <v>338778.8</v>
      </c>
      <c r="O362" s="384">
        <v>0</v>
      </c>
      <c r="P362" s="385">
        <v>0</v>
      </c>
      <c r="Q362" s="383">
        <f t="shared" ref="Q362:T385" si="16">M362-E362</f>
        <v>-47</v>
      </c>
      <c r="R362" s="384">
        <f t="shared" si="16"/>
        <v>52719.799999999988</v>
      </c>
      <c r="S362" s="384">
        <f t="shared" si="16"/>
        <v>0</v>
      </c>
      <c r="T362" s="385">
        <f t="shared" si="16"/>
        <v>0</v>
      </c>
      <c r="U362" s="383">
        <f t="shared" ref="U362:X385" si="17">IFERROR((M362-I362),"")</f>
        <v>-108</v>
      </c>
      <c r="V362" s="384">
        <f t="shared" si="17"/>
        <v>43702</v>
      </c>
      <c r="W362" s="384">
        <f t="shared" si="17"/>
        <v>0</v>
      </c>
      <c r="X362" s="385">
        <f t="shared" si="17"/>
        <v>0</v>
      </c>
      <c r="Z362" s="305"/>
    </row>
    <row r="363" spans="1:26" x14ac:dyDescent="0.2">
      <c r="A363" s="320" t="s">
        <v>183</v>
      </c>
      <c r="B363" s="344" t="s">
        <v>953</v>
      </c>
      <c r="C363" s="345" t="s">
        <v>954</v>
      </c>
      <c r="D363" s="346" t="s">
        <v>1003</v>
      </c>
      <c r="E363" s="348">
        <v>1143</v>
      </c>
      <c r="F363" s="310">
        <v>799094.6</v>
      </c>
      <c r="G363" s="310">
        <v>0</v>
      </c>
      <c r="H363" s="311">
        <v>0</v>
      </c>
      <c r="I363" s="309">
        <v>774</v>
      </c>
      <c r="J363" s="310">
        <v>617924.42000000004</v>
      </c>
      <c r="K363" s="310">
        <v>0</v>
      </c>
      <c r="L363" s="311">
        <v>0</v>
      </c>
      <c r="M363" s="383">
        <v>775</v>
      </c>
      <c r="N363" s="384">
        <v>752535.67999999993</v>
      </c>
      <c r="O363" s="384">
        <v>0</v>
      </c>
      <c r="P363" s="385">
        <v>0</v>
      </c>
      <c r="Q363" s="383">
        <f t="shared" si="16"/>
        <v>-368</v>
      </c>
      <c r="R363" s="384">
        <f t="shared" si="16"/>
        <v>-46558.920000000042</v>
      </c>
      <c r="S363" s="384">
        <f t="shared" si="16"/>
        <v>0</v>
      </c>
      <c r="T363" s="385">
        <f t="shared" si="16"/>
        <v>0</v>
      </c>
      <c r="U363" s="383">
        <f t="shared" si="17"/>
        <v>1</v>
      </c>
      <c r="V363" s="384">
        <f t="shared" si="17"/>
        <v>134611.25999999989</v>
      </c>
      <c r="W363" s="384">
        <f t="shared" si="17"/>
        <v>0</v>
      </c>
      <c r="X363" s="385">
        <f t="shared" si="17"/>
        <v>0</v>
      </c>
      <c r="Z363" s="305"/>
    </row>
    <row r="364" spans="1:26" x14ac:dyDescent="0.2">
      <c r="A364" s="320" t="s">
        <v>183</v>
      </c>
      <c r="B364" s="344" t="s">
        <v>955</v>
      </c>
      <c r="C364" s="345" t="s">
        <v>217</v>
      </c>
      <c r="D364" s="346" t="s">
        <v>1014</v>
      </c>
      <c r="E364" s="348">
        <v>642</v>
      </c>
      <c r="F364" s="310">
        <v>144646</v>
      </c>
      <c r="G364" s="310">
        <v>0</v>
      </c>
      <c r="H364" s="311">
        <v>0</v>
      </c>
      <c r="I364" s="309">
        <v>572</v>
      </c>
      <c r="J364" s="310">
        <v>119850.3</v>
      </c>
      <c r="K364" s="310">
        <v>0</v>
      </c>
      <c r="L364" s="311">
        <v>0</v>
      </c>
      <c r="M364" s="383">
        <v>597</v>
      </c>
      <c r="N364" s="384">
        <v>143233.20000000001</v>
      </c>
      <c r="O364" s="384">
        <v>0</v>
      </c>
      <c r="P364" s="385">
        <v>0</v>
      </c>
      <c r="Q364" s="383">
        <f t="shared" si="16"/>
        <v>-45</v>
      </c>
      <c r="R364" s="384">
        <f t="shared" si="16"/>
        <v>-1412.7999999999884</v>
      </c>
      <c r="S364" s="384">
        <f t="shared" si="16"/>
        <v>0</v>
      </c>
      <c r="T364" s="385">
        <f t="shared" si="16"/>
        <v>0</v>
      </c>
      <c r="U364" s="383">
        <f t="shared" si="17"/>
        <v>25</v>
      </c>
      <c r="V364" s="384">
        <f t="shared" si="17"/>
        <v>23382.900000000009</v>
      </c>
      <c r="W364" s="384">
        <f t="shared" si="17"/>
        <v>0</v>
      </c>
      <c r="X364" s="385">
        <f t="shared" si="17"/>
        <v>0</v>
      </c>
      <c r="Z364" s="305"/>
    </row>
    <row r="365" spans="1:26" x14ac:dyDescent="0.2">
      <c r="A365" s="320" t="s">
        <v>183</v>
      </c>
      <c r="B365" s="344" t="s">
        <v>956</v>
      </c>
      <c r="C365" s="345" t="s">
        <v>957</v>
      </c>
      <c r="D365" s="346" t="s">
        <v>1006</v>
      </c>
      <c r="E365" s="348"/>
      <c r="F365" s="310"/>
      <c r="G365" s="310"/>
      <c r="H365" s="311"/>
      <c r="I365" s="309">
        <v>181</v>
      </c>
      <c r="J365" s="310">
        <v>64318.8</v>
      </c>
      <c r="K365" s="310">
        <v>0</v>
      </c>
      <c r="L365" s="311">
        <v>0</v>
      </c>
      <c r="M365" s="383">
        <v>146</v>
      </c>
      <c r="N365" s="384">
        <v>57173.599999999999</v>
      </c>
      <c r="O365" s="384">
        <v>0</v>
      </c>
      <c r="P365" s="385">
        <v>0</v>
      </c>
      <c r="Q365" s="383">
        <f t="shared" si="16"/>
        <v>146</v>
      </c>
      <c r="R365" s="384">
        <f t="shared" si="16"/>
        <v>57173.599999999999</v>
      </c>
      <c r="S365" s="384">
        <f t="shared" si="16"/>
        <v>0</v>
      </c>
      <c r="T365" s="385">
        <f t="shared" si="16"/>
        <v>0</v>
      </c>
      <c r="U365" s="383">
        <f t="shared" si="17"/>
        <v>-35</v>
      </c>
      <c r="V365" s="384">
        <f t="shared" si="17"/>
        <v>-7145.2000000000044</v>
      </c>
      <c r="W365" s="384">
        <f t="shared" si="17"/>
        <v>0</v>
      </c>
      <c r="X365" s="385">
        <f t="shared" si="17"/>
        <v>0</v>
      </c>
      <c r="Z365" s="305"/>
    </row>
    <row r="366" spans="1:26" x14ac:dyDescent="0.2">
      <c r="A366" s="320" t="s">
        <v>183</v>
      </c>
      <c r="B366" s="344" t="s">
        <v>958</v>
      </c>
      <c r="C366" s="345" t="s">
        <v>959</v>
      </c>
      <c r="D366" s="346" t="s">
        <v>1003</v>
      </c>
      <c r="E366" s="348">
        <v>2499</v>
      </c>
      <c r="F366" s="310">
        <v>1895780.4</v>
      </c>
      <c r="G366" s="310">
        <v>0</v>
      </c>
      <c r="H366" s="311">
        <v>0</v>
      </c>
      <c r="I366" s="309">
        <v>2342</v>
      </c>
      <c r="J366" s="310">
        <v>1811476.9000000001</v>
      </c>
      <c r="K366" s="310">
        <v>0</v>
      </c>
      <c r="L366" s="311">
        <v>0</v>
      </c>
      <c r="M366" s="383">
        <v>2057</v>
      </c>
      <c r="N366" s="384">
        <v>2006575.06</v>
      </c>
      <c r="O366" s="384">
        <v>0</v>
      </c>
      <c r="P366" s="385">
        <v>0</v>
      </c>
      <c r="Q366" s="383">
        <f t="shared" si="16"/>
        <v>-442</v>
      </c>
      <c r="R366" s="384">
        <f t="shared" si="16"/>
        <v>110794.66000000015</v>
      </c>
      <c r="S366" s="384">
        <f t="shared" si="16"/>
        <v>0</v>
      </c>
      <c r="T366" s="385">
        <f t="shared" si="16"/>
        <v>0</v>
      </c>
      <c r="U366" s="383">
        <f t="shared" si="17"/>
        <v>-285</v>
      </c>
      <c r="V366" s="384">
        <f t="shared" si="17"/>
        <v>195098.15999999992</v>
      </c>
      <c r="W366" s="384">
        <f t="shared" si="17"/>
        <v>0</v>
      </c>
      <c r="X366" s="385">
        <f t="shared" si="17"/>
        <v>0</v>
      </c>
      <c r="Z366" s="305"/>
    </row>
    <row r="367" spans="1:26" x14ac:dyDescent="0.2">
      <c r="A367" s="320" t="s">
        <v>183</v>
      </c>
      <c r="B367" s="344" t="s">
        <v>960</v>
      </c>
      <c r="C367" s="345" t="s">
        <v>207</v>
      </c>
      <c r="D367" s="346" t="s">
        <v>1004</v>
      </c>
      <c r="E367" s="348">
        <v>56</v>
      </c>
      <c r="F367" s="310">
        <v>35786</v>
      </c>
      <c r="G367" s="310">
        <v>0</v>
      </c>
      <c r="H367" s="311">
        <v>0</v>
      </c>
      <c r="I367" s="309">
        <v>57</v>
      </c>
      <c r="J367" s="310">
        <v>39546.949999999997</v>
      </c>
      <c r="K367" s="310">
        <v>0</v>
      </c>
      <c r="L367" s="311">
        <v>0</v>
      </c>
      <c r="M367" s="383">
        <v>54</v>
      </c>
      <c r="N367" s="384">
        <v>42058.45</v>
      </c>
      <c r="O367" s="384">
        <v>0</v>
      </c>
      <c r="P367" s="385">
        <v>0</v>
      </c>
      <c r="Q367" s="383">
        <f t="shared" si="16"/>
        <v>-2</v>
      </c>
      <c r="R367" s="384">
        <f t="shared" si="16"/>
        <v>6272.4499999999971</v>
      </c>
      <c r="S367" s="384">
        <f t="shared" si="16"/>
        <v>0</v>
      </c>
      <c r="T367" s="385">
        <f t="shared" si="16"/>
        <v>0</v>
      </c>
      <c r="U367" s="383">
        <f t="shared" si="17"/>
        <v>-3</v>
      </c>
      <c r="V367" s="384">
        <f t="shared" si="17"/>
        <v>2511.5</v>
      </c>
      <c r="W367" s="384">
        <f t="shared" si="17"/>
        <v>0</v>
      </c>
      <c r="X367" s="385">
        <f t="shared" si="17"/>
        <v>0</v>
      </c>
      <c r="Z367" s="305"/>
    </row>
    <row r="368" spans="1:26" x14ac:dyDescent="0.2">
      <c r="A368" s="320" t="s">
        <v>183</v>
      </c>
      <c r="B368" s="344" t="s">
        <v>961</v>
      </c>
      <c r="C368" s="345" t="s">
        <v>962</v>
      </c>
      <c r="D368" s="346" t="s">
        <v>1003</v>
      </c>
      <c r="E368" s="348">
        <v>1370</v>
      </c>
      <c r="F368" s="310">
        <v>916322</v>
      </c>
      <c r="G368" s="310">
        <v>0</v>
      </c>
      <c r="H368" s="311">
        <v>0</v>
      </c>
      <c r="I368" s="309">
        <v>974</v>
      </c>
      <c r="J368" s="310">
        <v>701807.9</v>
      </c>
      <c r="K368" s="310">
        <v>0</v>
      </c>
      <c r="L368" s="311">
        <v>0</v>
      </c>
      <c r="M368" s="383">
        <v>763</v>
      </c>
      <c r="N368" s="384">
        <v>818203.24</v>
      </c>
      <c r="O368" s="384">
        <v>0</v>
      </c>
      <c r="P368" s="385">
        <v>0</v>
      </c>
      <c r="Q368" s="383">
        <f t="shared" si="16"/>
        <v>-607</v>
      </c>
      <c r="R368" s="384">
        <f t="shared" si="16"/>
        <v>-98118.760000000009</v>
      </c>
      <c r="S368" s="384">
        <f t="shared" si="16"/>
        <v>0</v>
      </c>
      <c r="T368" s="385">
        <f t="shared" si="16"/>
        <v>0</v>
      </c>
      <c r="U368" s="383">
        <f t="shared" si="17"/>
        <v>-211</v>
      </c>
      <c r="V368" s="384">
        <f t="shared" si="17"/>
        <v>116395.33999999997</v>
      </c>
      <c r="W368" s="384">
        <f t="shared" si="17"/>
        <v>0</v>
      </c>
      <c r="X368" s="385">
        <f t="shared" si="17"/>
        <v>0</v>
      </c>
      <c r="Z368" s="305"/>
    </row>
    <row r="369" spans="1:26" x14ac:dyDescent="0.2">
      <c r="A369" s="320" t="s">
        <v>183</v>
      </c>
      <c r="B369" s="344" t="s">
        <v>963</v>
      </c>
      <c r="C369" s="345" t="s">
        <v>964</v>
      </c>
      <c r="D369" s="346" t="s">
        <v>1002</v>
      </c>
      <c r="E369" s="348">
        <v>0</v>
      </c>
      <c r="F369" s="310">
        <v>88793</v>
      </c>
      <c r="G369" s="310">
        <v>0</v>
      </c>
      <c r="H369" s="311">
        <v>0</v>
      </c>
      <c r="I369" s="309">
        <v>0</v>
      </c>
      <c r="J369" s="310">
        <v>77720</v>
      </c>
      <c r="K369" s="310">
        <v>0</v>
      </c>
      <c r="L369" s="311">
        <v>0</v>
      </c>
      <c r="M369" s="383">
        <v>0</v>
      </c>
      <c r="N369" s="384">
        <v>111072</v>
      </c>
      <c r="O369" s="384">
        <v>0</v>
      </c>
      <c r="P369" s="385">
        <v>0</v>
      </c>
      <c r="Q369" s="383">
        <f t="shared" si="16"/>
        <v>0</v>
      </c>
      <c r="R369" s="384">
        <f t="shared" si="16"/>
        <v>22279</v>
      </c>
      <c r="S369" s="384">
        <f t="shared" si="16"/>
        <v>0</v>
      </c>
      <c r="T369" s="385">
        <f t="shared" si="16"/>
        <v>0</v>
      </c>
      <c r="U369" s="383">
        <f t="shared" si="17"/>
        <v>0</v>
      </c>
      <c r="V369" s="384">
        <f t="shared" si="17"/>
        <v>33352</v>
      </c>
      <c r="W369" s="384">
        <f t="shared" si="17"/>
        <v>0</v>
      </c>
      <c r="X369" s="385">
        <f t="shared" si="17"/>
        <v>0</v>
      </c>
      <c r="Z369" s="305"/>
    </row>
    <row r="370" spans="1:26" x14ac:dyDescent="0.2">
      <c r="A370" s="320" t="s">
        <v>183</v>
      </c>
      <c r="B370" s="344" t="s">
        <v>965</v>
      </c>
      <c r="C370" s="345" t="s">
        <v>966</v>
      </c>
      <c r="D370" s="346" t="s">
        <v>1003</v>
      </c>
      <c r="E370" s="348">
        <v>5335</v>
      </c>
      <c r="F370" s="310">
        <v>5959561.4000000004</v>
      </c>
      <c r="G370" s="310">
        <v>38248.399999999994</v>
      </c>
      <c r="H370" s="311">
        <v>0</v>
      </c>
      <c r="I370" s="309">
        <v>5112</v>
      </c>
      <c r="J370" s="310">
        <v>5680973.0200000005</v>
      </c>
      <c r="K370" s="310">
        <v>20486.940000000002</v>
      </c>
      <c r="L370" s="311">
        <v>0</v>
      </c>
      <c r="M370" s="383">
        <v>4316</v>
      </c>
      <c r="N370" s="384">
        <v>5435752.3800000008</v>
      </c>
      <c r="O370" s="384">
        <v>44034</v>
      </c>
      <c r="P370" s="385">
        <v>0</v>
      </c>
      <c r="Q370" s="383">
        <f t="shared" si="16"/>
        <v>-1019</v>
      </c>
      <c r="R370" s="384">
        <f t="shared" si="16"/>
        <v>-523809.01999999955</v>
      </c>
      <c r="S370" s="384">
        <f t="shared" si="16"/>
        <v>5785.6000000000058</v>
      </c>
      <c r="T370" s="385">
        <f t="shared" si="16"/>
        <v>0</v>
      </c>
      <c r="U370" s="383">
        <f t="shared" si="17"/>
        <v>-796</v>
      </c>
      <c r="V370" s="384">
        <f t="shared" si="17"/>
        <v>-245220.63999999966</v>
      </c>
      <c r="W370" s="384">
        <f t="shared" si="17"/>
        <v>23547.059999999998</v>
      </c>
      <c r="X370" s="385">
        <f t="shared" si="17"/>
        <v>0</v>
      </c>
      <c r="Z370" s="305"/>
    </row>
    <row r="371" spans="1:26" x14ac:dyDescent="0.2">
      <c r="A371" s="320" t="s">
        <v>183</v>
      </c>
      <c r="B371" s="344" t="s">
        <v>967</v>
      </c>
      <c r="C371" s="345" t="s">
        <v>968</v>
      </c>
      <c r="D371" s="346" t="s">
        <v>1003</v>
      </c>
      <c r="E371" s="348">
        <v>547</v>
      </c>
      <c r="F371" s="310">
        <v>422294</v>
      </c>
      <c r="G371" s="310">
        <v>0</v>
      </c>
      <c r="H371" s="311">
        <v>0</v>
      </c>
      <c r="I371" s="309">
        <v>590</v>
      </c>
      <c r="J371" s="310">
        <v>490668.6</v>
      </c>
      <c r="K371" s="310">
        <v>0</v>
      </c>
      <c r="L371" s="311">
        <v>0</v>
      </c>
      <c r="M371" s="383">
        <v>513</v>
      </c>
      <c r="N371" s="384">
        <v>467143.5</v>
      </c>
      <c r="O371" s="384">
        <v>0</v>
      </c>
      <c r="P371" s="385">
        <v>0</v>
      </c>
      <c r="Q371" s="383">
        <f t="shared" si="16"/>
        <v>-34</v>
      </c>
      <c r="R371" s="384">
        <f t="shared" si="16"/>
        <v>44849.5</v>
      </c>
      <c r="S371" s="384">
        <f t="shared" si="16"/>
        <v>0</v>
      </c>
      <c r="T371" s="385">
        <f t="shared" si="16"/>
        <v>0</v>
      </c>
      <c r="U371" s="383">
        <f t="shared" si="17"/>
        <v>-77</v>
      </c>
      <c r="V371" s="384">
        <f t="shared" si="17"/>
        <v>-23525.099999999977</v>
      </c>
      <c r="W371" s="384">
        <f t="shared" si="17"/>
        <v>0</v>
      </c>
      <c r="X371" s="385">
        <f t="shared" si="17"/>
        <v>0</v>
      </c>
      <c r="Z371" s="305"/>
    </row>
    <row r="372" spans="1:26" x14ac:dyDescent="0.2">
      <c r="A372" s="320" t="s">
        <v>183</v>
      </c>
      <c r="B372" s="344" t="s">
        <v>969</v>
      </c>
      <c r="C372" s="345" t="s">
        <v>205</v>
      </c>
      <c r="D372" s="346" t="s">
        <v>1004</v>
      </c>
      <c r="E372" s="348">
        <v>460</v>
      </c>
      <c r="F372" s="310">
        <v>299322</v>
      </c>
      <c r="G372" s="310">
        <v>0</v>
      </c>
      <c r="H372" s="311">
        <v>0</v>
      </c>
      <c r="I372" s="309">
        <v>453</v>
      </c>
      <c r="J372" s="310">
        <v>296885.59999999998</v>
      </c>
      <c r="K372" s="310">
        <v>0</v>
      </c>
      <c r="L372" s="311">
        <v>0</v>
      </c>
      <c r="M372" s="383">
        <v>402</v>
      </c>
      <c r="N372" s="384">
        <v>306750.84000000003</v>
      </c>
      <c r="O372" s="384">
        <v>0</v>
      </c>
      <c r="P372" s="385">
        <v>0</v>
      </c>
      <c r="Q372" s="383">
        <f t="shared" si="16"/>
        <v>-58</v>
      </c>
      <c r="R372" s="384">
        <f t="shared" si="16"/>
        <v>7428.8400000000256</v>
      </c>
      <c r="S372" s="384">
        <f t="shared" si="16"/>
        <v>0</v>
      </c>
      <c r="T372" s="385">
        <f t="shared" si="16"/>
        <v>0</v>
      </c>
      <c r="U372" s="383">
        <f t="shared" si="17"/>
        <v>-51</v>
      </c>
      <c r="V372" s="384">
        <f t="shared" si="17"/>
        <v>9865.2400000000489</v>
      </c>
      <c r="W372" s="384">
        <f t="shared" si="17"/>
        <v>0</v>
      </c>
      <c r="X372" s="385">
        <f t="shared" si="17"/>
        <v>0</v>
      </c>
      <c r="Z372" s="305"/>
    </row>
    <row r="373" spans="1:26" x14ac:dyDescent="0.2">
      <c r="A373" s="320" t="s">
        <v>183</v>
      </c>
      <c r="B373" s="344" t="s">
        <v>970</v>
      </c>
      <c r="C373" s="345" t="s">
        <v>206</v>
      </c>
      <c r="D373" s="346" t="s">
        <v>1004</v>
      </c>
      <c r="E373" s="348">
        <v>541</v>
      </c>
      <c r="F373" s="310">
        <v>522897</v>
      </c>
      <c r="G373" s="310">
        <v>0</v>
      </c>
      <c r="H373" s="311">
        <v>1743599.46</v>
      </c>
      <c r="I373" s="309">
        <v>539</v>
      </c>
      <c r="J373" s="310">
        <v>497769.6</v>
      </c>
      <c r="K373" s="310">
        <v>0</v>
      </c>
      <c r="L373" s="311">
        <v>1889150.5599999998</v>
      </c>
      <c r="M373" s="383">
        <v>547</v>
      </c>
      <c r="N373" s="384">
        <v>587849.04</v>
      </c>
      <c r="O373" s="384">
        <v>0</v>
      </c>
      <c r="P373" s="385">
        <v>1851561.31</v>
      </c>
      <c r="Q373" s="383">
        <f t="shared" si="16"/>
        <v>6</v>
      </c>
      <c r="R373" s="384">
        <f t="shared" si="16"/>
        <v>64952.040000000037</v>
      </c>
      <c r="S373" s="384">
        <f t="shared" si="16"/>
        <v>0</v>
      </c>
      <c r="T373" s="385">
        <f t="shared" si="16"/>
        <v>107961.85000000009</v>
      </c>
      <c r="U373" s="383">
        <f t="shared" si="17"/>
        <v>8</v>
      </c>
      <c r="V373" s="384">
        <f t="shared" si="17"/>
        <v>90079.440000000061</v>
      </c>
      <c r="W373" s="384">
        <f t="shared" si="17"/>
        <v>0</v>
      </c>
      <c r="X373" s="385">
        <f t="shared" si="17"/>
        <v>-37589.249999999767</v>
      </c>
      <c r="Z373" s="305"/>
    </row>
    <row r="374" spans="1:26" x14ac:dyDescent="0.2">
      <c r="A374" s="320" t="s">
        <v>187</v>
      </c>
      <c r="B374" s="344" t="s">
        <v>971</v>
      </c>
      <c r="C374" s="345" t="s">
        <v>972</v>
      </c>
      <c r="D374" s="346" t="s">
        <v>1003</v>
      </c>
      <c r="E374" s="348">
        <v>475</v>
      </c>
      <c r="F374" s="310">
        <v>267187</v>
      </c>
      <c r="G374" s="310">
        <v>0</v>
      </c>
      <c r="H374" s="311">
        <v>0</v>
      </c>
      <c r="I374" s="309">
        <v>356</v>
      </c>
      <c r="J374" s="310">
        <v>219527.1</v>
      </c>
      <c r="K374" s="310">
        <v>0</v>
      </c>
      <c r="L374" s="311">
        <v>0</v>
      </c>
      <c r="M374" s="383">
        <v>250</v>
      </c>
      <c r="N374" s="384">
        <v>227279.5</v>
      </c>
      <c r="O374" s="384">
        <v>0</v>
      </c>
      <c r="P374" s="385">
        <v>0</v>
      </c>
      <c r="Q374" s="383">
        <f t="shared" si="16"/>
        <v>-225</v>
      </c>
      <c r="R374" s="384">
        <f t="shared" si="16"/>
        <v>-39907.5</v>
      </c>
      <c r="S374" s="384">
        <f t="shared" si="16"/>
        <v>0</v>
      </c>
      <c r="T374" s="385">
        <f t="shared" si="16"/>
        <v>0</v>
      </c>
      <c r="U374" s="383">
        <f t="shared" si="17"/>
        <v>-106</v>
      </c>
      <c r="V374" s="384">
        <f t="shared" si="17"/>
        <v>7752.3999999999942</v>
      </c>
      <c r="W374" s="384">
        <f t="shared" si="17"/>
        <v>0</v>
      </c>
      <c r="X374" s="385">
        <f t="shared" si="17"/>
        <v>0</v>
      </c>
      <c r="Z374" s="305"/>
    </row>
    <row r="375" spans="1:26" x14ac:dyDescent="0.2">
      <c r="A375" s="320" t="s">
        <v>187</v>
      </c>
      <c r="B375" s="344" t="s">
        <v>973</v>
      </c>
      <c r="C375" s="345" t="s">
        <v>974</v>
      </c>
      <c r="D375" s="346" t="s">
        <v>1008</v>
      </c>
      <c r="E375" s="348">
        <v>0</v>
      </c>
      <c r="F375" s="310">
        <v>17666</v>
      </c>
      <c r="G375" s="310">
        <v>0</v>
      </c>
      <c r="H375" s="311">
        <v>0</v>
      </c>
      <c r="I375" s="309">
        <v>0</v>
      </c>
      <c r="J375" s="310">
        <v>0</v>
      </c>
      <c r="K375" s="310">
        <v>0</v>
      </c>
      <c r="L375" s="311">
        <v>0</v>
      </c>
      <c r="M375" s="383">
        <v>0</v>
      </c>
      <c r="N375" s="384">
        <v>0</v>
      </c>
      <c r="O375" s="384">
        <v>0</v>
      </c>
      <c r="P375" s="385">
        <v>0</v>
      </c>
      <c r="Q375" s="383">
        <f t="shared" si="16"/>
        <v>0</v>
      </c>
      <c r="R375" s="384">
        <f t="shared" si="16"/>
        <v>-17666</v>
      </c>
      <c r="S375" s="384">
        <f t="shared" si="16"/>
        <v>0</v>
      </c>
      <c r="T375" s="385">
        <f t="shared" si="16"/>
        <v>0</v>
      </c>
      <c r="U375" s="383">
        <f t="shared" si="17"/>
        <v>0</v>
      </c>
      <c r="V375" s="384">
        <f t="shared" si="17"/>
        <v>0</v>
      </c>
      <c r="W375" s="384">
        <f t="shared" si="17"/>
        <v>0</v>
      </c>
      <c r="X375" s="385">
        <f t="shared" si="17"/>
        <v>0</v>
      </c>
      <c r="Z375" s="305"/>
    </row>
    <row r="376" spans="1:26" x14ac:dyDescent="0.2">
      <c r="A376" s="320" t="s">
        <v>187</v>
      </c>
      <c r="B376" s="344" t="s">
        <v>975</v>
      </c>
      <c r="C376" s="345" t="s">
        <v>976</v>
      </c>
      <c r="D376" s="346" t="s">
        <v>1003</v>
      </c>
      <c r="E376" s="348">
        <v>5061</v>
      </c>
      <c r="F376" s="310">
        <v>4442730.2</v>
      </c>
      <c r="G376" s="310">
        <v>58447.19999999999</v>
      </c>
      <c r="H376" s="311">
        <v>0</v>
      </c>
      <c r="I376" s="309">
        <v>4343</v>
      </c>
      <c r="J376" s="310">
        <v>4467619.26</v>
      </c>
      <c r="K376" s="310">
        <v>38300.600000000006</v>
      </c>
      <c r="L376" s="311">
        <v>0</v>
      </c>
      <c r="M376" s="383">
        <v>3956</v>
      </c>
      <c r="N376" s="384">
        <v>5848281.6199999992</v>
      </c>
      <c r="O376" s="384">
        <v>41953</v>
      </c>
      <c r="P376" s="385">
        <v>0</v>
      </c>
      <c r="Q376" s="383">
        <f t="shared" si="16"/>
        <v>-1105</v>
      </c>
      <c r="R376" s="384">
        <f t="shared" si="16"/>
        <v>1405551.419999999</v>
      </c>
      <c r="S376" s="384">
        <f t="shared" si="16"/>
        <v>-16494.19999999999</v>
      </c>
      <c r="T376" s="385">
        <f t="shared" si="16"/>
        <v>0</v>
      </c>
      <c r="U376" s="383">
        <f t="shared" si="17"/>
        <v>-387</v>
      </c>
      <c r="V376" s="384">
        <f t="shared" si="17"/>
        <v>1380662.3599999994</v>
      </c>
      <c r="W376" s="384">
        <f t="shared" si="17"/>
        <v>3652.3999999999942</v>
      </c>
      <c r="X376" s="385">
        <f t="shared" si="17"/>
        <v>0</v>
      </c>
      <c r="Z376" s="305"/>
    </row>
    <row r="377" spans="1:26" x14ac:dyDescent="0.2">
      <c r="A377" s="320" t="s">
        <v>187</v>
      </c>
      <c r="B377" s="344" t="s">
        <v>977</v>
      </c>
      <c r="C377" s="345" t="s">
        <v>978</v>
      </c>
      <c r="D377" s="346" t="s">
        <v>1004</v>
      </c>
      <c r="E377" s="348">
        <v>401</v>
      </c>
      <c r="F377" s="310">
        <v>1042280</v>
      </c>
      <c r="G377" s="310">
        <v>240</v>
      </c>
      <c r="H377" s="311">
        <v>0</v>
      </c>
      <c r="I377" s="309">
        <v>379</v>
      </c>
      <c r="J377" s="310">
        <v>978837.3</v>
      </c>
      <c r="K377" s="310">
        <v>240</v>
      </c>
      <c r="L377" s="311">
        <v>0</v>
      </c>
      <c r="M377" s="383">
        <v>329</v>
      </c>
      <c r="N377" s="384">
        <v>1038908.4</v>
      </c>
      <c r="O377" s="384">
        <v>480</v>
      </c>
      <c r="P377" s="385">
        <v>0</v>
      </c>
      <c r="Q377" s="383">
        <f t="shared" si="16"/>
        <v>-72</v>
      </c>
      <c r="R377" s="384">
        <f t="shared" si="16"/>
        <v>-3371.5999999999767</v>
      </c>
      <c r="S377" s="384">
        <f t="shared" si="16"/>
        <v>240</v>
      </c>
      <c r="T377" s="385">
        <f t="shared" si="16"/>
        <v>0</v>
      </c>
      <c r="U377" s="383">
        <f t="shared" si="17"/>
        <v>-50</v>
      </c>
      <c r="V377" s="384">
        <f t="shared" si="17"/>
        <v>60071.099999999977</v>
      </c>
      <c r="W377" s="384">
        <f t="shared" si="17"/>
        <v>240</v>
      </c>
      <c r="X377" s="385">
        <f t="shared" si="17"/>
        <v>0</v>
      </c>
      <c r="Z377" s="305"/>
    </row>
    <row r="378" spans="1:26" x14ac:dyDescent="0.2">
      <c r="A378" s="320" t="s">
        <v>187</v>
      </c>
      <c r="B378" s="344" t="s">
        <v>979</v>
      </c>
      <c r="C378" s="345" t="s">
        <v>980</v>
      </c>
      <c r="D378" s="346" t="s">
        <v>1010</v>
      </c>
      <c r="E378" s="348">
        <v>2237</v>
      </c>
      <c r="F378" s="310">
        <v>3032930</v>
      </c>
      <c r="G378" s="310">
        <v>0</v>
      </c>
      <c r="H378" s="311">
        <v>2568003.21</v>
      </c>
      <c r="I378" s="309">
        <v>1998</v>
      </c>
      <c r="J378" s="310">
        <v>2854601.7</v>
      </c>
      <c r="K378" s="310">
        <v>0</v>
      </c>
      <c r="L378" s="311">
        <v>2834120.7900000005</v>
      </c>
      <c r="M378" s="383">
        <v>1979</v>
      </c>
      <c r="N378" s="384">
        <v>3277386.1000000006</v>
      </c>
      <c r="O378" s="384">
        <v>0</v>
      </c>
      <c r="P378" s="385">
        <v>2746653.9100000011</v>
      </c>
      <c r="Q378" s="383">
        <f t="shared" si="16"/>
        <v>-258</v>
      </c>
      <c r="R378" s="384">
        <f t="shared" si="16"/>
        <v>244456.10000000056</v>
      </c>
      <c r="S378" s="384">
        <f t="shared" si="16"/>
        <v>0</v>
      </c>
      <c r="T378" s="385">
        <f t="shared" si="16"/>
        <v>178650.70000000112</v>
      </c>
      <c r="U378" s="383">
        <f t="shared" si="17"/>
        <v>-19</v>
      </c>
      <c r="V378" s="384">
        <f t="shared" si="17"/>
        <v>422784.40000000037</v>
      </c>
      <c r="W378" s="384">
        <f t="shared" si="17"/>
        <v>0</v>
      </c>
      <c r="X378" s="385">
        <f t="shared" si="17"/>
        <v>-87466.879999999423</v>
      </c>
      <c r="Z378" s="305"/>
    </row>
    <row r="379" spans="1:26" x14ac:dyDescent="0.2">
      <c r="A379" s="320" t="s">
        <v>187</v>
      </c>
      <c r="B379" s="344" t="s">
        <v>981</v>
      </c>
      <c r="C379" s="345" t="s">
        <v>982</v>
      </c>
      <c r="D379" s="346" t="s">
        <v>1011</v>
      </c>
      <c r="E379" s="348">
        <v>0</v>
      </c>
      <c r="F379" s="310">
        <v>210167</v>
      </c>
      <c r="G379" s="310">
        <v>0</v>
      </c>
      <c r="H379" s="311">
        <v>0</v>
      </c>
      <c r="I379" s="309">
        <v>0</v>
      </c>
      <c r="J379" s="310">
        <v>260610</v>
      </c>
      <c r="K379" s="310">
        <v>0</v>
      </c>
      <c r="L379" s="311">
        <v>0</v>
      </c>
      <c r="M379" s="383">
        <v>0</v>
      </c>
      <c r="N379" s="384">
        <v>289248</v>
      </c>
      <c r="O379" s="384">
        <v>0</v>
      </c>
      <c r="P379" s="385">
        <v>0</v>
      </c>
      <c r="Q379" s="383">
        <f t="shared" si="16"/>
        <v>0</v>
      </c>
      <c r="R379" s="384">
        <f t="shared" si="16"/>
        <v>79081</v>
      </c>
      <c r="S379" s="384">
        <f t="shared" si="16"/>
        <v>0</v>
      </c>
      <c r="T379" s="385">
        <f t="shared" si="16"/>
        <v>0</v>
      </c>
      <c r="U379" s="383">
        <f t="shared" si="17"/>
        <v>0</v>
      </c>
      <c r="V379" s="384">
        <f t="shared" si="17"/>
        <v>28638</v>
      </c>
      <c r="W379" s="384">
        <f t="shared" si="17"/>
        <v>0</v>
      </c>
      <c r="X379" s="385">
        <f t="shared" si="17"/>
        <v>0</v>
      </c>
      <c r="Z379" s="305"/>
    </row>
    <row r="380" spans="1:26" x14ac:dyDescent="0.2">
      <c r="A380" s="320" t="s">
        <v>189</v>
      </c>
      <c r="B380" s="344" t="s">
        <v>983</v>
      </c>
      <c r="C380" s="345" t="s">
        <v>485</v>
      </c>
      <c r="D380" s="346" t="s">
        <v>1003</v>
      </c>
      <c r="E380" s="348">
        <v>420</v>
      </c>
      <c r="F380" s="310">
        <v>362872</v>
      </c>
      <c r="G380" s="310">
        <v>0</v>
      </c>
      <c r="H380" s="311">
        <v>0</v>
      </c>
      <c r="I380" s="309">
        <v>297</v>
      </c>
      <c r="J380" s="310">
        <v>290807.59999999998</v>
      </c>
      <c r="K380" s="310">
        <v>0</v>
      </c>
      <c r="L380" s="311">
        <v>0</v>
      </c>
      <c r="M380" s="383">
        <v>296</v>
      </c>
      <c r="N380" s="384">
        <v>371741.4</v>
      </c>
      <c r="O380" s="384">
        <v>0</v>
      </c>
      <c r="P380" s="385">
        <v>0</v>
      </c>
      <c r="Q380" s="383">
        <f t="shared" si="16"/>
        <v>-124</v>
      </c>
      <c r="R380" s="384">
        <f t="shared" si="16"/>
        <v>8869.4000000000233</v>
      </c>
      <c r="S380" s="384">
        <f t="shared" si="16"/>
        <v>0</v>
      </c>
      <c r="T380" s="385">
        <f t="shared" si="16"/>
        <v>0</v>
      </c>
      <c r="U380" s="383">
        <f t="shared" si="17"/>
        <v>-1</v>
      </c>
      <c r="V380" s="384">
        <f t="shared" si="17"/>
        <v>80933.800000000047</v>
      </c>
      <c r="W380" s="384">
        <f t="shared" si="17"/>
        <v>0</v>
      </c>
      <c r="X380" s="385">
        <f t="shared" si="17"/>
        <v>0</v>
      </c>
      <c r="Z380" s="305"/>
    </row>
    <row r="381" spans="1:26" x14ac:dyDescent="0.2">
      <c r="A381" s="320" t="s">
        <v>189</v>
      </c>
      <c r="B381" s="344" t="s">
        <v>984</v>
      </c>
      <c r="C381" s="345" t="s">
        <v>985</v>
      </c>
      <c r="D381" s="346" t="s">
        <v>1003</v>
      </c>
      <c r="E381" s="348">
        <v>2571</v>
      </c>
      <c r="F381" s="310">
        <v>2666502.7999999998</v>
      </c>
      <c r="G381" s="310">
        <v>34014.800000000003</v>
      </c>
      <c r="H381" s="311">
        <v>0</v>
      </c>
      <c r="I381" s="309">
        <v>1839</v>
      </c>
      <c r="J381" s="310">
        <v>2572422.56</v>
      </c>
      <c r="K381" s="310">
        <v>10586</v>
      </c>
      <c r="L381" s="311">
        <v>0</v>
      </c>
      <c r="M381" s="383">
        <v>2064</v>
      </c>
      <c r="N381" s="384">
        <v>3471176.03</v>
      </c>
      <c r="O381" s="384">
        <v>23069</v>
      </c>
      <c r="P381" s="385">
        <v>0</v>
      </c>
      <c r="Q381" s="383">
        <f t="shared" si="16"/>
        <v>-507</v>
      </c>
      <c r="R381" s="384">
        <f t="shared" si="16"/>
        <v>804673.23</v>
      </c>
      <c r="S381" s="384">
        <f t="shared" si="16"/>
        <v>-10945.800000000003</v>
      </c>
      <c r="T381" s="385">
        <f t="shared" si="16"/>
        <v>0</v>
      </c>
      <c r="U381" s="383">
        <f t="shared" si="17"/>
        <v>225</v>
      </c>
      <c r="V381" s="384">
        <f t="shared" si="17"/>
        <v>898753.46999999974</v>
      </c>
      <c r="W381" s="384">
        <f t="shared" si="17"/>
        <v>12483</v>
      </c>
      <c r="X381" s="385">
        <f t="shared" si="17"/>
        <v>0</v>
      </c>
      <c r="Z381" s="305"/>
    </row>
    <row r="382" spans="1:26" x14ac:dyDescent="0.2">
      <c r="A382" s="320" t="s">
        <v>189</v>
      </c>
      <c r="B382" s="344" t="s">
        <v>986</v>
      </c>
      <c r="C382" s="345" t="s">
        <v>987</v>
      </c>
      <c r="D382" s="346" t="s">
        <v>1003</v>
      </c>
      <c r="E382" s="348">
        <v>614</v>
      </c>
      <c r="F382" s="310">
        <v>437944</v>
      </c>
      <c r="G382" s="310">
        <v>0</v>
      </c>
      <c r="H382" s="311">
        <v>0</v>
      </c>
      <c r="I382" s="309">
        <v>605</v>
      </c>
      <c r="J382" s="310">
        <v>461386.99999999994</v>
      </c>
      <c r="K382" s="310">
        <v>0</v>
      </c>
      <c r="L382" s="311">
        <v>0</v>
      </c>
      <c r="M382" s="383">
        <v>658</v>
      </c>
      <c r="N382" s="384">
        <v>630759.89999999991</v>
      </c>
      <c r="O382" s="384">
        <v>0</v>
      </c>
      <c r="P382" s="385">
        <v>0</v>
      </c>
      <c r="Q382" s="383">
        <f t="shared" si="16"/>
        <v>44</v>
      </c>
      <c r="R382" s="384">
        <f t="shared" si="16"/>
        <v>192815.89999999991</v>
      </c>
      <c r="S382" s="384">
        <f t="shared" si="16"/>
        <v>0</v>
      </c>
      <c r="T382" s="385">
        <f t="shared" si="16"/>
        <v>0</v>
      </c>
      <c r="U382" s="383">
        <f t="shared" si="17"/>
        <v>53</v>
      </c>
      <c r="V382" s="384">
        <f t="shared" si="17"/>
        <v>169372.89999999997</v>
      </c>
      <c r="W382" s="384">
        <f t="shared" si="17"/>
        <v>0</v>
      </c>
      <c r="X382" s="385">
        <f t="shared" si="17"/>
        <v>0</v>
      </c>
      <c r="Z382" s="305"/>
    </row>
    <row r="383" spans="1:26" ht="13.5" thickBot="1" x14ac:dyDescent="0.25">
      <c r="A383" s="321" t="s">
        <v>189</v>
      </c>
      <c r="B383" s="349" t="s">
        <v>988</v>
      </c>
      <c r="C383" s="350" t="s">
        <v>989</v>
      </c>
      <c r="D383" s="351" t="s">
        <v>1004</v>
      </c>
      <c r="E383" s="352">
        <v>731</v>
      </c>
      <c r="F383" s="313">
        <v>1542471</v>
      </c>
      <c r="G383" s="313">
        <v>0</v>
      </c>
      <c r="H383" s="314">
        <v>0</v>
      </c>
      <c r="I383" s="312">
        <v>590</v>
      </c>
      <c r="J383" s="313">
        <v>1253578.9000000001</v>
      </c>
      <c r="K383" s="313">
        <v>120</v>
      </c>
      <c r="L383" s="314">
        <v>0</v>
      </c>
      <c r="M383" s="386">
        <v>583</v>
      </c>
      <c r="N383" s="387">
        <v>1485607.8</v>
      </c>
      <c r="O383" s="387">
        <v>120</v>
      </c>
      <c r="P383" s="388">
        <v>0</v>
      </c>
      <c r="Q383" s="386">
        <f t="shared" si="16"/>
        <v>-148</v>
      </c>
      <c r="R383" s="387">
        <f t="shared" si="16"/>
        <v>-56863.199999999953</v>
      </c>
      <c r="S383" s="387">
        <f t="shared" si="16"/>
        <v>120</v>
      </c>
      <c r="T383" s="388">
        <f t="shared" si="16"/>
        <v>0</v>
      </c>
      <c r="U383" s="386">
        <f t="shared" si="17"/>
        <v>-7</v>
      </c>
      <c r="V383" s="387">
        <f t="shared" si="17"/>
        <v>232028.89999999991</v>
      </c>
      <c r="W383" s="387">
        <f t="shared" si="17"/>
        <v>0</v>
      </c>
      <c r="X383" s="388">
        <f t="shared" si="17"/>
        <v>0</v>
      </c>
      <c r="Z383" s="305"/>
    </row>
    <row r="384" spans="1:26" x14ac:dyDescent="0.2">
      <c r="A384" s="353"/>
      <c r="I384" s="322"/>
      <c r="J384" s="322"/>
      <c r="K384" s="322"/>
      <c r="L384" s="322"/>
      <c r="M384" s="305"/>
      <c r="Q384" s="304">
        <f t="shared" si="16"/>
        <v>0</v>
      </c>
      <c r="R384" s="304">
        <f t="shared" si="16"/>
        <v>0</v>
      </c>
      <c r="S384" s="304">
        <f t="shared" si="16"/>
        <v>0</v>
      </c>
      <c r="T384" s="304">
        <f t="shared" si="16"/>
        <v>0</v>
      </c>
      <c r="U384" s="304">
        <f t="shared" si="17"/>
        <v>0</v>
      </c>
      <c r="V384" s="304">
        <f t="shared" si="17"/>
        <v>0</v>
      </c>
      <c r="W384" s="304">
        <f t="shared" si="17"/>
        <v>0</v>
      </c>
      <c r="X384" s="304">
        <f t="shared" si="17"/>
        <v>0</v>
      </c>
      <c r="Z384" s="305"/>
    </row>
    <row r="385" spans="1:24" x14ac:dyDescent="0.2">
      <c r="A385" s="353"/>
      <c r="I385" s="322"/>
      <c r="J385" s="322"/>
      <c r="K385" s="322"/>
      <c r="L385" s="322"/>
      <c r="M385" s="305"/>
      <c r="Q385" s="304">
        <f t="shared" si="16"/>
        <v>0</v>
      </c>
      <c r="R385" s="304">
        <f t="shared" si="16"/>
        <v>0</v>
      </c>
      <c r="S385" s="304">
        <f t="shared" si="16"/>
        <v>0</v>
      </c>
      <c r="T385" s="304">
        <f t="shared" si="16"/>
        <v>0</v>
      </c>
      <c r="U385" s="304">
        <f t="shared" si="17"/>
        <v>0</v>
      </c>
      <c r="V385" s="304">
        <f t="shared" si="17"/>
        <v>0</v>
      </c>
      <c r="W385" s="304">
        <f t="shared" si="17"/>
        <v>0</v>
      </c>
      <c r="X385" s="304">
        <f t="shared" si="17"/>
        <v>0</v>
      </c>
    </row>
    <row r="386" spans="1:24" x14ac:dyDescent="0.2">
      <c r="A386" s="353"/>
      <c r="I386" s="322"/>
      <c r="J386" s="322"/>
      <c r="K386" s="322"/>
      <c r="L386" s="322"/>
      <c r="M386" s="305"/>
    </row>
    <row r="387" spans="1:24" x14ac:dyDescent="0.2">
      <c r="I387" s="322"/>
      <c r="J387" s="322"/>
      <c r="K387" s="322"/>
      <c r="L387" s="322"/>
      <c r="M387" s="305"/>
    </row>
  </sheetData>
  <sheetProtection algorithmName="SHA-512" hashValue="WVJ2dPkNVw9IyIurTDK8bNhX1TpFfhHLAkEh5YJ894NoPjBlFch+ZuHwTn0+IPXbYv2Iawd/XaO6QLUaDByOXg==" saltValue="MlZCaiDyAy/A2/22+C55fQ==" spinCount="100000" sheet="1"/>
  <mergeCells count="31">
    <mergeCell ref="Q3:T3"/>
    <mergeCell ref="U3:X3"/>
    <mergeCell ref="W4:W5"/>
    <mergeCell ref="X4:X5"/>
    <mergeCell ref="B3:B5"/>
    <mergeCell ref="B1:X1"/>
    <mergeCell ref="A2:X2"/>
    <mergeCell ref="D3:D5"/>
    <mergeCell ref="E3:H3"/>
    <mergeCell ref="I3:L3"/>
    <mergeCell ref="M3:P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J5"/>
    <mergeCell ref="A3:A5"/>
    <mergeCell ref="C3:C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9" fitToHeight="12" orientation="portrait" horizontalDpi="300" verticalDpi="300" r:id="rId1"/>
  <headerFooter>
    <oddFooter>&amp;R&amp;P/&amp;N</oddFooter>
  </headerFooter>
  <rowBreaks count="6" manualBreakCount="6">
    <brk id="30" max="23" man="1"/>
    <brk id="61" max="23" man="1"/>
    <brk id="110" max="23" man="1"/>
    <brk id="162" max="23" man="1"/>
    <brk id="210" max="23" man="1"/>
    <brk id="307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държавни ЛЗПБ Q4</vt:lpstr>
      <vt:lpstr>общински ЛЗПБ Q4</vt:lpstr>
      <vt:lpstr>НЗОК Q4</vt:lpstr>
      <vt:lpstr>'общински ЛЗПБ Q4'!_FilterDatabase</vt:lpstr>
      <vt:lpstr>'държавни ЛЗПБ Q4'!Print_Area</vt:lpstr>
      <vt:lpstr>'НЗОК Q4'!Print_Area</vt:lpstr>
      <vt:lpstr>'общински ЛЗПБ Q4'!Print_Area</vt:lpstr>
      <vt:lpstr>'държавни ЛЗПБ Q4'!Print_Titles</vt:lpstr>
      <vt:lpstr>'НЗОК Q4'!Print_Titles</vt:lpstr>
      <vt:lpstr>'общински ЛЗПБ Q4'!Print_Titles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cp:lastPrinted>2021-08-05T10:23:44Z</cp:lastPrinted>
  <dcterms:created xsi:type="dcterms:W3CDTF">2020-02-13T09:19:22Z</dcterms:created>
  <dcterms:modified xsi:type="dcterms:W3CDTF">2021-08-05T10:25:00Z</dcterms:modified>
</cp:coreProperties>
</file>