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Desktop\Лекарства\"/>
    </mc:Choice>
  </mc:AlternateContent>
  <bookViews>
    <workbookView xWindow="0" yWindow="0" windowWidth="28770" windowHeight="12150"/>
  </bookViews>
  <sheets>
    <sheet name="{IX}" sheetId="39" r:id="rId1"/>
    <sheet name="{Dashboard}" sheetId="38" r:id="rId2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6" i="38" l="1" a="1"/>
  <c r="AC6" i="38" s="1"/>
  <c r="AC5" i="38"/>
  <c r="AC4" i="38"/>
  <c r="AC3" i="38"/>
  <c r="U4" i="39"/>
  <c r="U5" i="39"/>
  <c r="U6" i="39"/>
  <c r="U7" i="39"/>
  <c r="U8" i="39"/>
  <c r="U9" i="39"/>
  <c r="U10" i="39"/>
  <c r="U11" i="39"/>
  <c r="U12" i="39"/>
  <c r="U13" i="39"/>
  <c r="U14" i="39"/>
  <c r="U15" i="39"/>
  <c r="U16" i="39"/>
  <c r="U17" i="39"/>
  <c r="U18" i="39"/>
  <c r="U19" i="39"/>
  <c r="U20" i="39"/>
  <c r="U21" i="39"/>
  <c r="U22" i="39"/>
  <c r="U23" i="39"/>
  <c r="U24" i="39"/>
  <c r="U25" i="39"/>
  <c r="U26" i="39"/>
  <c r="U27" i="39"/>
  <c r="U28" i="39"/>
  <c r="U29" i="39"/>
  <c r="U30" i="39"/>
  <c r="U31" i="39"/>
  <c r="U32" i="39"/>
  <c r="U33" i="39"/>
  <c r="U34" i="39"/>
  <c r="U35" i="39"/>
  <c r="U36" i="39"/>
  <c r="U37" i="39"/>
  <c r="U38" i="39"/>
  <c r="U39" i="39"/>
  <c r="U40" i="39"/>
  <c r="U41" i="39"/>
  <c r="U42" i="39"/>
  <c r="U43" i="39"/>
  <c r="U44" i="39"/>
  <c r="U45" i="39"/>
  <c r="U46" i="39"/>
  <c r="U47" i="39"/>
  <c r="U48" i="39"/>
  <c r="U49" i="39"/>
  <c r="U50" i="39"/>
  <c r="U51" i="39"/>
  <c r="U52" i="39"/>
  <c r="U53" i="39"/>
  <c r="U54" i="39"/>
  <c r="U55" i="39"/>
  <c r="U56" i="39"/>
  <c r="U57" i="39"/>
  <c r="U58" i="39"/>
  <c r="U59" i="39"/>
  <c r="U60" i="39"/>
  <c r="U61" i="39"/>
  <c r="U62" i="39"/>
  <c r="U63" i="39"/>
  <c r="U64" i="39"/>
  <c r="U65" i="39"/>
  <c r="U66" i="39"/>
  <c r="U67" i="39"/>
  <c r="U68" i="39"/>
  <c r="U69" i="39"/>
  <c r="U70" i="39"/>
  <c r="U71" i="39"/>
  <c r="U72" i="39"/>
  <c r="U73" i="39"/>
  <c r="U74" i="39"/>
  <c r="U75" i="39"/>
  <c r="U76" i="39"/>
  <c r="U77" i="39"/>
  <c r="U78" i="39"/>
  <c r="U79" i="39"/>
  <c r="U80" i="39"/>
  <c r="U81" i="39"/>
  <c r="U82" i="39"/>
  <c r="U83" i="39"/>
  <c r="U84" i="39"/>
  <c r="U85" i="39"/>
  <c r="U86" i="39"/>
  <c r="U87" i="39"/>
  <c r="U88" i="39"/>
  <c r="U89" i="39"/>
  <c r="U90" i="39"/>
  <c r="U91" i="39"/>
  <c r="U92" i="39"/>
  <c r="U93" i="39"/>
  <c r="U94" i="39"/>
  <c r="U95" i="39"/>
  <c r="U96" i="39"/>
  <c r="U97" i="39"/>
  <c r="U98" i="39"/>
  <c r="U99" i="39"/>
  <c r="U100" i="39"/>
  <c r="U101" i="39"/>
  <c r="U102" i="39"/>
  <c r="U103" i="39"/>
  <c r="U104" i="39"/>
  <c r="U105" i="39"/>
  <c r="U106" i="39"/>
  <c r="U107" i="39"/>
  <c r="U108" i="39"/>
  <c r="U109" i="39"/>
  <c r="U110" i="39"/>
  <c r="U111" i="39"/>
  <c r="U112" i="39"/>
  <c r="U113" i="39"/>
  <c r="U114" i="39"/>
  <c r="U115" i="39"/>
  <c r="U116" i="39"/>
  <c r="U117" i="39"/>
  <c r="U118" i="39"/>
  <c r="U119" i="39"/>
  <c r="U120" i="39"/>
  <c r="U121" i="39"/>
  <c r="U122" i="39"/>
  <c r="U123" i="39"/>
  <c r="U124" i="39"/>
  <c r="U125" i="39"/>
  <c r="U126" i="39"/>
  <c r="U127" i="39"/>
  <c r="U128" i="39"/>
  <c r="U129" i="39"/>
  <c r="U130" i="39"/>
  <c r="U131" i="39"/>
  <c r="U132" i="39"/>
  <c r="U133" i="39"/>
  <c r="U134" i="39"/>
  <c r="U135" i="39"/>
  <c r="U136" i="39"/>
  <c r="U137" i="39"/>
  <c r="U138" i="39"/>
  <c r="U139" i="39"/>
  <c r="U140" i="39"/>
  <c r="U141" i="39"/>
  <c r="U142" i="39"/>
  <c r="U143" i="39"/>
  <c r="U144" i="39"/>
  <c r="U145" i="39"/>
  <c r="U146" i="39"/>
  <c r="U147" i="39"/>
  <c r="U148" i="39"/>
  <c r="U149" i="39"/>
  <c r="U150" i="39"/>
  <c r="U151" i="39"/>
  <c r="U152" i="39"/>
  <c r="U153" i="39"/>
  <c r="U154" i="39"/>
  <c r="U155" i="39"/>
  <c r="U156" i="39"/>
  <c r="U157" i="39"/>
  <c r="U158" i="39"/>
  <c r="U159" i="39"/>
  <c r="U160" i="39"/>
  <c r="U161" i="39"/>
  <c r="U162" i="39"/>
  <c r="U163" i="39"/>
  <c r="U164" i="39"/>
  <c r="U165" i="39"/>
  <c r="U166" i="39"/>
  <c r="U167" i="39"/>
  <c r="U168" i="39"/>
  <c r="U169" i="39"/>
  <c r="U170" i="39"/>
  <c r="U171" i="39"/>
  <c r="U172" i="39"/>
  <c r="U173" i="39"/>
  <c r="U174" i="39"/>
  <c r="U175" i="39"/>
  <c r="U176" i="39"/>
  <c r="U177" i="39"/>
  <c r="U178" i="39"/>
  <c r="U179" i="39"/>
  <c r="U180" i="39"/>
  <c r="U181" i="39"/>
  <c r="U182" i="39"/>
  <c r="U183" i="39"/>
  <c r="U184" i="39"/>
  <c r="U185" i="39"/>
  <c r="U186" i="39"/>
  <c r="U187" i="39"/>
  <c r="U188" i="39"/>
  <c r="U189" i="39"/>
  <c r="U190" i="39"/>
  <c r="U191" i="39"/>
  <c r="U192" i="39"/>
  <c r="U193" i="39"/>
  <c r="U194" i="39"/>
  <c r="U195" i="39"/>
  <c r="U196" i="39"/>
  <c r="U197" i="39"/>
  <c r="U198" i="39"/>
  <c r="U199" i="39"/>
  <c r="U200" i="39"/>
  <c r="U201" i="39"/>
  <c r="U202" i="39"/>
  <c r="U203" i="39"/>
  <c r="U204" i="39"/>
  <c r="U205" i="39"/>
  <c r="U206" i="39"/>
  <c r="U207" i="39"/>
  <c r="U208" i="39"/>
  <c r="U209" i="39"/>
  <c r="U210" i="39"/>
  <c r="U211" i="39"/>
  <c r="U212" i="39"/>
  <c r="U213" i="39"/>
  <c r="U214" i="39"/>
  <c r="U215" i="39"/>
  <c r="U216" i="39"/>
  <c r="U217" i="39"/>
  <c r="U218" i="39"/>
  <c r="U219" i="39"/>
  <c r="U220" i="39"/>
  <c r="U221" i="39"/>
  <c r="U222" i="39"/>
  <c r="U223" i="39"/>
  <c r="U224" i="39"/>
  <c r="U225" i="39"/>
  <c r="U226" i="39"/>
  <c r="U227" i="39"/>
  <c r="U228" i="39"/>
  <c r="U229" i="39"/>
  <c r="U230" i="39"/>
  <c r="U231" i="39"/>
  <c r="U232" i="39"/>
  <c r="U233" i="39"/>
  <c r="U234" i="39"/>
  <c r="U235" i="39"/>
  <c r="U236" i="39"/>
  <c r="U237" i="39"/>
  <c r="U238" i="39"/>
  <c r="U239" i="39"/>
  <c r="U240" i="39"/>
  <c r="U241" i="39"/>
  <c r="U242" i="39"/>
  <c r="U243" i="39"/>
  <c r="U244" i="39"/>
  <c r="U245" i="39"/>
  <c r="U246" i="39"/>
  <c r="U247" i="39"/>
  <c r="U248" i="39"/>
  <c r="U249" i="39"/>
  <c r="U250" i="39"/>
  <c r="U251" i="39"/>
  <c r="U252" i="39"/>
  <c r="U253" i="39"/>
  <c r="U254" i="39"/>
  <c r="U255" i="39"/>
  <c r="U256" i="39"/>
  <c r="U257" i="39"/>
  <c r="U258" i="39"/>
  <c r="U259" i="39"/>
  <c r="U260" i="39"/>
  <c r="U261" i="39"/>
  <c r="U262" i="39"/>
  <c r="U263" i="39"/>
  <c r="U264" i="39"/>
  <c r="U265" i="39"/>
  <c r="U266" i="39"/>
  <c r="U267" i="39"/>
  <c r="U268" i="39"/>
  <c r="U269" i="39"/>
  <c r="U270" i="39"/>
  <c r="U271" i="39"/>
  <c r="U272" i="39"/>
  <c r="U273" i="39"/>
  <c r="U274" i="39"/>
  <c r="U275" i="39"/>
  <c r="U276" i="39"/>
  <c r="U277" i="39"/>
  <c r="U278" i="39"/>
  <c r="U279" i="39"/>
  <c r="U280" i="39"/>
  <c r="U281" i="39"/>
  <c r="U282" i="39"/>
  <c r="U283" i="39"/>
  <c r="U284" i="39"/>
  <c r="U285" i="39"/>
  <c r="U286" i="39"/>
  <c r="U287" i="39"/>
  <c r="U288" i="39"/>
  <c r="U289" i="39"/>
  <c r="U290" i="39"/>
  <c r="U291" i="39"/>
  <c r="U292" i="39"/>
  <c r="U293" i="39"/>
  <c r="U294" i="39"/>
  <c r="U295" i="39"/>
  <c r="U296" i="39"/>
  <c r="U297" i="39"/>
  <c r="U298" i="39"/>
  <c r="U299" i="39"/>
  <c r="U300" i="39"/>
  <c r="U301" i="39"/>
  <c r="U302" i="39"/>
  <c r="U303" i="39"/>
  <c r="U304" i="39"/>
  <c r="U305" i="39"/>
  <c r="U306" i="39"/>
  <c r="U307" i="39"/>
  <c r="U308" i="39"/>
  <c r="U309" i="39"/>
  <c r="U310" i="39"/>
  <c r="U311" i="39"/>
  <c r="U312" i="39"/>
  <c r="U313" i="39"/>
  <c r="U314" i="39"/>
  <c r="U315" i="39"/>
  <c r="U316" i="39"/>
  <c r="U317" i="39"/>
  <c r="U318" i="39"/>
  <c r="U319" i="39"/>
  <c r="U320" i="39"/>
  <c r="U321" i="39"/>
  <c r="U322" i="39"/>
  <c r="U323" i="39"/>
  <c r="U324" i="39"/>
  <c r="U325" i="39"/>
  <c r="U326" i="39"/>
  <c r="U327" i="39"/>
  <c r="U328" i="39"/>
  <c r="U329" i="39"/>
  <c r="U330" i="39"/>
  <c r="U331" i="39"/>
  <c r="U332" i="39"/>
  <c r="U333" i="39"/>
  <c r="U334" i="39"/>
  <c r="U335" i="39"/>
  <c r="U336" i="39"/>
  <c r="U337" i="39"/>
  <c r="U338" i="39"/>
  <c r="U339" i="39"/>
  <c r="U340" i="39"/>
  <c r="U341" i="39"/>
  <c r="U342" i="39"/>
  <c r="U343" i="39"/>
  <c r="U344" i="39"/>
  <c r="U345" i="39"/>
  <c r="U346" i="39"/>
  <c r="U347" i="39"/>
  <c r="U348" i="39"/>
  <c r="U349" i="39"/>
  <c r="U350" i="39"/>
  <c r="U351" i="39"/>
  <c r="U352" i="39"/>
  <c r="U353" i="39"/>
  <c r="U354" i="39"/>
  <c r="U355" i="39"/>
  <c r="U356" i="39"/>
  <c r="U357" i="39"/>
  <c r="U358" i="39"/>
  <c r="U359" i="39"/>
  <c r="U360" i="39"/>
  <c r="U361" i="39"/>
  <c r="U362" i="39"/>
  <c r="U363" i="39"/>
  <c r="U364" i="39"/>
  <c r="U365" i="39"/>
  <c r="U366" i="39"/>
  <c r="U367" i="39"/>
  <c r="U368" i="39"/>
  <c r="U369" i="39"/>
  <c r="U370" i="39"/>
  <c r="U371" i="39"/>
  <c r="U372" i="39"/>
  <c r="U373" i="39"/>
  <c r="U374" i="39"/>
  <c r="U375" i="39"/>
  <c r="U376" i="39"/>
  <c r="U377" i="39"/>
  <c r="U378" i="39"/>
  <c r="U379" i="39"/>
  <c r="U380" i="39"/>
  <c r="U381" i="39"/>
  <c r="U382" i="39"/>
  <c r="U383" i="39"/>
  <c r="U384" i="39"/>
  <c r="U385" i="39"/>
  <c r="U386" i="39"/>
  <c r="U387" i="39"/>
  <c r="U388" i="39"/>
  <c r="U389" i="39"/>
  <c r="U390" i="39"/>
  <c r="U391" i="39"/>
  <c r="U392" i="39"/>
  <c r="U393" i="39"/>
  <c r="U394" i="39"/>
  <c r="U395" i="39"/>
  <c r="U396" i="39"/>
  <c r="U397" i="39"/>
  <c r="U398" i="39"/>
  <c r="U399" i="39"/>
  <c r="U400" i="39"/>
  <c r="U401" i="39"/>
  <c r="U402" i="39"/>
  <c r="U403" i="39"/>
  <c r="U404" i="39"/>
  <c r="U405" i="39"/>
  <c r="U406" i="39"/>
  <c r="U407" i="39"/>
  <c r="U408" i="39"/>
  <c r="U409" i="39"/>
  <c r="U410" i="39"/>
  <c r="U411" i="39"/>
  <c r="U412" i="39"/>
  <c r="U413" i="39"/>
  <c r="U414" i="39"/>
  <c r="U415" i="39"/>
  <c r="U416" i="39"/>
  <c r="U417" i="39"/>
  <c r="U418" i="39"/>
  <c r="U419" i="39"/>
  <c r="U420" i="39"/>
  <c r="U421" i="39"/>
  <c r="U422" i="39"/>
  <c r="U423" i="39"/>
  <c r="U424" i="39"/>
  <c r="U425" i="39"/>
  <c r="U426" i="39"/>
  <c r="U427" i="39"/>
  <c r="U428" i="39"/>
  <c r="U429" i="39"/>
  <c r="U430" i="39"/>
  <c r="U431" i="39"/>
  <c r="U432" i="39"/>
  <c r="U433" i="39"/>
  <c r="U434" i="39"/>
  <c r="U435" i="39"/>
  <c r="U436" i="39"/>
  <c r="U437" i="39"/>
  <c r="U438" i="39"/>
  <c r="U439" i="39"/>
  <c r="U440" i="39"/>
  <c r="U441" i="39"/>
  <c r="U442" i="39"/>
  <c r="U443" i="39"/>
  <c r="U444" i="39"/>
  <c r="U445" i="39"/>
  <c r="U446" i="39"/>
  <c r="U447" i="39"/>
  <c r="U448" i="39"/>
  <c r="U449" i="39"/>
  <c r="U450" i="39"/>
  <c r="U451" i="39"/>
  <c r="U452" i="39"/>
  <c r="U453" i="39"/>
  <c r="U454" i="39"/>
  <c r="U455" i="39"/>
  <c r="U456" i="39"/>
  <c r="U457" i="39"/>
  <c r="U458" i="39"/>
  <c r="U459" i="39"/>
  <c r="U460" i="39"/>
  <c r="U461" i="39"/>
  <c r="U462" i="39"/>
  <c r="U463" i="39"/>
  <c r="U464" i="39"/>
  <c r="U465" i="39"/>
  <c r="U466" i="39"/>
  <c r="U467" i="39"/>
  <c r="U468" i="39"/>
  <c r="U469" i="39"/>
  <c r="U470" i="39"/>
  <c r="U471" i="39"/>
  <c r="U472" i="39"/>
  <c r="U473" i="39"/>
  <c r="U474" i="39"/>
  <c r="U475" i="39"/>
  <c r="U476" i="39"/>
  <c r="U477" i="39"/>
  <c r="U478" i="39"/>
  <c r="U479" i="39"/>
  <c r="U480" i="39"/>
  <c r="U481" i="39"/>
  <c r="U482" i="39"/>
  <c r="U483" i="39"/>
  <c r="U484" i="39"/>
  <c r="U485" i="39"/>
  <c r="U486" i="39"/>
  <c r="U487" i="39"/>
  <c r="U488" i="39"/>
  <c r="U489" i="39"/>
  <c r="U490" i="39"/>
  <c r="U491" i="39"/>
  <c r="U492" i="39"/>
  <c r="U493" i="39"/>
  <c r="U494" i="39"/>
  <c r="U495" i="39"/>
  <c r="U496" i="39"/>
  <c r="U497" i="39"/>
  <c r="U498" i="39"/>
  <c r="U499" i="39"/>
  <c r="U500" i="39"/>
  <c r="U501" i="39"/>
  <c r="U502" i="39"/>
  <c r="U503" i="39"/>
  <c r="U504" i="39"/>
  <c r="U505" i="39"/>
  <c r="U506" i="39"/>
  <c r="U507" i="39"/>
  <c r="U508" i="39"/>
  <c r="U509" i="39"/>
  <c r="U510" i="39"/>
  <c r="U511" i="39"/>
  <c r="U512" i="39"/>
  <c r="U513" i="39"/>
  <c r="U514" i="39"/>
  <c r="U515" i="39"/>
  <c r="U516" i="39"/>
  <c r="U517" i="39"/>
  <c r="U518" i="39"/>
  <c r="U519" i="39"/>
  <c r="U520" i="39"/>
  <c r="U521" i="39"/>
  <c r="U522" i="39"/>
  <c r="U523" i="39"/>
  <c r="U524" i="39"/>
  <c r="U525" i="39"/>
  <c r="U526" i="39"/>
  <c r="U527" i="39"/>
  <c r="U528" i="39"/>
  <c r="U529" i="39"/>
  <c r="U530" i="39"/>
  <c r="U531" i="39"/>
  <c r="U532" i="39"/>
  <c r="U533" i="39"/>
  <c r="U534" i="39"/>
  <c r="U535" i="39"/>
  <c r="U536" i="39"/>
  <c r="U537" i="39"/>
  <c r="U538" i="39"/>
  <c r="U539" i="39"/>
  <c r="U540" i="39"/>
  <c r="U541" i="39"/>
  <c r="U542" i="39"/>
  <c r="U543" i="39"/>
  <c r="U544" i="39"/>
  <c r="U545" i="39"/>
  <c r="U546" i="39"/>
  <c r="U547" i="39"/>
  <c r="U548" i="39"/>
  <c r="U549" i="39"/>
  <c r="U550" i="39"/>
  <c r="U551" i="39"/>
  <c r="U552" i="39"/>
  <c r="U553" i="39"/>
  <c r="U554" i="39"/>
  <c r="U555" i="39"/>
  <c r="U556" i="39"/>
  <c r="U557" i="39"/>
  <c r="U558" i="39"/>
  <c r="U559" i="39"/>
  <c r="U560" i="39"/>
  <c r="U561" i="39"/>
  <c r="U562" i="39"/>
  <c r="U563" i="39"/>
  <c r="U564" i="39"/>
  <c r="U565" i="39"/>
  <c r="U566" i="39"/>
  <c r="U567" i="39"/>
  <c r="U568" i="39"/>
  <c r="U569" i="39"/>
  <c r="U570" i="39"/>
  <c r="U571" i="39"/>
  <c r="U572" i="39"/>
  <c r="U573" i="39"/>
  <c r="U574" i="39"/>
  <c r="U575" i="39"/>
  <c r="U576" i="39"/>
  <c r="U577" i="39"/>
  <c r="U578" i="39"/>
  <c r="U579" i="39"/>
  <c r="U580" i="39"/>
  <c r="U581" i="39"/>
  <c r="U582" i="39"/>
  <c r="U583" i="39"/>
  <c r="U584" i="39"/>
  <c r="U585" i="39"/>
  <c r="U586" i="39"/>
  <c r="U587" i="39"/>
  <c r="U588" i="39"/>
  <c r="U589" i="39"/>
  <c r="U590" i="39"/>
  <c r="U591" i="39"/>
  <c r="U592" i="39"/>
  <c r="U593" i="39"/>
  <c r="U594" i="39"/>
  <c r="U595" i="39"/>
  <c r="U596" i="39"/>
  <c r="U597" i="39"/>
  <c r="U598" i="39"/>
  <c r="U599" i="39"/>
  <c r="U600" i="39"/>
  <c r="U601" i="39"/>
  <c r="U602" i="39"/>
  <c r="U603" i="39"/>
  <c r="U604" i="39"/>
  <c r="U605" i="39"/>
  <c r="U606" i="39"/>
  <c r="U607" i="39"/>
  <c r="U608" i="39"/>
  <c r="U609" i="39"/>
  <c r="U610" i="39"/>
  <c r="U611" i="39"/>
  <c r="U612" i="39"/>
  <c r="U613" i="39"/>
  <c r="U614" i="39"/>
  <c r="U615" i="39"/>
  <c r="U616" i="39"/>
  <c r="U617" i="39"/>
  <c r="U618" i="39"/>
  <c r="U619" i="39"/>
  <c r="U620" i="39"/>
  <c r="U621" i="39"/>
  <c r="U622" i="39"/>
  <c r="U623" i="39"/>
  <c r="U624" i="39"/>
  <c r="U625" i="39"/>
  <c r="U626" i="39"/>
  <c r="U627" i="39"/>
  <c r="U628" i="39"/>
  <c r="U629" i="39"/>
  <c r="U630" i="39"/>
  <c r="U631" i="39"/>
  <c r="U632" i="39"/>
  <c r="U633" i="39"/>
  <c r="U634" i="39"/>
  <c r="U635" i="39"/>
  <c r="U636" i="39"/>
  <c r="U637" i="39"/>
  <c r="U638" i="39"/>
  <c r="U639" i="39"/>
  <c r="U640" i="39"/>
  <c r="U641" i="39"/>
  <c r="U642" i="39"/>
  <c r="U643" i="39"/>
  <c r="U644" i="39"/>
  <c r="U645" i="39"/>
  <c r="U646" i="39"/>
  <c r="U647" i="39"/>
  <c r="U648" i="39"/>
  <c r="U649" i="39"/>
  <c r="U650" i="39"/>
  <c r="U651" i="39"/>
  <c r="U652" i="39"/>
  <c r="U653" i="39"/>
  <c r="U654" i="39"/>
  <c r="U655" i="39"/>
  <c r="U656" i="39"/>
  <c r="U657" i="39"/>
  <c r="U658" i="39"/>
  <c r="U659" i="39"/>
  <c r="U660" i="39"/>
  <c r="U661" i="39"/>
  <c r="U662" i="39"/>
  <c r="U663" i="39"/>
  <c r="U664" i="39"/>
  <c r="U665" i="39"/>
  <c r="U666" i="39"/>
  <c r="U667" i="39"/>
  <c r="U668" i="39"/>
  <c r="U669" i="39"/>
  <c r="U670" i="39"/>
  <c r="U671" i="39"/>
  <c r="U672" i="39"/>
  <c r="U673" i="39"/>
  <c r="U674" i="39"/>
  <c r="U675" i="39"/>
  <c r="U676" i="39"/>
  <c r="U677" i="39"/>
  <c r="U678" i="39"/>
  <c r="U679" i="39"/>
  <c r="U680" i="39"/>
  <c r="U681" i="39"/>
  <c r="U682" i="39"/>
  <c r="U683" i="39"/>
  <c r="U684" i="39"/>
  <c r="U685" i="39"/>
  <c r="U686" i="39"/>
  <c r="U687" i="39"/>
  <c r="U688" i="39"/>
  <c r="U689" i="39"/>
  <c r="U690" i="39"/>
  <c r="U691" i="39"/>
  <c r="U692" i="39"/>
  <c r="U693" i="39"/>
  <c r="U694" i="39"/>
  <c r="U695" i="39"/>
  <c r="U696" i="39"/>
  <c r="U697" i="39"/>
  <c r="U698" i="39"/>
  <c r="U699" i="39"/>
  <c r="U700" i="39"/>
  <c r="U701" i="39"/>
  <c r="U702" i="39"/>
  <c r="U703" i="39"/>
  <c r="U704" i="39"/>
  <c r="U705" i="39"/>
  <c r="U706" i="39"/>
  <c r="U707" i="39"/>
  <c r="U708" i="39"/>
  <c r="U709" i="39"/>
  <c r="U710" i="39"/>
  <c r="U711" i="39"/>
  <c r="U712" i="39"/>
  <c r="U713" i="39"/>
  <c r="U714" i="39"/>
  <c r="U715" i="39"/>
  <c r="U716" i="39"/>
  <c r="U717" i="39"/>
  <c r="U718" i="39"/>
  <c r="U719" i="39"/>
  <c r="U720" i="39"/>
  <c r="U721" i="39"/>
  <c r="U722" i="39"/>
  <c r="U723" i="39"/>
  <c r="U724" i="39"/>
  <c r="U725" i="39"/>
  <c r="U726" i="39"/>
  <c r="U727" i="39"/>
  <c r="U728" i="39"/>
  <c r="U729" i="39"/>
  <c r="U730" i="39"/>
  <c r="U731" i="39"/>
  <c r="U732" i="39"/>
  <c r="U733" i="39"/>
  <c r="U734" i="39"/>
  <c r="U735" i="39"/>
  <c r="U736" i="39"/>
  <c r="U737" i="39"/>
  <c r="U738" i="39"/>
  <c r="U739" i="39"/>
  <c r="U740" i="39"/>
  <c r="U741" i="39"/>
  <c r="U742" i="39"/>
  <c r="U743" i="39"/>
  <c r="U744" i="39"/>
  <c r="U745" i="39"/>
  <c r="U746" i="39"/>
  <c r="U747" i="39"/>
  <c r="U748" i="39"/>
  <c r="U749" i="39"/>
  <c r="U750" i="39"/>
  <c r="U751" i="39"/>
  <c r="U752" i="39"/>
  <c r="U753" i="39"/>
  <c r="U754" i="39"/>
  <c r="U755" i="39"/>
  <c r="U756" i="39"/>
  <c r="U757" i="39"/>
  <c r="U758" i="39"/>
  <c r="U759" i="39"/>
  <c r="U760" i="39"/>
  <c r="U761" i="39"/>
  <c r="U762" i="39"/>
  <c r="U763" i="39"/>
  <c r="U764" i="39"/>
  <c r="U765" i="39"/>
  <c r="U766" i="39"/>
  <c r="U767" i="39"/>
  <c r="U768" i="39"/>
  <c r="U769" i="39"/>
  <c r="U770" i="39"/>
  <c r="U771" i="39"/>
  <c r="U772" i="39"/>
  <c r="U773" i="39"/>
  <c r="U774" i="39"/>
  <c r="U775" i="39"/>
  <c r="U776" i="39"/>
  <c r="U777" i="39"/>
  <c r="U778" i="39"/>
  <c r="U779" i="39"/>
  <c r="U780" i="39"/>
  <c r="U781" i="39"/>
  <c r="U782" i="39"/>
  <c r="U783" i="39"/>
  <c r="U784" i="39"/>
  <c r="U785" i="39"/>
  <c r="U786" i="39"/>
  <c r="U787" i="39"/>
  <c r="U788" i="39"/>
  <c r="U789" i="39"/>
  <c r="U790" i="39"/>
  <c r="U791" i="39"/>
  <c r="U792" i="39"/>
  <c r="U793" i="39"/>
  <c r="U794" i="39"/>
  <c r="U795" i="39"/>
  <c r="U796" i="39"/>
  <c r="U797" i="39"/>
  <c r="U798" i="39"/>
  <c r="U799" i="39"/>
  <c r="U800" i="39"/>
  <c r="U801" i="39"/>
  <c r="U802" i="39"/>
  <c r="U803" i="39"/>
  <c r="U804" i="39"/>
  <c r="U805" i="39"/>
  <c r="U806" i="39"/>
  <c r="U807" i="39"/>
  <c r="U808" i="39"/>
  <c r="U809" i="39"/>
  <c r="U810" i="39"/>
  <c r="U811" i="39"/>
  <c r="U812" i="39"/>
  <c r="U813" i="39"/>
  <c r="U814" i="39"/>
  <c r="U815" i="39"/>
  <c r="U816" i="39"/>
  <c r="U817" i="39"/>
  <c r="U818" i="39"/>
  <c r="U819" i="39"/>
  <c r="U820" i="39"/>
  <c r="U821" i="39"/>
  <c r="U822" i="39"/>
  <c r="U823" i="39"/>
  <c r="U824" i="39"/>
  <c r="U825" i="39"/>
  <c r="U826" i="39"/>
  <c r="U827" i="39"/>
  <c r="T4" i="39"/>
  <c r="T5" i="39"/>
  <c r="T6" i="39"/>
  <c r="T7" i="39"/>
  <c r="T8" i="39"/>
  <c r="T9" i="39"/>
  <c r="T10" i="39"/>
  <c r="T11" i="39"/>
  <c r="T12" i="39"/>
  <c r="T13" i="39"/>
  <c r="T14" i="39"/>
  <c r="T15" i="39"/>
  <c r="T16" i="39"/>
  <c r="T17" i="39"/>
  <c r="T18" i="39"/>
  <c r="T19" i="39"/>
  <c r="T20" i="39"/>
  <c r="T21" i="39"/>
  <c r="T22" i="39"/>
  <c r="T23" i="39"/>
  <c r="T24" i="39"/>
  <c r="T25" i="39"/>
  <c r="T26" i="39"/>
  <c r="T27" i="39"/>
  <c r="T28" i="39"/>
  <c r="T29" i="39"/>
  <c r="T30" i="39"/>
  <c r="T31" i="39"/>
  <c r="T32" i="39"/>
  <c r="T33" i="39"/>
  <c r="T34" i="39"/>
  <c r="T35" i="39"/>
  <c r="T36" i="39"/>
  <c r="T37" i="39"/>
  <c r="T38" i="39"/>
  <c r="T39" i="39"/>
  <c r="T40" i="39"/>
  <c r="T41" i="39"/>
  <c r="T42" i="39"/>
  <c r="T43" i="39"/>
  <c r="T44" i="39"/>
  <c r="T45" i="39"/>
  <c r="T46" i="39"/>
  <c r="T47" i="39"/>
  <c r="T48" i="39"/>
  <c r="T49" i="39"/>
  <c r="T50" i="39"/>
  <c r="T51" i="39"/>
  <c r="T52" i="39"/>
  <c r="T53" i="39"/>
  <c r="T54" i="39"/>
  <c r="T55" i="39"/>
  <c r="T56" i="39"/>
  <c r="T57" i="39"/>
  <c r="T58" i="39"/>
  <c r="T59" i="39"/>
  <c r="T60" i="39"/>
  <c r="T61" i="39"/>
  <c r="T62" i="39"/>
  <c r="T63" i="39"/>
  <c r="T64" i="39"/>
  <c r="T65" i="39"/>
  <c r="T66" i="39"/>
  <c r="T67" i="39"/>
  <c r="T68" i="39"/>
  <c r="T69" i="39"/>
  <c r="T70" i="39"/>
  <c r="T71" i="39"/>
  <c r="T72" i="39"/>
  <c r="T73" i="39"/>
  <c r="T74" i="39"/>
  <c r="T75" i="39"/>
  <c r="T76" i="39"/>
  <c r="T77" i="39"/>
  <c r="T78" i="39"/>
  <c r="T79" i="39"/>
  <c r="T80" i="39"/>
  <c r="T81" i="39"/>
  <c r="T82" i="39"/>
  <c r="T83" i="39"/>
  <c r="T84" i="39"/>
  <c r="T85" i="39"/>
  <c r="T86" i="39"/>
  <c r="T87" i="39"/>
  <c r="T88" i="39"/>
  <c r="T89" i="39"/>
  <c r="T90" i="39"/>
  <c r="T91" i="39"/>
  <c r="T92" i="39"/>
  <c r="T93" i="39"/>
  <c r="T94" i="39"/>
  <c r="T95" i="39"/>
  <c r="T96" i="39"/>
  <c r="T97" i="39"/>
  <c r="T98" i="39"/>
  <c r="T99" i="39"/>
  <c r="T100" i="39"/>
  <c r="T101" i="39"/>
  <c r="T102" i="39"/>
  <c r="T103" i="39"/>
  <c r="T104" i="39"/>
  <c r="T105" i="39"/>
  <c r="T106" i="39"/>
  <c r="T107" i="39"/>
  <c r="T108" i="39"/>
  <c r="T109" i="39"/>
  <c r="T110" i="39"/>
  <c r="T111" i="39"/>
  <c r="T112" i="39"/>
  <c r="T113" i="39"/>
  <c r="T114" i="39"/>
  <c r="T115" i="39"/>
  <c r="T116" i="39"/>
  <c r="T117" i="39"/>
  <c r="T118" i="39"/>
  <c r="T119" i="39"/>
  <c r="T120" i="39"/>
  <c r="T121" i="39"/>
  <c r="T122" i="39"/>
  <c r="T123" i="39"/>
  <c r="T124" i="39"/>
  <c r="T125" i="39"/>
  <c r="T126" i="39"/>
  <c r="T127" i="39"/>
  <c r="T128" i="39"/>
  <c r="T129" i="39"/>
  <c r="T130" i="39"/>
  <c r="T131" i="39"/>
  <c r="T132" i="39"/>
  <c r="T133" i="39"/>
  <c r="T134" i="39"/>
  <c r="T135" i="39"/>
  <c r="T136" i="39"/>
  <c r="T137" i="39"/>
  <c r="T138" i="39"/>
  <c r="T139" i="39"/>
  <c r="T140" i="39"/>
  <c r="T141" i="39"/>
  <c r="T142" i="39"/>
  <c r="T143" i="39"/>
  <c r="T144" i="39"/>
  <c r="T145" i="39"/>
  <c r="T146" i="39"/>
  <c r="T147" i="39"/>
  <c r="T148" i="39"/>
  <c r="T149" i="39"/>
  <c r="T150" i="39"/>
  <c r="T151" i="39"/>
  <c r="T152" i="39"/>
  <c r="T153" i="39"/>
  <c r="T154" i="39"/>
  <c r="T155" i="39"/>
  <c r="T156" i="39"/>
  <c r="T157" i="39"/>
  <c r="T158" i="39"/>
  <c r="T159" i="39"/>
  <c r="T160" i="39"/>
  <c r="T161" i="39"/>
  <c r="T162" i="39"/>
  <c r="T163" i="39"/>
  <c r="T164" i="39"/>
  <c r="T165" i="39"/>
  <c r="T166" i="39"/>
  <c r="T167" i="39"/>
  <c r="T168" i="39"/>
  <c r="T169" i="39"/>
  <c r="T170" i="39"/>
  <c r="T171" i="39"/>
  <c r="T172" i="39"/>
  <c r="T173" i="39"/>
  <c r="T174" i="39"/>
  <c r="T175" i="39"/>
  <c r="T176" i="39"/>
  <c r="T177" i="39"/>
  <c r="T178" i="39"/>
  <c r="T179" i="39"/>
  <c r="T180" i="39"/>
  <c r="T181" i="39"/>
  <c r="T182" i="39"/>
  <c r="T183" i="39"/>
  <c r="T184" i="39"/>
  <c r="T185" i="39"/>
  <c r="T186" i="39"/>
  <c r="T187" i="39"/>
  <c r="T188" i="39"/>
  <c r="T189" i="39"/>
  <c r="T190" i="39"/>
  <c r="T191" i="39"/>
  <c r="T192" i="39"/>
  <c r="T193" i="39"/>
  <c r="T194" i="39"/>
  <c r="T195" i="39"/>
  <c r="T196" i="39"/>
  <c r="T197" i="39"/>
  <c r="T198" i="39"/>
  <c r="T199" i="39"/>
  <c r="T200" i="39"/>
  <c r="T201" i="39"/>
  <c r="T202" i="39"/>
  <c r="T203" i="39"/>
  <c r="T204" i="39"/>
  <c r="T205" i="39"/>
  <c r="T206" i="39"/>
  <c r="T207" i="39"/>
  <c r="T208" i="39"/>
  <c r="T209" i="39"/>
  <c r="T210" i="39"/>
  <c r="T211" i="39"/>
  <c r="T212" i="39"/>
  <c r="T213" i="39"/>
  <c r="T214" i="39"/>
  <c r="T215" i="39"/>
  <c r="T216" i="39"/>
  <c r="T217" i="39"/>
  <c r="T218" i="39"/>
  <c r="T219" i="39"/>
  <c r="T220" i="39"/>
  <c r="T221" i="39"/>
  <c r="T222" i="39"/>
  <c r="T223" i="39"/>
  <c r="T224" i="39"/>
  <c r="T225" i="39"/>
  <c r="T226" i="39"/>
  <c r="T227" i="39"/>
  <c r="T228" i="39"/>
  <c r="T229" i="39"/>
  <c r="T230" i="39"/>
  <c r="T231" i="39"/>
  <c r="T232" i="39"/>
  <c r="T233" i="39"/>
  <c r="T234" i="39"/>
  <c r="T235" i="39"/>
  <c r="T236" i="39"/>
  <c r="T237" i="39"/>
  <c r="T238" i="39"/>
  <c r="T239" i="39"/>
  <c r="T240" i="39"/>
  <c r="T241" i="39"/>
  <c r="T242" i="39"/>
  <c r="T243" i="39"/>
  <c r="T244" i="39"/>
  <c r="T245" i="39"/>
  <c r="T246" i="39"/>
  <c r="T247" i="39"/>
  <c r="T248" i="39"/>
  <c r="T249" i="39"/>
  <c r="T250" i="39"/>
  <c r="T251" i="39"/>
  <c r="T252" i="39"/>
  <c r="T253" i="39"/>
  <c r="T254" i="39"/>
  <c r="T255" i="39"/>
  <c r="T256" i="39"/>
  <c r="T257" i="39"/>
  <c r="T258" i="39"/>
  <c r="T259" i="39"/>
  <c r="T260" i="39"/>
  <c r="T261" i="39"/>
  <c r="T262" i="39"/>
  <c r="T263" i="39"/>
  <c r="T264" i="39"/>
  <c r="T265" i="39"/>
  <c r="T266" i="39"/>
  <c r="T267" i="39"/>
  <c r="T268" i="39"/>
  <c r="T269" i="39"/>
  <c r="T270" i="39"/>
  <c r="T271" i="39"/>
  <c r="T272" i="39"/>
  <c r="T273" i="39"/>
  <c r="T274" i="39"/>
  <c r="T275" i="39"/>
  <c r="T276" i="39"/>
  <c r="T277" i="39"/>
  <c r="T278" i="39"/>
  <c r="T279" i="39"/>
  <c r="T280" i="39"/>
  <c r="T281" i="39"/>
  <c r="T282" i="39"/>
  <c r="T283" i="39"/>
  <c r="T284" i="39"/>
  <c r="T285" i="39"/>
  <c r="T286" i="39"/>
  <c r="T287" i="39"/>
  <c r="T288" i="39"/>
  <c r="T289" i="39"/>
  <c r="T290" i="39"/>
  <c r="T291" i="39"/>
  <c r="T292" i="39"/>
  <c r="T293" i="39"/>
  <c r="T294" i="39"/>
  <c r="T295" i="39"/>
  <c r="T296" i="39"/>
  <c r="T297" i="39"/>
  <c r="T298" i="39"/>
  <c r="T299" i="39"/>
  <c r="T300" i="39"/>
  <c r="T301" i="39"/>
  <c r="T302" i="39"/>
  <c r="T303" i="39"/>
  <c r="T304" i="39"/>
  <c r="T305" i="39"/>
  <c r="T306" i="39"/>
  <c r="T307" i="39"/>
  <c r="T308" i="39"/>
  <c r="T309" i="39"/>
  <c r="T310" i="39"/>
  <c r="T311" i="39"/>
  <c r="T312" i="39"/>
  <c r="T313" i="39"/>
  <c r="T314" i="39"/>
  <c r="T315" i="39"/>
  <c r="T316" i="39"/>
  <c r="T317" i="39"/>
  <c r="T318" i="39"/>
  <c r="T319" i="39"/>
  <c r="T320" i="39"/>
  <c r="T321" i="39"/>
  <c r="T322" i="39"/>
  <c r="T323" i="39"/>
  <c r="T324" i="39"/>
  <c r="T325" i="39"/>
  <c r="T326" i="39"/>
  <c r="T327" i="39"/>
  <c r="T328" i="39"/>
  <c r="T329" i="39"/>
  <c r="T330" i="39"/>
  <c r="T331" i="39"/>
  <c r="T332" i="39"/>
  <c r="T333" i="39"/>
  <c r="T334" i="39"/>
  <c r="T335" i="39"/>
  <c r="T336" i="39"/>
  <c r="T337" i="39"/>
  <c r="T338" i="39"/>
  <c r="T339" i="39"/>
  <c r="T340" i="39"/>
  <c r="T341" i="39"/>
  <c r="T342" i="39"/>
  <c r="T343" i="39"/>
  <c r="T344" i="39"/>
  <c r="T345" i="39"/>
  <c r="T346" i="39"/>
  <c r="T347" i="39"/>
  <c r="T348" i="39"/>
  <c r="T349" i="39"/>
  <c r="T350" i="39"/>
  <c r="T351" i="39"/>
  <c r="T352" i="39"/>
  <c r="T353" i="39"/>
  <c r="T354" i="39"/>
  <c r="T355" i="39"/>
  <c r="T356" i="39"/>
  <c r="T357" i="39"/>
  <c r="T358" i="39"/>
  <c r="T359" i="39"/>
  <c r="T360" i="39"/>
  <c r="T361" i="39"/>
  <c r="T362" i="39"/>
  <c r="T363" i="39"/>
  <c r="T364" i="39"/>
  <c r="T365" i="39"/>
  <c r="T366" i="39"/>
  <c r="T367" i="39"/>
  <c r="T368" i="39"/>
  <c r="T369" i="39"/>
  <c r="T370" i="39"/>
  <c r="T371" i="39"/>
  <c r="T372" i="39"/>
  <c r="T373" i="39"/>
  <c r="T374" i="39"/>
  <c r="T375" i="39"/>
  <c r="T376" i="39"/>
  <c r="T377" i="39"/>
  <c r="T378" i="39"/>
  <c r="T379" i="39"/>
  <c r="T380" i="39"/>
  <c r="T381" i="39"/>
  <c r="T382" i="39"/>
  <c r="T383" i="39"/>
  <c r="T384" i="39"/>
  <c r="T385" i="39"/>
  <c r="T386" i="39"/>
  <c r="T387" i="39"/>
  <c r="T388" i="39"/>
  <c r="T389" i="39"/>
  <c r="T390" i="39"/>
  <c r="T391" i="39"/>
  <c r="T392" i="39"/>
  <c r="T393" i="39"/>
  <c r="T394" i="39"/>
  <c r="T395" i="39"/>
  <c r="T396" i="39"/>
  <c r="T397" i="39"/>
  <c r="T398" i="39"/>
  <c r="T399" i="39"/>
  <c r="T400" i="39"/>
  <c r="T401" i="39"/>
  <c r="T402" i="39"/>
  <c r="T403" i="39"/>
  <c r="T404" i="39"/>
  <c r="T405" i="39"/>
  <c r="T406" i="39"/>
  <c r="T407" i="39"/>
  <c r="T408" i="39"/>
  <c r="T409" i="39"/>
  <c r="T410" i="39"/>
  <c r="T411" i="39"/>
  <c r="T412" i="39"/>
  <c r="T413" i="39"/>
  <c r="T414" i="39"/>
  <c r="T415" i="39"/>
  <c r="T416" i="39"/>
  <c r="T417" i="39"/>
  <c r="T418" i="39"/>
  <c r="T419" i="39"/>
  <c r="T420" i="39"/>
  <c r="T421" i="39"/>
  <c r="T422" i="39"/>
  <c r="T423" i="39"/>
  <c r="T424" i="39"/>
  <c r="T425" i="39"/>
  <c r="T426" i="39"/>
  <c r="T427" i="39"/>
  <c r="T428" i="39"/>
  <c r="T429" i="39"/>
  <c r="T430" i="39"/>
  <c r="T431" i="39"/>
  <c r="T432" i="39"/>
  <c r="T433" i="39"/>
  <c r="T434" i="39"/>
  <c r="T435" i="39"/>
  <c r="T436" i="39"/>
  <c r="T437" i="39"/>
  <c r="T438" i="39"/>
  <c r="T439" i="39"/>
  <c r="T440" i="39"/>
  <c r="T441" i="39"/>
  <c r="T442" i="39"/>
  <c r="T443" i="39"/>
  <c r="T444" i="39"/>
  <c r="T445" i="39"/>
  <c r="T446" i="39"/>
  <c r="T447" i="39"/>
  <c r="T448" i="39"/>
  <c r="T449" i="39"/>
  <c r="T450" i="39"/>
  <c r="T451" i="39"/>
  <c r="T452" i="39"/>
  <c r="T453" i="39"/>
  <c r="T454" i="39"/>
  <c r="T455" i="39"/>
  <c r="T456" i="39"/>
  <c r="T457" i="39"/>
  <c r="T458" i="39"/>
  <c r="T459" i="39"/>
  <c r="T460" i="39"/>
  <c r="T461" i="39"/>
  <c r="T462" i="39"/>
  <c r="T463" i="39"/>
  <c r="T464" i="39"/>
  <c r="T465" i="39"/>
  <c r="T466" i="39"/>
  <c r="T467" i="39"/>
  <c r="T468" i="39"/>
  <c r="T469" i="39"/>
  <c r="T470" i="39"/>
  <c r="T471" i="39"/>
  <c r="T472" i="39"/>
  <c r="T473" i="39"/>
  <c r="T474" i="39"/>
  <c r="T475" i="39"/>
  <c r="T476" i="39"/>
  <c r="T477" i="39"/>
  <c r="T478" i="39"/>
  <c r="T479" i="39"/>
  <c r="T480" i="39"/>
  <c r="T481" i="39"/>
  <c r="T482" i="39"/>
  <c r="T483" i="39"/>
  <c r="T484" i="39"/>
  <c r="T485" i="39"/>
  <c r="T486" i="39"/>
  <c r="T487" i="39"/>
  <c r="T488" i="39"/>
  <c r="T489" i="39"/>
  <c r="T490" i="39"/>
  <c r="T491" i="39"/>
  <c r="T492" i="39"/>
  <c r="T493" i="39"/>
  <c r="T494" i="39"/>
  <c r="T495" i="39"/>
  <c r="T496" i="39"/>
  <c r="T497" i="39"/>
  <c r="T498" i="39"/>
  <c r="T499" i="39"/>
  <c r="T500" i="39"/>
  <c r="T501" i="39"/>
  <c r="T502" i="39"/>
  <c r="T503" i="39"/>
  <c r="T504" i="39"/>
  <c r="T505" i="39"/>
  <c r="T506" i="39"/>
  <c r="T507" i="39"/>
  <c r="T508" i="39"/>
  <c r="T509" i="39"/>
  <c r="T510" i="39"/>
  <c r="T511" i="39"/>
  <c r="T512" i="39"/>
  <c r="T513" i="39"/>
  <c r="T514" i="39"/>
  <c r="T515" i="39"/>
  <c r="T516" i="39"/>
  <c r="T517" i="39"/>
  <c r="T518" i="39"/>
  <c r="T519" i="39"/>
  <c r="T520" i="39"/>
  <c r="T521" i="39"/>
  <c r="T522" i="39"/>
  <c r="T523" i="39"/>
  <c r="T524" i="39"/>
  <c r="T525" i="39"/>
  <c r="T526" i="39"/>
  <c r="T527" i="39"/>
  <c r="T528" i="39"/>
  <c r="T529" i="39"/>
  <c r="T530" i="39"/>
  <c r="T531" i="39"/>
  <c r="T532" i="39"/>
  <c r="T533" i="39"/>
  <c r="T534" i="39"/>
  <c r="T535" i="39"/>
  <c r="T536" i="39"/>
  <c r="T537" i="39"/>
  <c r="T538" i="39"/>
  <c r="T539" i="39"/>
  <c r="T540" i="39"/>
  <c r="T541" i="39"/>
  <c r="T542" i="39"/>
  <c r="T543" i="39"/>
  <c r="T544" i="39"/>
  <c r="T545" i="39"/>
  <c r="T546" i="39"/>
  <c r="T547" i="39"/>
  <c r="T548" i="39"/>
  <c r="T549" i="39"/>
  <c r="T550" i="39"/>
  <c r="T551" i="39"/>
  <c r="T552" i="39"/>
  <c r="T553" i="39"/>
  <c r="T554" i="39"/>
  <c r="T555" i="39"/>
  <c r="T556" i="39"/>
  <c r="T557" i="39"/>
  <c r="T558" i="39"/>
  <c r="T559" i="39"/>
  <c r="T560" i="39"/>
  <c r="T561" i="39"/>
  <c r="T562" i="39"/>
  <c r="T563" i="39"/>
  <c r="T564" i="39"/>
  <c r="T565" i="39"/>
  <c r="T566" i="39"/>
  <c r="T567" i="39"/>
  <c r="T568" i="39"/>
  <c r="T569" i="39"/>
  <c r="T570" i="39"/>
  <c r="T571" i="39"/>
  <c r="T572" i="39"/>
  <c r="T573" i="39"/>
  <c r="T574" i="39"/>
  <c r="T575" i="39"/>
  <c r="T576" i="39"/>
  <c r="T577" i="39"/>
  <c r="T578" i="39"/>
  <c r="T579" i="39"/>
  <c r="T580" i="39"/>
  <c r="T581" i="39"/>
  <c r="T582" i="39"/>
  <c r="T583" i="39"/>
  <c r="T584" i="39"/>
  <c r="T585" i="39"/>
  <c r="T586" i="39"/>
  <c r="T587" i="39"/>
  <c r="T588" i="39"/>
  <c r="T589" i="39"/>
  <c r="T590" i="39"/>
  <c r="T591" i="39"/>
  <c r="T592" i="39"/>
  <c r="T593" i="39"/>
  <c r="T594" i="39"/>
  <c r="T595" i="39"/>
  <c r="T596" i="39"/>
  <c r="T597" i="39"/>
  <c r="T598" i="39"/>
  <c r="T599" i="39"/>
  <c r="T600" i="39"/>
  <c r="T601" i="39"/>
  <c r="T602" i="39"/>
  <c r="T603" i="39"/>
  <c r="T604" i="39"/>
  <c r="T605" i="39"/>
  <c r="T606" i="39"/>
  <c r="T607" i="39"/>
  <c r="T608" i="39"/>
  <c r="T609" i="39"/>
  <c r="T610" i="39"/>
  <c r="T611" i="39"/>
  <c r="T612" i="39"/>
  <c r="T613" i="39"/>
  <c r="T614" i="39"/>
  <c r="T615" i="39"/>
  <c r="T616" i="39"/>
  <c r="T617" i="39"/>
  <c r="T618" i="39"/>
  <c r="T619" i="39"/>
  <c r="T620" i="39"/>
  <c r="T621" i="39"/>
  <c r="T622" i="39"/>
  <c r="T623" i="39"/>
  <c r="T624" i="39"/>
  <c r="T625" i="39"/>
  <c r="T626" i="39"/>
  <c r="T627" i="39"/>
  <c r="T628" i="39"/>
  <c r="T629" i="39"/>
  <c r="T630" i="39"/>
  <c r="T631" i="39"/>
  <c r="T632" i="39"/>
  <c r="T633" i="39"/>
  <c r="T634" i="39"/>
  <c r="T635" i="39"/>
  <c r="T636" i="39"/>
  <c r="T637" i="39"/>
  <c r="T638" i="39"/>
  <c r="T639" i="39"/>
  <c r="T640" i="39"/>
  <c r="T641" i="39"/>
  <c r="T642" i="39"/>
  <c r="T643" i="39"/>
  <c r="T644" i="39"/>
  <c r="T645" i="39"/>
  <c r="T646" i="39"/>
  <c r="T647" i="39"/>
  <c r="T648" i="39"/>
  <c r="T649" i="39"/>
  <c r="T650" i="39"/>
  <c r="T651" i="39"/>
  <c r="T652" i="39"/>
  <c r="T653" i="39"/>
  <c r="T654" i="39"/>
  <c r="T655" i="39"/>
  <c r="T656" i="39"/>
  <c r="T657" i="39"/>
  <c r="T658" i="39"/>
  <c r="T659" i="39"/>
  <c r="T660" i="39"/>
  <c r="T661" i="39"/>
  <c r="T662" i="39"/>
  <c r="T663" i="39"/>
  <c r="T664" i="39"/>
  <c r="T665" i="39"/>
  <c r="T666" i="39"/>
  <c r="T667" i="39"/>
  <c r="T668" i="39"/>
  <c r="T669" i="39"/>
  <c r="T670" i="39"/>
  <c r="T671" i="39"/>
  <c r="T672" i="39"/>
  <c r="T673" i="39"/>
  <c r="T674" i="39"/>
  <c r="T675" i="39"/>
  <c r="T676" i="39"/>
  <c r="T677" i="39"/>
  <c r="T678" i="39"/>
  <c r="T679" i="39"/>
  <c r="T680" i="39"/>
  <c r="T681" i="39"/>
  <c r="T682" i="39"/>
  <c r="T683" i="39"/>
  <c r="T684" i="39"/>
  <c r="T685" i="39"/>
  <c r="T686" i="39"/>
  <c r="T687" i="39"/>
  <c r="T688" i="39"/>
  <c r="T689" i="39"/>
  <c r="T690" i="39"/>
  <c r="T691" i="39"/>
  <c r="T692" i="39"/>
  <c r="T693" i="39"/>
  <c r="T694" i="39"/>
  <c r="T695" i="39"/>
  <c r="T696" i="39"/>
  <c r="T697" i="39"/>
  <c r="T698" i="39"/>
  <c r="T699" i="39"/>
  <c r="T700" i="39"/>
  <c r="T701" i="39"/>
  <c r="T702" i="39"/>
  <c r="T703" i="39"/>
  <c r="T704" i="39"/>
  <c r="T705" i="39"/>
  <c r="T706" i="39"/>
  <c r="T707" i="39"/>
  <c r="T708" i="39"/>
  <c r="T709" i="39"/>
  <c r="T710" i="39"/>
  <c r="T711" i="39"/>
  <c r="T712" i="39"/>
  <c r="T713" i="39"/>
  <c r="T714" i="39"/>
  <c r="T715" i="39"/>
  <c r="T716" i="39"/>
  <c r="T717" i="39"/>
  <c r="T718" i="39"/>
  <c r="T719" i="39"/>
  <c r="T720" i="39"/>
  <c r="T721" i="39"/>
  <c r="T722" i="39"/>
  <c r="T723" i="39"/>
  <c r="T724" i="39"/>
  <c r="T725" i="39"/>
  <c r="T726" i="39"/>
  <c r="T727" i="39"/>
  <c r="T728" i="39"/>
  <c r="T729" i="39"/>
  <c r="T730" i="39"/>
  <c r="T731" i="39"/>
  <c r="T732" i="39"/>
  <c r="T733" i="39"/>
  <c r="T734" i="39"/>
  <c r="T735" i="39"/>
  <c r="T736" i="39"/>
  <c r="T737" i="39"/>
  <c r="T738" i="39"/>
  <c r="T739" i="39"/>
  <c r="T740" i="39"/>
  <c r="T741" i="39"/>
  <c r="T742" i="39"/>
  <c r="T743" i="39"/>
  <c r="T744" i="39"/>
  <c r="T745" i="39"/>
  <c r="T746" i="39"/>
  <c r="T747" i="39"/>
  <c r="T748" i="39"/>
  <c r="T749" i="39"/>
  <c r="T750" i="39"/>
  <c r="T751" i="39"/>
  <c r="T752" i="39"/>
  <c r="T753" i="39"/>
  <c r="T754" i="39"/>
  <c r="T755" i="39"/>
  <c r="T756" i="39"/>
  <c r="T757" i="39"/>
  <c r="T758" i="39"/>
  <c r="T759" i="39"/>
  <c r="T760" i="39"/>
  <c r="T761" i="39"/>
  <c r="T762" i="39"/>
  <c r="T763" i="39"/>
  <c r="T764" i="39"/>
  <c r="T765" i="39"/>
  <c r="T766" i="39"/>
  <c r="T767" i="39"/>
  <c r="T768" i="39"/>
  <c r="T769" i="39"/>
  <c r="T770" i="39"/>
  <c r="T771" i="39"/>
  <c r="T772" i="39"/>
  <c r="T773" i="39"/>
  <c r="T774" i="39"/>
  <c r="T775" i="39"/>
  <c r="T776" i="39"/>
  <c r="T777" i="39"/>
  <c r="T778" i="39"/>
  <c r="T779" i="39"/>
  <c r="T780" i="39"/>
  <c r="T781" i="39"/>
  <c r="T782" i="39"/>
  <c r="T783" i="39"/>
  <c r="T784" i="39"/>
  <c r="T785" i="39"/>
  <c r="T786" i="39"/>
  <c r="T787" i="39"/>
  <c r="T788" i="39"/>
  <c r="T789" i="39"/>
  <c r="T790" i="39"/>
  <c r="T791" i="39"/>
  <c r="T792" i="39"/>
  <c r="T793" i="39"/>
  <c r="T794" i="39"/>
  <c r="T795" i="39"/>
  <c r="T796" i="39"/>
  <c r="T797" i="39"/>
  <c r="T798" i="39"/>
  <c r="T799" i="39"/>
  <c r="T800" i="39"/>
  <c r="T801" i="39"/>
  <c r="T802" i="39"/>
  <c r="T803" i="39"/>
  <c r="T804" i="39"/>
  <c r="T805" i="39"/>
  <c r="T806" i="39"/>
  <c r="T807" i="39"/>
  <c r="T808" i="39"/>
  <c r="T809" i="39"/>
  <c r="T810" i="39"/>
  <c r="T811" i="39"/>
  <c r="T812" i="39"/>
  <c r="T813" i="39"/>
  <c r="T814" i="39"/>
  <c r="T815" i="39"/>
  <c r="T816" i="39"/>
  <c r="T817" i="39"/>
  <c r="T818" i="39"/>
  <c r="T819" i="39"/>
  <c r="T820" i="39"/>
  <c r="T821" i="39"/>
  <c r="T822" i="39"/>
  <c r="T823" i="39"/>
  <c r="T824" i="39"/>
  <c r="T825" i="39"/>
  <c r="T826" i="39"/>
  <c r="T827" i="39"/>
  <c r="S4" i="39"/>
  <c r="W4" i="39" s="1"/>
  <c r="S5" i="39"/>
  <c r="W5" i="39" s="1"/>
  <c r="S6" i="39"/>
  <c r="W6" i="39" s="1"/>
  <c r="S7" i="39"/>
  <c r="W7" i="39" s="1"/>
  <c r="S8" i="39"/>
  <c r="W8" i="39" s="1"/>
  <c r="S9" i="39"/>
  <c r="W9" i="39" s="1"/>
  <c r="S10" i="39"/>
  <c r="W10" i="39" s="1"/>
  <c r="S11" i="39"/>
  <c r="W11" i="39" s="1"/>
  <c r="S12" i="39"/>
  <c r="W12" i="39" s="1"/>
  <c r="S13" i="39"/>
  <c r="W13" i="39" s="1"/>
  <c r="S14" i="39"/>
  <c r="W14" i="39" s="1"/>
  <c r="S15" i="39"/>
  <c r="W15" i="39" s="1"/>
  <c r="S16" i="39"/>
  <c r="W16" i="39" s="1"/>
  <c r="S17" i="39"/>
  <c r="W17" i="39" s="1"/>
  <c r="S18" i="39"/>
  <c r="W18" i="39" s="1"/>
  <c r="S19" i="39"/>
  <c r="W19" i="39" s="1"/>
  <c r="S20" i="39"/>
  <c r="W20" i="39" s="1"/>
  <c r="S21" i="39"/>
  <c r="W21" i="39" s="1"/>
  <c r="S22" i="39"/>
  <c r="W22" i="39" s="1"/>
  <c r="S23" i="39"/>
  <c r="W23" i="39" s="1"/>
  <c r="S24" i="39"/>
  <c r="W24" i="39" s="1"/>
  <c r="S25" i="39"/>
  <c r="W25" i="39" s="1"/>
  <c r="S26" i="39"/>
  <c r="W26" i="39" s="1"/>
  <c r="S27" i="39"/>
  <c r="W27" i="39" s="1"/>
  <c r="S28" i="39"/>
  <c r="W28" i="39" s="1"/>
  <c r="S29" i="39"/>
  <c r="W29" i="39" s="1"/>
  <c r="S30" i="39"/>
  <c r="W30" i="39" s="1"/>
  <c r="S31" i="39"/>
  <c r="W31" i="39" s="1"/>
  <c r="S32" i="39"/>
  <c r="W32" i="39" s="1"/>
  <c r="S33" i="39"/>
  <c r="W33" i="39" s="1"/>
  <c r="S34" i="39"/>
  <c r="W34" i="39" s="1"/>
  <c r="S35" i="39"/>
  <c r="W35" i="39" s="1"/>
  <c r="S36" i="39"/>
  <c r="W36" i="39" s="1"/>
  <c r="S37" i="39"/>
  <c r="W37" i="39" s="1"/>
  <c r="S38" i="39"/>
  <c r="W38" i="39" s="1"/>
  <c r="S39" i="39"/>
  <c r="W39" i="39" s="1"/>
  <c r="S40" i="39"/>
  <c r="W40" i="39" s="1"/>
  <c r="S41" i="39"/>
  <c r="W41" i="39" s="1"/>
  <c r="S42" i="39"/>
  <c r="W42" i="39" s="1"/>
  <c r="S43" i="39"/>
  <c r="W43" i="39" s="1"/>
  <c r="S44" i="39"/>
  <c r="W44" i="39" s="1"/>
  <c r="S45" i="39"/>
  <c r="W45" i="39" s="1"/>
  <c r="S46" i="39"/>
  <c r="W46" i="39" s="1"/>
  <c r="S47" i="39"/>
  <c r="W47" i="39" s="1"/>
  <c r="S48" i="39"/>
  <c r="W48" i="39" s="1"/>
  <c r="S49" i="39"/>
  <c r="W49" i="39" s="1"/>
  <c r="S50" i="39"/>
  <c r="W50" i="39" s="1"/>
  <c r="S51" i="39"/>
  <c r="W51" i="39" s="1"/>
  <c r="S52" i="39"/>
  <c r="W52" i="39" s="1"/>
  <c r="S53" i="39"/>
  <c r="W53" i="39" s="1"/>
  <c r="S54" i="39"/>
  <c r="W54" i="39" s="1"/>
  <c r="S55" i="39"/>
  <c r="W55" i="39" s="1"/>
  <c r="S56" i="39"/>
  <c r="W56" i="39" s="1"/>
  <c r="S57" i="39"/>
  <c r="W57" i="39" s="1"/>
  <c r="S58" i="39"/>
  <c r="W58" i="39" s="1"/>
  <c r="S59" i="39"/>
  <c r="W59" i="39" s="1"/>
  <c r="S60" i="39"/>
  <c r="W60" i="39" s="1"/>
  <c r="S61" i="39"/>
  <c r="W61" i="39" s="1"/>
  <c r="S62" i="39"/>
  <c r="W62" i="39" s="1"/>
  <c r="S63" i="39"/>
  <c r="W63" i="39" s="1"/>
  <c r="S64" i="39"/>
  <c r="W64" i="39" s="1"/>
  <c r="S65" i="39"/>
  <c r="W65" i="39" s="1"/>
  <c r="S66" i="39"/>
  <c r="W66" i="39" s="1"/>
  <c r="S67" i="39"/>
  <c r="W67" i="39" s="1"/>
  <c r="S68" i="39"/>
  <c r="W68" i="39" s="1"/>
  <c r="S69" i="39"/>
  <c r="W69" i="39" s="1"/>
  <c r="S70" i="39"/>
  <c r="W70" i="39" s="1"/>
  <c r="S71" i="39"/>
  <c r="W71" i="39" s="1"/>
  <c r="S72" i="39"/>
  <c r="W72" i="39" s="1"/>
  <c r="S73" i="39"/>
  <c r="W73" i="39" s="1"/>
  <c r="S74" i="39"/>
  <c r="W74" i="39" s="1"/>
  <c r="S75" i="39"/>
  <c r="W75" i="39" s="1"/>
  <c r="S76" i="39"/>
  <c r="W76" i="39" s="1"/>
  <c r="S77" i="39"/>
  <c r="W77" i="39" s="1"/>
  <c r="S78" i="39"/>
  <c r="W78" i="39" s="1"/>
  <c r="S79" i="39"/>
  <c r="W79" i="39" s="1"/>
  <c r="S80" i="39"/>
  <c r="W80" i="39" s="1"/>
  <c r="S81" i="39"/>
  <c r="W81" i="39" s="1"/>
  <c r="S82" i="39"/>
  <c r="W82" i="39" s="1"/>
  <c r="S83" i="39"/>
  <c r="W83" i="39" s="1"/>
  <c r="S84" i="39"/>
  <c r="W84" i="39" s="1"/>
  <c r="S85" i="39"/>
  <c r="W85" i="39" s="1"/>
  <c r="S86" i="39"/>
  <c r="W86" i="39" s="1"/>
  <c r="S87" i="39"/>
  <c r="W87" i="39" s="1"/>
  <c r="S88" i="39"/>
  <c r="W88" i="39" s="1"/>
  <c r="S89" i="39"/>
  <c r="W89" i="39" s="1"/>
  <c r="S90" i="39"/>
  <c r="W90" i="39" s="1"/>
  <c r="S91" i="39"/>
  <c r="W91" i="39" s="1"/>
  <c r="S92" i="39"/>
  <c r="W92" i="39" s="1"/>
  <c r="S93" i="39"/>
  <c r="W93" i="39" s="1"/>
  <c r="S94" i="39"/>
  <c r="W94" i="39" s="1"/>
  <c r="S95" i="39"/>
  <c r="W95" i="39" s="1"/>
  <c r="S96" i="39"/>
  <c r="W96" i="39" s="1"/>
  <c r="S97" i="39"/>
  <c r="W97" i="39" s="1"/>
  <c r="S98" i="39"/>
  <c r="W98" i="39" s="1"/>
  <c r="S99" i="39"/>
  <c r="W99" i="39" s="1"/>
  <c r="S100" i="39"/>
  <c r="W100" i="39" s="1"/>
  <c r="S101" i="39"/>
  <c r="W101" i="39" s="1"/>
  <c r="S102" i="39"/>
  <c r="W102" i="39" s="1"/>
  <c r="S103" i="39"/>
  <c r="W103" i="39" s="1"/>
  <c r="S104" i="39"/>
  <c r="W104" i="39" s="1"/>
  <c r="S105" i="39"/>
  <c r="W105" i="39" s="1"/>
  <c r="S106" i="39"/>
  <c r="W106" i="39" s="1"/>
  <c r="S107" i="39"/>
  <c r="W107" i="39" s="1"/>
  <c r="S108" i="39"/>
  <c r="W108" i="39" s="1"/>
  <c r="S109" i="39"/>
  <c r="W109" i="39" s="1"/>
  <c r="S110" i="39"/>
  <c r="W110" i="39" s="1"/>
  <c r="S111" i="39"/>
  <c r="W111" i="39" s="1"/>
  <c r="S112" i="39"/>
  <c r="W112" i="39" s="1"/>
  <c r="S113" i="39"/>
  <c r="W113" i="39" s="1"/>
  <c r="S114" i="39"/>
  <c r="W114" i="39" s="1"/>
  <c r="S115" i="39"/>
  <c r="W115" i="39" s="1"/>
  <c r="S116" i="39"/>
  <c r="W116" i="39" s="1"/>
  <c r="S117" i="39"/>
  <c r="W117" i="39" s="1"/>
  <c r="S118" i="39"/>
  <c r="W118" i="39" s="1"/>
  <c r="S119" i="39"/>
  <c r="W119" i="39" s="1"/>
  <c r="S120" i="39"/>
  <c r="W120" i="39" s="1"/>
  <c r="S121" i="39"/>
  <c r="W121" i="39" s="1"/>
  <c r="S122" i="39"/>
  <c r="W122" i="39" s="1"/>
  <c r="S123" i="39"/>
  <c r="W123" i="39" s="1"/>
  <c r="S124" i="39"/>
  <c r="W124" i="39" s="1"/>
  <c r="S125" i="39"/>
  <c r="W125" i="39" s="1"/>
  <c r="S126" i="39"/>
  <c r="W126" i="39" s="1"/>
  <c r="S127" i="39"/>
  <c r="W127" i="39" s="1"/>
  <c r="S128" i="39"/>
  <c r="W128" i="39" s="1"/>
  <c r="S129" i="39"/>
  <c r="W129" i="39" s="1"/>
  <c r="S130" i="39"/>
  <c r="W130" i="39" s="1"/>
  <c r="S131" i="39"/>
  <c r="W131" i="39" s="1"/>
  <c r="S132" i="39"/>
  <c r="W132" i="39" s="1"/>
  <c r="S133" i="39"/>
  <c r="W133" i="39" s="1"/>
  <c r="S134" i="39"/>
  <c r="W134" i="39" s="1"/>
  <c r="S135" i="39"/>
  <c r="W135" i="39" s="1"/>
  <c r="S136" i="39"/>
  <c r="W136" i="39" s="1"/>
  <c r="S137" i="39"/>
  <c r="W137" i="39" s="1"/>
  <c r="S138" i="39"/>
  <c r="W138" i="39" s="1"/>
  <c r="S139" i="39"/>
  <c r="W139" i="39" s="1"/>
  <c r="S140" i="39"/>
  <c r="W140" i="39" s="1"/>
  <c r="S141" i="39"/>
  <c r="W141" i="39" s="1"/>
  <c r="S142" i="39"/>
  <c r="W142" i="39" s="1"/>
  <c r="S143" i="39"/>
  <c r="W143" i="39" s="1"/>
  <c r="S144" i="39"/>
  <c r="W144" i="39" s="1"/>
  <c r="S145" i="39"/>
  <c r="W145" i="39" s="1"/>
  <c r="S146" i="39"/>
  <c r="W146" i="39" s="1"/>
  <c r="S147" i="39"/>
  <c r="W147" i="39" s="1"/>
  <c r="S148" i="39"/>
  <c r="W148" i="39" s="1"/>
  <c r="S149" i="39"/>
  <c r="W149" i="39" s="1"/>
  <c r="S150" i="39"/>
  <c r="W150" i="39" s="1"/>
  <c r="S151" i="39"/>
  <c r="W151" i="39" s="1"/>
  <c r="S152" i="39"/>
  <c r="W152" i="39" s="1"/>
  <c r="S153" i="39"/>
  <c r="W153" i="39" s="1"/>
  <c r="S154" i="39"/>
  <c r="W154" i="39" s="1"/>
  <c r="S155" i="39"/>
  <c r="W155" i="39" s="1"/>
  <c r="S156" i="39"/>
  <c r="W156" i="39" s="1"/>
  <c r="S157" i="39"/>
  <c r="W157" i="39" s="1"/>
  <c r="S158" i="39"/>
  <c r="W158" i="39" s="1"/>
  <c r="S159" i="39"/>
  <c r="W159" i="39" s="1"/>
  <c r="S160" i="39"/>
  <c r="W160" i="39" s="1"/>
  <c r="S161" i="39"/>
  <c r="W161" i="39" s="1"/>
  <c r="S162" i="39"/>
  <c r="W162" i="39" s="1"/>
  <c r="S163" i="39"/>
  <c r="W163" i="39" s="1"/>
  <c r="S164" i="39"/>
  <c r="W164" i="39" s="1"/>
  <c r="S165" i="39"/>
  <c r="W165" i="39" s="1"/>
  <c r="S166" i="39"/>
  <c r="W166" i="39" s="1"/>
  <c r="S167" i="39"/>
  <c r="W167" i="39" s="1"/>
  <c r="S168" i="39"/>
  <c r="W168" i="39" s="1"/>
  <c r="S169" i="39"/>
  <c r="W169" i="39" s="1"/>
  <c r="S170" i="39"/>
  <c r="W170" i="39" s="1"/>
  <c r="S171" i="39"/>
  <c r="W171" i="39" s="1"/>
  <c r="S172" i="39"/>
  <c r="W172" i="39" s="1"/>
  <c r="S173" i="39"/>
  <c r="W173" i="39" s="1"/>
  <c r="S174" i="39"/>
  <c r="W174" i="39" s="1"/>
  <c r="S175" i="39"/>
  <c r="W175" i="39" s="1"/>
  <c r="S176" i="39"/>
  <c r="W176" i="39" s="1"/>
  <c r="S177" i="39"/>
  <c r="W177" i="39" s="1"/>
  <c r="S178" i="39"/>
  <c r="W178" i="39" s="1"/>
  <c r="S179" i="39"/>
  <c r="W179" i="39" s="1"/>
  <c r="S180" i="39"/>
  <c r="W180" i="39" s="1"/>
  <c r="S181" i="39"/>
  <c r="W181" i="39" s="1"/>
  <c r="S182" i="39"/>
  <c r="W182" i="39" s="1"/>
  <c r="S183" i="39"/>
  <c r="W183" i="39" s="1"/>
  <c r="S184" i="39"/>
  <c r="W184" i="39" s="1"/>
  <c r="S185" i="39"/>
  <c r="W185" i="39" s="1"/>
  <c r="S186" i="39"/>
  <c r="W186" i="39" s="1"/>
  <c r="S187" i="39"/>
  <c r="W187" i="39" s="1"/>
  <c r="S188" i="39"/>
  <c r="W188" i="39" s="1"/>
  <c r="S189" i="39"/>
  <c r="W189" i="39" s="1"/>
  <c r="S190" i="39"/>
  <c r="W190" i="39" s="1"/>
  <c r="S191" i="39"/>
  <c r="W191" i="39" s="1"/>
  <c r="S192" i="39"/>
  <c r="W192" i="39" s="1"/>
  <c r="S193" i="39"/>
  <c r="W193" i="39" s="1"/>
  <c r="S194" i="39"/>
  <c r="W194" i="39" s="1"/>
  <c r="S195" i="39"/>
  <c r="W195" i="39" s="1"/>
  <c r="S196" i="39"/>
  <c r="W196" i="39" s="1"/>
  <c r="S197" i="39"/>
  <c r="W197" i="39" s="1"/>
  <c r="S198" i="39"/>
  <c r="W198" i="39" s="1"/>
  <c r="S199" i="39"/>
  <c r="W199" i="39" s="1"/>
  <c r="S200" i="39"/>
  <c r="W200" i="39" s="1"/>
  <c r="S201" i="39"/>
  <c r="W201" i="39" s="1"/>
  <c r="S202" i="39"/>
  <c r="W202" i="39" s="1"/>
  <c r="S203" i="39"/>
  <c r="W203" i="39" s="1"/>
  <c r="S204" i="39"/>
  <c r="W204" i="39" s="1"/>
  <c r="S205" i="39"/>
  <c r="W205" i="39" s="1"/>
  <c r="S206" i="39"/>
  <c r="W206" i="39" s="1"/>
  <c r="S207" i="39"/>
  <c r="W207" i="39" s="1"/>
  <c r="S208" i="39"/>
  <c r="W208" i="39" s="1"/>
  <c r="S209" i="39"/>
  <c r="W209" i="39" s="1"/>
  <c r="S210" i="39"/>
  <c r="W210" i="39" s="1"/>
  <c r="S211" i="39"/>
  <c r="W211" i="39" s="1"/>
  <c r="S212" i="39"/>
  <c r="W212" i="39" s="1"/>
  <c r="S213" i="39"/>
  <c r="W213" i="39" s="1"/>
  <c r="S214" i="39"/>
  <c r="W214" i="39" s="1"/>
  <c r="S215" i="39"/>
  <c r="W215" i="39" s="1"/>
  <c r="S216" i="39"/>
  <c r="W216" i="39" s="1"/>
  <c r="S217" i="39"/>
  <c r="W217" i="39" s="1"/>
  <c r="S218" i="39"/>
  <c r="W218" i="39" s="1"/>
  <c r="S219" i="39"/>
  <c r="W219" i="39" s="1"/>
  <c r="S220" i="39"/>
  <c r="W220" i="39" s="1"/>
  <c r="S221" i="39"/>
  <c r="W221" i="39" s="1"/>
  <c r="S222" i="39"/>
  <c r="W222" i="39" s="1"/>
  <c r="S223" i="39"/>
  <c r="W223" i="39" s="1"/>
  <c r="S224" i="39"/>
  <c r="W224" i="39" s="1"/>
  <c r="S225" i="39"/>
  <c r="W225" i="39" s="1"/>
  <c r="S226" i="39"/>
  <c r="W226" i="39" s="1"/>
  <c r="S227" i="39"/>
  <c r="W227" i="39" s="1"/>
  <c r="S228" i="39"/>
  <c r="W228" i="39" s="1"/>
  <c r="S229" i="39"/>
  <c r="W229" i="39" s="1"/>
  <c r="S230" i="39"/>
  <c r="W230" i="39" s="1"/>
  <c r="S231" i="39"/>
  <c r="W231" i="39" s="1"/>
  <c r="S232" i="39"/>
  <c r="W232" i="39" s="1"/>
  <c r="S233" i="39"/>
  <c r="W233" i="39" s="1"/>
  <c r="S234" i="39"/>
  <c r="W234" i="39" s="1"/>
  <c r="S235" i="39"/>
  <c r="W235" i="39" s="1"/>
  <c r="S236" i="39"/>
  <c r="W236" i="39" s="1"/>
  <c r="S237" i="39"/>
  <c r="W237" i="39" s="1"/>
  <c r="S238" i="39"/>
  <c r="W238" i="39" s="1"/>
  <c r="S239" i="39"/>
  <c r="W239" i="39" s="1"/>
  <c r="S240" i="39"/>
  <c r="W240" i="39" s="1"/>
  <c r="S241" i="39"/>
  <c r="W241" i="39" s="1"/>
  <c r="S242" i="39"/>
  <c r="W242" i="39" s="1"/>
  <c r="S243" i="39"/>
  <c r="W243" i="39" s="1"/>
  <c r="S244" i="39"/>
  <c r="W244" i="39" s="1"/>
  <c r="S245" i="39"/>
  <c r="W245" i="39" s="1"/>
  <c r="S246" i="39"/>
  <c r="W246" i="39" s="1"/>
  <c r="S247" i="39"/>
  <c r="W247" i="39" s="1"/>
  <c r="S248" i="39"/>
  <c r="W248" i="39" s="1"/>
  <c r="S249" i="39"/>
  <c r="W249" i="39" s="1"/>
  <c r="S250" i="39"/>
  <c r="W250" i="39" s="1"/>
  <c r="S251" i="39"/>
  <c r="W251" i="39" s="1"/>
  <c r="S252" i="39"/>
  <c r="W252" i="39" s="1"/>
  <c r="S253" i="39"/>
  <c r="W253" i="39" s="1"/>
  <c r="S254" i="39"/>
  <c r="W254" i="39" s="1"/>
  <c r="S255" i="39"/>
  <c r="W255" i="39" s="1"/>
  <c r="S256" i="39"/>
  <c r="W256" i="39" s="1"/>
  <c r="S257" i="39"/>
  <c r="W257" i="39" s="1"/>
  <c r="S258" i="39"/>
  <c r="W258" i="39" s="1"/>
  <c r="S259" i="39"/>
  <c r="W259" i="39" s="1"/>
  <c r="S260" i="39"/>
  <c r="W260" i="39" s="1"/>
  <c r="S261" i="39"/>
  <c r="W261" i="39" s="1"/>
  <c r="S262" i="39"/>
  <c r="W262" i="39" s="1"/>
  <c r="S263" i="39"/>
  <c r="W263" i="39" s="1"/>
  <c r="S264" i="39"/>
  <c r="W264" i="39" s="1"/>
  <c r="S265" i="39"/>
  <c r="W265" i="39" s="1"/>
  <c r="S266" i="39"/>
  <c r="W266" i="39" s="1"/>
  <c r="S267" i="39"/>
  <c r="W267" i="39" s="1"/>
  <c r="S268" i="39"/>
  <c r="W268" i="39" s="1"/>
  <c r="S269" i="39"/>
  <c r="W269" i="39" s="1"/>
  <c r="S270" i="39"/>
  <c r="W270" i="39" s="1"/>
  <c r="S271" i="39"/>
  <c r="W271" i="39" s="1"/>
  <c r="S272" i="39"/>
  <c r="W272" i="39" s="1"/>
  <c r="S273" i="39"/>
  <c r="W273" i="39" s="1"/>
  <c r="S274" i="39"/>
  <c r="W274" i="39" s="1"/>
  <c r="S275" i="39"/>
  <c r="W275" i="39" s="1"/>
  <c r="S276" i="39"/>
  <c r="W276" i="39" s="1"/>
  <c r="S277" i="39"/>
  <c r="W277" i="39" s="1"/>
  <c r="S278" i="39"/>
  <c r="W278" i="39" s="1"/>
  <c r="S279" i="39"/>
  <c r="W279" i="39" s="1"/>
  <c r="S280" i="39"/>
  <c r="W280" i="39" s="1"/>
  <c r="S281" i="39"/>
  <c r="W281" i="39" s="1"/>
  <c r="S282" i="39"/>
  <c r="W282" i="39" s="1"/>
  <c r="S283" i="39"/>
  <c r="W283" i="39" s="1"/>
  <c r="S284" i="39"/>
  <c r="W284" i="39" s="1"/>
  <c r="S285" i="39"/>
  <c r="W285" i="39" s="1"/>
  <c r="S286" i="39"/>
  <c r="W286" i="39" s="1"/>
  <c r="S287" i="39"/>
  <c r="W287" i="39" s="1"/>
  <c r="S288" i="39"/>
  <c r="W288" i="39" s="1"/>
  <c r="S289" i="39"/>
  <c r="W289" i="39" s="1"/>
  <c r="S290" i="39"/>
  <c r="W290" i="39" s="1"/>
  <c r="S291" i="39"/>
  <c r="W291" i="39" s="1"/>
  <c r="S292" i="39"/>
  <c r="W292" i="39" s="1"/>
  <c r="S293" i="39"/>
  <c r="W293" i="39" s="1"/>
  <c r="S294" i="39"/>
  <c r="W294" i="39" s="1"/>
  <c r="S295" i="39"/>
  <c r="W295" i="39" s="1"/>
  <c r="S296" i="39"/>
  <c r="W296" i="39" s="1"/>
  <c r="S297" i="39"/>
  <c r="W297" i="39" s="1"/>
  <c r="S298" i="39"/>
  <c r="W298" i="39" s="1"/>
  <c r="S299" i="39"/>
  <c r="W299" i="39" s="1"/>
  <c r="S300" i="39"/>
  <c r="W300" i="39" s="1"/>
  <c r="S301" i="39"/>
  <c r="W301" i="39" s="1"/>
  <c r="S302" i="39"/>
  <c r="W302" i="39" s="1"/>
  <c r="S303" i="39"/>
  <c r="W303" i="39" s="1"/>
  <c r="S304" i="39"/>
  <c r="W304" i="39" s="1"/>
  <c r="S305" i="39"/>
  <c r="W305" i="39" s="1"/>
  <c r="S306" i="39"/>
  <c r="W306" i="39" s="1"/>
  <c r="S307" i="39"/>
  <c r="W307" i="39" s="1"/>
  <c r="S308" i="39"/>
  <c r="W308" i="39" s="1"/>
  <c r="S309" i="39"/>
  <c r="W309" i="39" s="1"/>
  <c r="S310" i="39"/>
  <c r="W310" i="39" s="1"/>
  <c r="S311" i="39"/>
  <c r="W311" i="39" s="1"/>
  <c r="S312" i="39"/>
  <c r="W312" i="39" s="1"/>
  <c r="S313" i="39"/>
  <c r="W313" i="39" s="1"/>
  <c r="S314" i="39"/>
  <c r="W314" i="39" s="1"/>
  <c r="S315" i="39"/>
  <c r="W315" i="39" s="1"/>
  <c r="S316" i="39"/>
  <c r="W316" i="39" s="1"/>
  <c r="S317" i="39"/>
  <c r="W317" i="39" s="1"/>
  <c r="S318" i="39"/>
  <c r="W318" i="39" s="1"/>
  <c r="S319" i="39"/>
  <c r="W319" i="39" s="1"/>
  <c r="S320" i="39"/>
  <c r="W320" i="39" s="1"/>
  <c r="S321" i="39"/>
  <c r="W321" i="39" s="1"/>
  <c r="S322" i="39"/>
  <c r="W322" i="39" s="1"/>
  <c r="S323" i="39"/>
  <c r="W323" i="39" s="1"/>
  <c r="S324" i="39"/>
  <c r="W324" i="39" s="1"/>
  <c r="S325" i="39"/>
  <c r="W325" i="39" s="1"/>
  <c r="S326" i="39"/>
  <c r="W326" i="39" s="1"/>
  <c r="S327" i="39"/>
  <c r="W327" i="39" s="1"/>
  <c r="S328" i="39"/>
  <c r="W328" i="39" s="1"/>
  <c r="S329" i="39"/>
  <c r="W329" i="39" s="1"/>
  <c r="S330" i="39"/>
  <c r="W330" i="39" s="1"/>
  <c r="S331" i="39"/>
  <c r="W331" i="39" s="1"/>
  <c r="S332" i="39"/>
  <c r="W332" i="39" s="1"/>
  <c r="S333" i="39"/>
  <c r="W333" i="39" s="1"/>
  <c r="S334" i="39"/>
  <c r="W334" i="39" s="1"/>
  <c r="S335" i="39"/>
  <c r="W335" i="39" s="1"/>
  <c r="S336" i="39"/>
  <c r="W336" i="39" s="1"/>
  <c r="S337" i="39"/>
  <c r="W337" i="39" s="1"/>
  <c r="S338" i="39"/>
  <c r="W338" i="39" s="1"/>
  <c r="S339" i="39"/>
  <c r="W339" i="39" s="1"/>
  <c r="S340" i="39"/>
  <c r="W340" i="39" s="1"/>
  <c r="S341" i="39"/>
  <c r="W341" i="39" s="1"/>
  <c r="S342" i="39"/>
  <c r="W342" i="39" s="1"/>
  <c r="S343" i="39"/>
  <c r="W343" i="39" s="1"/>
  <c r="S344" i="39"/>
  <c r="W344" i="39" s="1"/>
  <c r="S345" i="39"/>
  <c r="W345" i="39" s="1"/>
  <c r="S346" i="39"/>
  <c r="W346" i="39" s="1"/>
  <c r="S347" i="39"/>
  <c r="W347" i="39" s="1"/>
  <c r="S348" i="39"/>
  <c r="W348" i="39" s="1"/>
  <c r="S349" i="39"/>
  <c r="W349" i="39" s="1"/>
  <c r="S350" i="39"/>
  <c r="W350" i="39" s="1"/>
  <c r="S351" i="39"/>
  <c r="W351" i="39" s="1"/>
  <c r="S352" i="39"/>
  <c r="W352" i="39" s="1"/>
  <c r="S353" i="39"/>
  <c r="W353" i="39" s="1"/>
  <c r="S354" i="39"/>
  <c r="W354" i="39" s="1"/>
  <c r="S355" i="39"/>
  <c r="W355" i="39" s="1"/>
  <c r="S356" i="39"/>
  <c r="W356" i="39" s="1"/>
  <c r="S357" i="39"/>
  <c r="W357" i="39" s="1"/>
  <c r="S358" i="39"/>
  <c r="W358" i="39" s="1"/>
  <c r="S359" i="39"/>
  <c r="W359" i="39" s="1"/>
  <c r="S360" i="39"/>
  <c r="W360" i="39" s="1"/>
  <c r="S361" i="39"/>
  <c r="W361" i="39" s="1"/>
  <c r="S362" i="39"/>
  <c r="W362" i="39" s="1"/>
  <c r="S363" i="39"/>
  <c r="W363" i="39" s="1"/>
  <c r="S364" i="39"/>
  <c r="W364" i="39" s="1"/>
  <c r="S365" i="39"/>
  <c r="W365" i="39" s="1"/>
  <c r="S366" i="39"/>
  <c r="W366" i="39" s="1"/>
  <c r="S367" i="39"/>
  <c r="W367" i="39" s="1"/>
  <c r="S368" i="39"/>
  <c r="W368" i="39" s="1"/>
  <c r="S369" i="39"/>
  <c r="W369" i="39" s="1"/>
  <c r="S370" i="39"/>
  <c r="W370" i="39" s="1"/>
  <c r="S371" i="39"/>
  <c r="W371" i="39" s="1"/>
  <c r="S372" i="39"/>
  <c r="W372" i="39" s="1"/>
  <c r="S373" i="39"/>
  <c r="W373" i="39" s="1"/>
  <c r="S374" i="39"/>
  <c r="W374" i="39" s="1"/>
  <c r="S375" i="39"/>
  <c r="W375" i="39" s="1"/>
  <c r="S376" i="39"/>
  <c r="W376" i="39" s="1"/>
  <c r="S377" i="39"/>
  <c r="W377" i="39" s="1"/>
  <c r="S378" i="39"/>
  <c r="W378" i="39" s="1"/>
  <c r="S379" i="39"/>
  <c r="W379" i="39" s="1"/>
  <c r="S380" i="39"/>
  <c r="W380" i="39" s="1"/>
  <c r="S381" i="39"/>
  <c r="W381" i="39" s="1"/>
  <c r="S382" i="39"/>
  <c r="W382" i="39" s="1"/>
  <c r="S383" i="39"/>
  <c r="W383" i="39" s="1"/>
  <c r="S384" i="39"/>
  <c r="W384" i="39" s="1"/>
  <c r="S385" i="39"/>
  <c r="W385" i="39" s="1"/>
  <c r="S386" i="39"/>
  <c r="W386" i="39" s="1"/>
  <c r="S387" i="39"/>
  <c r="W387" i="39" s="1"/>
  <c r="S388" i="39"/>
  <c r="W388" i="39" s="1"/>
  <c r="S389" i="39"/>
  <c r="W389" i="39" s="1"/>
  <c r="S390" i="39"/>
  <c r="W390" i="39" s="1"/>
  <c r="S391" i="39"/>
  <c r="W391" i="39" s="1"/>
  <c r="S392" i="39"/>
  <c r="W392" i="39" s="1"/>
  <c r="S393" i="39"/>
  <c r="W393" i="39" s="1"/>
  <c r="S394" i="39"/>
  <c r="W394" i="39" s="1"/>
  <c r="S395" i="39"/>
  <c r="W395" i="39" s="1"/>
  <c r="S396" i="39"/>
  <c r="W396" i="39" s="1"/>
  <c r="S397" i="39"/>
  <c r="W397" i="39" s="1"/>
  <c r="S398" i="39"/>
  <c r="W398" i="39" s="1"/>
  <c r="S399" i="39"/>
  <c r="W399" i="39" s="1"/>
  <c r="S400" i="39"/>
  <c r="W400" i="39" s="1"/>
  <c r="S401" i="39"/>
  <c r="W401" i="39" s="1"/>
  <c r="S402" i="39"/>
  <c r="W402" i="39" s="1"/>
  <c r="S403" i="39"/>
  <c r="W403" i="39" s="1"/>
  <c r="S404" i="39"/>
  <c r="W404" i="39" s="1"/>
  <c r="S405" i="39"/>
  <c r="W405" i="39" s="1"/>
  <c r="S406" i="39"/>
  <c r="W406" i="39" s="1"/>
  <c r="S407" i="39"/>
  <c r="W407" i="39" s="1"/>
  <c r="S408" i="39"/>
  <c r="W408" i="39" s="1"/>
  <c r="S409" i="39"/>
  <c r="W409" i="39" s="1"/>
  <c r="S410" i="39"/>
  <c r="W410" i="39" s="1"/>
  <c r="S411" i="39"/>
  <c r="W411" i="39" s="1"/>
  <c r="S412" i="39"/>
  <c r="W412" i="39" s="1"/>
  <c r="S413" i="39"/>
  <c r="W413" i="39" s="1"/>
  <c r="S414" i="39"/>
  <c r="W414" i="39" s="1"/>
  <c r="S415" i="39"/>
  <c r="W415" i="39" s="1"/>
  <c r="S416" i="39"/>
  <c r="W416" i="39" s="1"/>
  <c r="S417" i="39"/>
  <c r="W417" i="39" s="1"/>
  <c r="S418" i="39"/>
  <c r="W418" i="39" s="1"/>
  <c r="S419" i="39"/>
  <c r="W419" i="39" s="1"/>
  <c r="S420" i="39"/>
  <c r="W420" i="39" s="1"/>
  <c r="S421" i="39"/>
  <c r="W421" i="39" s="1"/>
  <c r="S422" i="39"/>
  <c r="W422" i="39" s="1"/>
  <c r="S423" i="39"/>
  <c r="W423" i="39" s="1"/>
  <c r="S424" i="39"/>
  <c r="W424" i="39" s="1"/>
  <c r="S425" i="39"/>
  <c r="W425" i="39" s="1"/>
  <c r="S426" i="39"/>
  <c r="W426" i="39" s="1"/>
  <c r="S427" i="39"/>
  <c r="W427" i="39" s="1"/>
  <c r="S428" i="39"/>
  <c r="W428" i="39" s="1"/>
  <c r="S429" i="39"/>
  <c r="W429" i="39" s="1"/>
  <c r="S430" i="39"/>
  <c r="W430" i="39" s="1"/>
  <c r="S431" i="39"/>
  <c r="W431" i="39" s="1"/>
  <c r="S432" i="39"/>
  <c r="W432" i="39" s="1"/>
  <c r="S433" i="39"/>
  <c r="W433" i="39" s="1"/>
  <c r="S434" i="39"/>
  <c r="W434" i="39" s="1"/>
  <c r="S435" i="39"/>
  <c r="W435" i="39" s="1"/>
  <c r="S436" i="39"/>
  <c r="W436" i="39" s="1"/>
  <c r="S437" i="39"/>
  <c r="W437" i="39" s="1"/>
  <c r="S438" i="39"/>
  <c r="W438" i="39" s="1"/>
  <c r="S439" i="39"/>
  <c r="W439" i="39" s="1"/>
  <c r="S440" i="39"/>
  <c r="W440" i="39" s="1"/>
  <c r="S441" i="39"/>
  <c r="W441" i="39" s="1"/>
  <c r="S442" i="39"/>
  <c r="W442" i="39" s="1"/>
  <c r="S443" i="39"/>
  <c r="W443" i="39" s="1"/>
  <c r="S444" i="39"/>
  <c r="W444" i="39" s="1"/>
  <c r="S445" i="39"/>
  <c r="W445" i="39" s="1"/>
  <c r="S446" i="39"/>
  <c r="W446" i="39" s="1"/>
  <c r="S447" i="39"/>
  <c r="W447" i="39" s="1"/>
  <c r="S448" i="39"/>
  <c r="W448" i="39" s="1"/>
  <c r="S449" i="39"/>
  <c r="W449" i="39" s="1"/>
  <c r="S450" i="39"/>
  <c r="W450" i="39" s="1"/>
  <c r="S451" i="39"/>
  <c r="W451" i="39" s="1"/>
  <c r="S452" i="39"/>
  <c r="W452" i="39" s="1"/>
  <c r="S453" i="39"/>
  <c r="W453" i="39" s="1"/>
  <c r="S454" i="39"/>
  <c r="W454" i="39" s="1"/>
  <c r="S455" i="39"/>
  <c r="W455" i="39" s="1"/>
  <c r="S456" i="39"/>
  <c r="W456" i="39" s="1"/>
  <c r="S457" i="39"/>
  <c r="W457" i="39" s="1"/>
  <c r="S458" i="39"/>
  <c r="W458" i="39" s="1"/>
  <c r="S459" i="39"/>
  <c r="W459" i="39" s="1"/>
  <c r="S460" i="39"/>
  <c r="W460" i="39" s="1"/>
  <c r="S461" i="39"/>
  <c r="W461" i="39" s="1"/>
  <c r="S462" i="39"/>
  <c r="W462" i="39" s="1"/>
  <c r="S463" i="39"/>
  <c r="W463" i="39" s="1"/>
  <c r="S464" i="39"/>
  <c r="W464" i="39" s="1"/>
  <c r="S465" i="39"/>
  <c r="W465" i="39" s="1"/>
  <c r="S466" i="39"/>
  <c r="W466" i="39" s="1"/>
  <c r="S467" i="39"/>
  <c r="W467" i="39" s="1"/>
  <c r="S468" i="39"/>
  <c r="W468" i="39" s="1"/>
  <c r="S469" i="39"/>
  <c r="W469" i="39" s="1"/>
  <c r="S470" i="39"/>
  <c r="W470" i="39" s="1"/>
  <c r="S471" i="39"/>
  <c r="W471" i="39" s="1"/>
  <c r="S472" i="39"/>
  <c r="W472" i="39" s="1"/>
  <c r="S473" i="39"/>
  <c r="W473" i="39" s="1"/>
  <c r="S474" i="39"/>
  <c r="W474" i="39" s="1"/>
  <c r="S475" i="39"/>
  <c r="W475" i="39" s="1"/>
  <c r="S476" i="39"/>
  <c r="W476" i="39" s="1"/>
  <c r="S477" i="39"/>
  <c r="W477" i="39" s="1"/>
  <c r="S478" i="39"/>
  <c r="W478" i="39" s="1"/>
  <c r="S479" i="39"/>
  <c r="W479" i="39" s="1"/>
  <c r="S480" i="39"/>
  <c r="W480" i="39" s="1"/>
  <c r="S481" i="39"/>
  <c r="W481" i="39" s="1"/>
  <c r="S482" i="39"/>
  <c r="W482" i="39" s="1"/>
  <c r="S483" i="39"/>
  <c r="W483" i="39" s="1"/>
  <c r="S484" i="39"/>
  <c r="W484" i="39" s="1"/>
  <c r="S485" i="39"/>
  <c r="W485" i="39" s="1"/>
  <c r="S486" i="39"/>
  <c r="W486" i="39" s="1"/>
  <c r="S487" i="39"/>
  <c r="W487" i="39" s="1"/>
  <c r="S488" i="39"/>
  <c r="W488" i="39" s="1"/>
  <c r="S489" i="39"/>
  <c r="W489" i="39" s="1"/>
  <c r="S490" i="39"/>
  <c r="W490" i="39" s="1"/>
  <c r="S491" i="39"/>
  <c r="W491" i="39" s="1"/>
  <c r="S492" i="39"/>
  <c r="W492" i="39" s="1"/>
  <c r="S493" i="39"/>
  <c r="W493" i="39" s="1"/>
  <c r="S494" i="39"/>
  <c r="W494" i="39" s="1"/>
  <c r="S495" i="39"/>
  <c r="W495" i="39" s="1"/>
  <c r="S496" i="39"/>
  <c r="W496" i="39" s="1"/>
  <c r="S497" i="39"/>
  <c r="W497" i="39" s="1"/>
  <c r="S498" i="39"/>
  <c r="W498" i="39" s="1"/>
  <c r="S499" i="39"/>
  <c r="W499" i="39" s="1"/>
  <c r="S500" i="39"/>
  <c r="W500" i="39" s="1"/>
  <c r="S501" i="39"/>
  <c r="W501" i="39" s="1"/>
  <c r="S502" i="39"/>
  <c r="W502" i="39" s="1"/>
  <c r="S503" i="39"/>
  <c r="W503" i="39" s="1"/>
  <c r="S504" i="39"/>
  <c r="W504" i="39" s="1"/>
  <c r="S505" i="39"/>
  <c r="W505" i="39" s="1"/>
  <c r="S506" i="39"/>
  <c r="W506" i="39" s="1"/>
  <c r="S507" i="39"/>
  <c r="W507" i="39" s="1"/>
  <c r="S508" i="39"/>
  <c r="W508" i="39" s="1"/>
  <c r="S509" i="39"/>
  <c r="W509" i="39" s="1"/>
  <c r="S510" i="39"/>
  <c r="W510" i="39" s="1"/>
  <c r="S511" i="39"/>
  <c r="W511" i="39" s="1"/>
  <c r="S512" i="39"/>
  <c r="W512" i="39" s="1"/>
  <c r="S513" i="39"/>
  <c r="W513" i="39" s="1"/>
  <c r="S514" i="39"/>
  <c r="W514" i="39" s="1"/>
  <c r="S515" i="39"/>
  <c r="W515" i="39" s="1"/>
  <c r="S516" i="39"/>
  <c r="W516" i="39" s="1"/>
  <c r="S517" i="39"/>
  <c r="W517" i="39" s="1"/>
  <c r="S518" i="39"/>
  <c r="W518" i="39" s="1"/>
  <c r="S519" i="39"/>
  <c r="W519" i="39" s="1"/>
  <c r="S520" i="39"/>
  <c r="W520" i="39" s="1"/>
  <c r="S521" i="39"/>
  <c r="W521" i="39" s="1"/>
  <c r="S522" i="39"/>
  <c r="W522" i="39" s="1"/>
  <c r="S523" i="39"/>
  <c r="W523" i="39" s="1"/>
  <c r="S524" i="39"/>
  <c r="W524" i="39" s="1"/>
  <c r="S525" i="39"/>
  <c r="W525" i="39" s="1"/>
  <c r="S526" i="39"/>
  <c r="W526" i="39" s="1"/>
  <c r="S527" i="39"/>
  <c r="W527" i="39" s="1"/>
  <c r="S528" i="39"/>
  <c r="W528" i="39" s="1"/>
  <c r="S529" i="39"/>
  <c r="W529" i="39" s="1"/>
  <c r="S530" i="39"/>
  <c r="W530" i="39" s="1"/>
  <c r="S531" i="39"/>
  <c r="W531" i="39" s="1"/>
  <c r="S532" i="39"/>
  <c r="W532" i="39" s="1"/>
  <c r="S533" i="39"/>
  <c r="W533" i="39" s="1"/>
  <c r="S534" i="39"/>
  <c r="W534" i="39" s="1"/>
  <c r="S535" i="39"/>
  <c r="W535" i="39" s="1"/>
  <c r="S536" i="39"/>
  <c r="W536" i="39" s="1"/>
  <c r="S537" i="39"/>
  <c r="W537" i="39" s="1"/>
  <c r="S538" i="39"/>
  <c r="W538" i="39" s="1"/>
  <c r="S539" i="39"/>
  <c r="W539" i="39" s="1"/>
  <c r="S540" i="39"/>
  <c r="W540" i="39" s="1"/>
  <c r="S541" i="39"/>
  <c r="W541" i="39" s="1"/>
  <c r="S542" i="39"/>
  <c r="W542" i="39" s="1"/>
  <c r="S543" i="39"/>
  <c r="W543" i="39" s="1"/>
  <c r="S544" i="39"/>
  <c r="W544" i="39" s="1"/>
  <c r="S545" i="39"/>
  <c r="W545" i="39" s="1"/>
  <c r="S546" i="39"/>
  <c r="W546" i="39" s="1"/>
  <c r="S547" i="39"/>
  <c r="W547" i="39" s="1"/>
  <c r="S548" i="39"/>
  <c r="W548" i="39" s="1"/>
  <c r="S549" i="39"/>
  <c r="W549" i="39" s="1"/>
  <c r="S550" i="39"/>
  <c r="W550" i="39" s="1"/>
  <c r="S551" i="39"/>
  <c r="W551" i="39" s="1"/>
  <c r="S552" i="39"/>
  <c r="W552" i="39" s="1"/>
  <c r="S553" i="39"/>
  <c r="W553" i="39" s="1"/>
  <c r="S554" i="39"/>
  <c r="W554" i="39" s="1"/>
  <c r="S555" i="39"/>
  <c r="W555" i="39" s="1"/>
  <c r="S556" i="39"/>
  <c r="W556" i="39" s="1"/>
  <c r="S557" i="39"/>
  <c r="W557" i="39" s="1"/>
  <c r="S558" i="39"/>
  <c r="W558" i="39" s="1"/>
  <c r="S559" i="39"/>
  <c r="W559" i="39" s="1"/>
  <c r="S560" i="39"/>
  <c r="W560" i="39" s="1"/>
  <c r="S561" i="39"/>
  <c r="W561" i="39" s="1"/>
  <c r="S562" i="39"/>
  <c r="W562" i="39" s="1"/>
  <c r="S563" i="39"/>
  <c r="W563" i="39" s="1"/>
  <c r="S564" i="39"/>
  <c r="W564" i="39" s="1"/>
  <c r="S565" i="39"/>
  <c r="W565" i="39" s="1"/>
  <c r="S566" i="39"/>
  <c r="W566" i="39" s="1"/>
  <c r="S567" i="39"/>
  <c r="W567" i="39" s="1"/>
  <c r="S568" i="39"/>
  <c r="W568" i="39" s="1"/>
  <c r="S569" i="39"/>
  <c r="W569" i="39" s="1"/>
  <c r="S570" i="39"/>
  <c r="W570" i="39" s="1"/>
  <c r="S571" i="39"/>
  <c r="W571" i="39" s="1"/>
  <c r="S572" i="39"/>
  <c r="W572" i="39" s="1"/>
  <c r="S573" i="39"/>
  <c r="W573" i="39" s="1"/>
  <c r="S574" i="39"/>
  <c r="W574" i="39" s="1"/>
  <c r="S575" i="39"/>
  <c r="W575" i="39" s="1"/>
  <c r="S576" i="39"/>
  <c r="W576" i="39" s="1"/>
  <c r="S577" i="39"/>
  <c r="W577" i="39" s="1"/>
  <c r="S578" i="39"/>
  <c r="W578" i="39" s="1"/>
  <c r="S579" i="39"/>
  <c r="W579" i="39" s="1"/>
  <c r="S580" i="39"/>
  <c r="W580" i="39" s="1"/>
  <c r="S581" i="39"/>
  <c r="W581" i="39" s="1"/>
  <c r="S582" i="39"/>
  <c r="W582" i="39" s="1"/>
  <c r="S583" i="39"/>
  <c r="W583" i="39" s="1"/>
  <c r="S584" i="39"/>
  <c r="W584" i="39" s="1"/>
  <c r="S585" i="39"/>
  <c r="W585" i="39" s="1"/>
  <c r="S586" i="39"/>
  <c r="W586" i="39" s="1"/>
  <c r="S587" i="39"/>
  <c r="W587" i="39" s="1"/>
  <c r="S588" i="39"/>
  <c r="W588" i="39" s="1"/>
  <c r="S589" i="39"/>
  <c r="W589" i="39" s="1"/>
  <c r="S590" i="39"/>
  <c r="W590" i="39" s="1"/>
  <c r="S591" i="39"/>
  <c r="W591" i="39" s="1"/>
  <c r="S592" i="39"/>
  <c r="W592" i="39" s="1"/>
  <c r="S593" i="39"/>
  <c r="W593" i="39" s="1"/>
  <c r="S594" i="39"/>
  <c r="W594" i="39" s="1"/>
  <c r="S595" i="39"/>
  <c r="W595" i="39" s="1"/>
  <c r="S596" i="39"/>
  <c r="W596" i="39" s="1"/>
  <c r="S597" i="39"/>
  <c r="W597" i="39" s="1"/>
  <c r="S598" i="39"/>
  <c r="W598" i="39" s="1"/>
  <c r="S599" i="39"/>
  <c r="W599" i="39" s="1"/>
  <c r="S600" i="39"/>
  <c r="W600" i="39" s="1"/>
  <c r="S601" i="39"/>
  <c r="W601" i="39" s="1"/>
  <c r="S602" i="39"/>
  <c r="W602" i="39" s="1"/>
  <c r="S603" i="39"/>
  <c r="W603" i="39" s="1"/>
  <c r="S604" i="39"/>
  <c r="W604" i="39" s="1"/>
  <c r="S605" i="39"/>
  <c r="W605" i="39" s="1"/>
  <c r="S606" i="39"/>
  <c r="W606" i="39" s="1"/>
  <c r="S607" i="39"/>
  <c r="W607" i="39" s="1"/>
  <c r="S608" i="39"/>
  <c r="W608" i="39" s="1"/>
  <c r="S609" i="39"/>
  <c r="W609" i="39" s="1"/>
  <c r="S610" i="39"/>
  <c r="W610" i="39" s="1"/>
  <c r="S611" i="39"/>
  <c r="W611" i="39" s="1"/>
  <c r="S612" i="39"/>
  <c r="W612" i="39" s="1"/>
  <c r="S613" i="39"/>
  <c r="W613" i="39" s="1"/>
  <c r="S614" i="39"/>
  <c r="W614" i="39" s="1"/>
  <c r="S615" i="39"/>
  <c r="W615" i="39" s="1"/>
  <c r="S616" i="39"/>
  <c r="W616" i="39" s="1"/>
  <c r="S617" i="39"/>
  <c r="W617" i="39" s="1"/>
  <c r="S618" i="39"/>
  <c r="W618" i="39" s="1"/>
  <c r="S619" i="39"/>
  <c r="W619" i="39" s="1"/>
  <c r="S620" i="39"/>
  <c r="W620" i="39" s="1"/>
  <c r="S621" i="39"/>
  <c r="W621" i="39" s="1"/>
  <c r="S622" i="39"/>
  <c r="W622" i="39" s="1"/>
  <c r="S623" i="39"/>
  <c r="W623" i="39" s="1"/>
  <c r="S624" i="39"/>
  <c r="W624" i="39" s="1"/>
  <c r="S625" i="39"/>
  <c r="W625" i="39" s="1"/>
  <c r="S626" i="39"/>
  <c r="W626" i="39" s="1"/>
  <c r="S627" i="39"/>
  <c r="W627" i="39" s="1"/>
  <c r="S628" i="39"/>
  <c r="W628" i="39" s="1"/>
  <c r="S629" i="39"/>
  <c r="W629" i="39" s="1"/>
  <c r="S630" i="39"/>
  <c r="W630" i="39" s="1"/>
  <c r="S631" i="39"/>
  <c r="W631" i="39" s="1"/>
  <c r="S632" i="39"/>
  <c r="W632" i="39" s="1"/>
  <c r="S633" i="39"/>
  <c r="W633" i="39" s="1"/>
  <c r="S634" i="39"/>
  <c r="W634" i="39" s="1"/>
  <c r="S635" i="39"/>
  <c r="W635" i="39" s="1"/>
  <c r="S636" i="39"/>
  <c r="W636" i="39" s="1"/>
  <c r="S637" i="39"/>
  <c r="W637" i="39" s="1"/>
  <c r="S638" i="39"/>
  <c r="W638" i="39" s="1"/>
  <c r="S639" i="39"/>
  <c r="W639" i="39" s="1"/>
  <c r="S640" i="39"/>
  <c r="W640" i="39" s="1"/>
  <c r="S641" i="39"/>
  <c r="W641" i="39" s="1"/>
  <c r="S642" i="39"/>
  <c r="W642" i="39" s="1"/>
  <c r="S643" i="39"/>
  <c r="W643" i="39" s="1"/>
  <c r="S644" i="39"/>
  <c r="W644" i="39" s="1"/>
  <c r="S645" i="39"/>
  <c r="W645" i="39" s="1"/>
  <c r="S646" i="39"/>
  <c r="W646" i="39" s="1"/>
  <c r="S647" i="39"/>
  <c r="W647" i="39" s="1"/>
  <c r="S648" i="39"/>
  <c r="W648" i="39" s="1"/>
  <c r="S649" i="39"/>
  <c r="W649" i="39" s="1"/>
  <c r="S650" i="39"/>
  <c r="W650" i="39" s="1"/>
  <c r="S651" i="39"/>
  <c r="W651" i="39" s="1"/>
  <c r="S652" i="39"/>
  <c r="W652" i="39" s="1"/>
  <c r="S653" i="39"/>
  <c r="W653" i="39" s="1"/>
  <c r="S654" i="39"/>
  <c r="W654" i="39" s="1"/>
  <c r="S655" i="39"/>
  <c r="W655" i="39" s="1"/>
  <c r="S656" i="39"/>
  <c r="W656" i="39" s="1"/>
  <c r="S657" i="39"/>
  <c r="W657" i="39" s="1"/>
  <c r="S658" i="39"/>
  <c r="W658" i="39" s="1"/>
  <c r="S659" i="39"/>
  <c r="W659" i="39" s="1"/>
  <c r="S660" i="39"/>
  <c r="W660" i="39" s="1"/>
  <c r="S661" i="39"/>
  <c r="W661" i="39" s="1"/>
  <c r="S662" i="39"/>
  <c r="W662" i="39" s="1"/>
  <c r="S663" i="39"/>
  <c r="W663" i="39" s="1"/>
  <c r="S664" i="39"/>
  <c r="W664" i="39" s="1"/>
  <c r="S665" i="39"/>
  <c r="W665" i="39" s="1"/>
  <c r="S666" i="39"/>
  <c r="W666" i="39" s="1"/>
  <c r="S667" i="39"/>
  <c r="W667" i="39" s="1"/>
  <c r="S668" i="39"/>
  <c r="W668" i="39" s="1"/>
  <c r="S669" i="39"/>
  <c r="W669" i="39" s="1"/>
  <c r="S670" i="39"/>
  <c r="W670" i="39" s="1"/>
  <c r="S671" i="39"/>
  <c r="W671" i="39" s="1"/>
  <c r="S672" i="39"/>
  <c r="W672" i="39" s="1"/>
  <c r="S673" i="39"/>
  <c r="W673" i="39" s="1"/>
  <c r="S674" i="39"/>
  <c r="W674" i="39" s="1"/>
  <c r="S675" i="39"/>
  <c r="W675" i="39" s="1"/>
  <c r="S676" i="39"/>
  <c r="W676" i="39" s="1"/>
  <c r="S677" i="39"/>
  <c r="W677" i="39" s="1"/>
  <c r="S678" i="39"/>
  <c r="W678" i="39" s="1"/>
  <c r="S679" i="39"/>
  <c r="W679" i="39" s="1"/>
  <c r="S680" i="39"/>
  <c r="W680" i="39" s="1"/>
  <c r="S681" i="39"/>
  <c r="W681" i="39" s="1"/>
  <c r="S682" i="39"/>
  <c r="W682" i="39" s="1"/>
  <c r="S683" i="39"/>
  <c r="W683" i="39" s="1"/>
  <c r="S684" i="39"/>
  <c r="W684" i="39" s="1"/>
  <c r="S685" i="39"/>
  <c r="W685" i="39" s="1"/>
  <c r="S686" i="39"/>
  <c r="W686" i="39" s="1"/>
  <c r="S687" i="39"/>
  <c r="W687" i="39" s="1"/>
  <c r="S688" i="39"/>
  <c r="W688" i="39" s="1"/>
  <c r="S689" i="39"/>
  <c r="W689" i="39" s="1"/>
  <c r="S690" i="39"/>
  <c r="W690" i="39" s="1"/>
  <c r="S691" i="39"/>
  <c r="W691" i="39" s="1"/>
  <c r="S692" i="39"/>
  <c r="W692" i="39" s="1"/>
  <c r="S693" i="39"/>
  <c r="W693" i="39" s="1"/>
  <c r="S694" i="39"/>
  <c r="W694" i="39" s="1"/>
  <c r="S695" i="39"/>
  <c r="W695" i="39" s="1"/>
  <c r="S696" i="39"/>
  <c r="W696" i="39" s="1"/>
  <c r="S697" i="39"/>
  <c r="W697" i="39" s="1"/>
  <c r="S698" i="39"/>
  <c r="W698" i="39" s="1"/>
  <c r="S699" i="39"/>
  <c r="W699" i="39" s="1"/>
  <c r="S700" i="39"/>
  <c r="W700" i="39" s="1"/>
  <c r="S701" i="39"/>
  <c r="W701" i="39" s="1"/>
  <c r="S702" i="39"/>
  <c r="W702" i="39" s="1"/>
  <c r="S703" i="39"/>
  <c r="W703" i="39" s="1"/>
  <c r="S704" i="39"/>
  <c r="W704" i="39" s="1"/>
  <c r="S705" i="39"/>
  <c r="W705" i="39" s="1"/>
  <c r="S706" i="39"/>
  <c r="W706" i="39" s="1"/>
  <c r="S707" i="39"/>
  <c r="W707" i="39" s="1"/>
  <c r="S708" i="39"/>
  <c r="W708" i="39" s="1"/>
  <c r="S709" i="39"/>
  <c r="W709" i="39" s="1"/>
  <c r="S710" i="39"/>
  <c r="W710" i="39" s="1"/>
  <c r="S711" i="39"/>
  <c r="W711" i="39" s="1"/>
  <c r="S712" i="39"/>
  <c r="W712" i="39" s="1"/>
  <c r="S713" i="39"/>
  <c r="W713" i="39" s="1"/>
  <c r="S714" i="39"/>
  <c r="W714" i="39" s="1"/>
  <c r="S715" i="39"/>
  <c r="W715" i="39" s="1"/>
  <c r="S716" i="39"/>
  <c r="W716" i="39" s="1"/>
  <c r="S717" i="39"/>
  <c r="W717" i="39" s="1"/>
  <c r="S718" i="39"/>
  <c r="W718" i="39" s="1"/>
  <c r="S719" i="39"/>
  <c r="W719" i="39" s="1"/>
  <c r="S720" i="39"/>
  <c r="W720" i="39" s="1"/>
  <c r="S721" i="39"/>
  <c r="W721" i="39" s="1"/>
  <c r="S722" i="39"/>
  <c r="W722" i="39" s="1"/>
  <c r="S723" i="39"/>
  <c r="W723" i="39" s="1"/>
  <c r="S724" i="39"/>
  <c r="W724" i="39" s="1"/>
  <c r="S725" i="39"/>
  <c r="W725" i="39" s="1"/>
  <c r="S726" i="39"/>
  <c r="W726" i="39" s="1"/>
  <c r="S727" i="39"/>
  <c r="W727" i="39" s="1"/>
  <c r="S728" i="39"/>
  <c r="W728" i="39" s="1"/>
  <c r="S729" i="39"/>
  <c r="W729" i="39" s="1"/>
  <c r="S730" i="39"/>
  <c r="W730" i="39" s="1"/>
  <c r="S731" i="39"/>
  <c r="W731" i="39" s="1"/>
  <c r="S732" i="39"/>
  <c r="W732" i="39" s="1"/>
  <c r="S733" i="39"/>
  <c r="W733" i="39" s="1"/>
  <c r="S734" i="39"/>
  <c r="W734" i="39" s="1"/>
  <c r="S735" i="39"/>
  <c r="W735" i="39" s="1"/>
  <c r="S736" i="39"/>
  <c r="W736" i="39" s="1"/>
  <c r="S737" i="39"/>
  <c r="W737" i="39" s="1"/>
  <c r="S738" i="39"/>
  <c r="W738" i="39" s="1"/>
  <c r="S739" i="39"/>
  <c r="W739" i="39" s="1"/>
  <c r="S740" i="39"/>
  <c r="W740" i="39" s="1"/>
  <c r="S741" i="39"/>
  <c r="W741" i="39" s="1"/>
  <c r="S742" i="39"/>
  <c r="W742" i="39" s="1"/>
  <c r="S743" i="39"/>
  <c r="W743" i="39" s="1"/>
  <c r="S744" i="39"/>
  <c r="W744" i="39" s="1"/>
  <c r="S745" i="39"/>
  <c r="W745" i="39" s="1"/>
  <c r="S746" i="39"/>
  <c r="W746" i="39" s="1"/>
  <c r="S747" i="39"/>
  <c r="W747" i="39" s="1"/>
  <c r="S748" i="39"/>
  <c r="W748" i="39" s="1"/>
  <c r="S749" i="39"/>
  <c r="W749" i="39" s="1"/>
  <c r="S750" i="39"/>
  <c r="W750" i="39" s="1"/>
  <c r="S751" i="39"/>
  <c r="W751" i="39" s="1"/>
  <c r="S752" i="39"/>
  <c r="W752" i="39" s="1"/>
  <c r="S753" i="39"/>
  <c r="W753" i="39" s="1"/>
  <c r="S754" i="39"/>
  <c r="W754" i="39" s="1"/>
  <c r="S755" i="39"/>
  <c r="W755" i="39" s="1"/>
  <c r="S756" i="39"/>
  <c r="W756" i="39" s="1"/>
  <c r="S757" i="39"/>
  <c r="W757" i="39" s="1"/>
  <c r="S758" i="39"/>
  <c r="W758" i="39" s="1"/>
  <c r="S759" i="39"/>
  <c r="W759" i="39" s="1"/>
  <c r="S760" i="39"/>
  <c r="W760" i="39" s="1"/>
  <c r="S761" i="39"/>
  <c r="W761" i="39" s="1"/>
  <c r="S762" i="39"/>
  <c r="W762" i="39" s="1"/>
  <c r="S763" i="39"/>
  <c r="W763" i="39" s="1"/>
  <c r="S764" i="39"/>
  <c r="W764" i="39" s="1"/>
  <c r="S765" i="39"/>
  <c r="W765" i="39" s="1"/>
  <c r="S766" i="39"/>
  <c r="W766" i="39" s="1"/>
  <c r="S767" i="39"/>
  <c r="W767" i="39" s="1"/>
  <c r="S768" i="39"/>
  <c r="W768" i="39" s="1"/>
  <c r="S769" i="39"/>
  <c r="W769" i="39" s="1"/>
  <c r="S770" i="39"/>
  <c r="W770" i="39" s="1"/>
  <c r="S771" i="39"/>
  <c r="W771" i="39" s="1"/>
  <c r="S772" i="39"/>
  <c r="W772" i="39" s="1"/>
  <c r="S773" i="39"/>
  <c r="W773" i="39" s="1"/>
  <c r="S774" i="39"/>
  <c r="W774" i="39" s="1"/>
  <c r="S775" i="39"/>
  <c r="W775" i="39" s="1"/>
  <c r="S776" i="39"/>
  <c r="W776" i="39" s="1"/>
  <c r="S777" i="39"/>
  <c r="W777" i="39" s="1"/>
  <c r="S778" i="39"/>
  <c r="W778" i="39" s="1"/>
  <c r="S779" i="39"/>
  <c r="W779" i="39" s="1"/>
  <c r="S780" i="39"/>
  <c r="W780" i="39" s="1"/>
  <c r="S781" i="39"/>
  <c r="W781" i="39" s="1"/>
  <c r="S782" i="39"/>
  <c r="W782" i="39" s="1"/>
  <c r="S783" i="39"/>
  <c r="W783" i="39" s="1"/>
  <c r="S784" i="39"/>
  <c r="W784" i="39" s="1"/>
  <c r="S785" i="39"/>
  <c r="W785" i="39" s="1"/>
  <c r="S786" i="39"/>
  <c r="W786" i="39" s="1"/>
  <c r="S787" i="39"/>
  <c r="W787" i="39" s="1"/>
  <c r="S788" i="39"/>
  <c r="W788" i="39" s="1"/>
  <c r="S789" i="39"/>
  <c r="W789" i="39" s="1"/>
  <c r="S790" i="39"/>
  <c r="W790" i="39" s="1"/>
  <c r="S791" i="39"/>
  <c r="W791" i="39" s="1"/>
  <c r="S792" i="39"/>
  <c r="W792" i="39" s="1"/>
  <c r="S793" i="39"/>
  <c r="W793" i="39" s="1"/>
  <c r="S794" i="39"/>
  <c r="W794" i="39" s="1"/>
  <c r="S795" i="39"/>
  <c r="W795" i="39" s="1"/>
  <c r="S796" i="39"/>
  <c r="W796" i="39" s="1"/>
  <c r="S797" i="39"/>
  <c r="W797" i="39" s="1"/>
  <c r="S798" i="39"/>
  <c r="W798" i="39" s="1"/>
  <c r="S799" i="39"/>
  <c r="W799" i="39" s="1"/>
  <c r="S800" i="39"/>
  <c r="W800" i="39" s="1"/>
  <c r="S801" i="39"/>
  <c r="W801" i="39" s="1"/>
  <c r="S802" i="39"/>
  <c r="W802" i="39" s="1"/>
  <c r="S803" i="39"/>
  <c r="W803" i="39" s="1"/>
  <c r="S804" i="39"/>
  <c r="W804" i="39" s="1"/>
  <c r="S805" i="39"/>
  <c r="W805" i="39" s="1"/>
  <c r="S806" i="39"/>
  <c r="W806" i="39" s="1"/>
  <c r="S807" i="39"/>
  <c r="W807" i="39" s="1"/>
  <c r="S808" i="39"/>
  <c r="W808" i="39" s="1"/>
  <c r="S809" i="39"/>
  <c r="W809" i="39" s="1"/>
  <c r="S810" i="39"/>
  <c r="W810" i="39" s="1"/>
  <c r="S811" i="39"/>
  <c r="W811" i="39" s="1"/>
  <c r="S812" i="39"/>
  <c r="W812" i="39" s="1"/>
  <c r="S813" i="39"/>
  <c r="W813" i="39" s="1"/>
  <c r="S814" i="39"/>
  <c r="W814" i="39" s="1"/>
  <c r="S815" i="39"/>
  <c r="W815" i="39" s="1"/>
  <c r="S816" i="39"/>
  <c r="W816" i="39" s="1"/>
  <c r="S817" i="39"/>
  <c r="W817" i="39" s="1"/>
  <c r="S818" i="39"/>
  <c r="W818" i="39" s="1"/>
  <c r="S819" i="39"/>
  <c r="W819" i="39" s="1"/>
  <c r="S820" i="39"/>
  <c r="W820" i="39" s="1"/>
  <c r="S821" i="39"/>
  <c r="W821" i="39" s="1"/>
  <c r="S822" i="39"/>
  <c r="W822" i="39" s="1"/>
  <c r="S823" i="39"/>
  <c r="W823" i="39" s="1"/>
  <c r="S824" i="39"/>
  <c r="W824" i="39" s="1"/>
  <c r="S825" i="39"/>
  <c r="W825" i="39" s="1"/>
  <c r="S826" i="39"/>
  <c r="W826" i="39" s="1"/>
  <c r="S827" i="39"/>
  <c r="W827" i="39" s="1"/>
  <c r="R4" i="39"/>
  <c r="V4" i="39" s="1"/>
  <c r="R5" i="39"/>
  <c r="V5" i="39" s="1"/>
  <c r="R6" i="39"/>
  <c r="V6" i="39" s="1"/>
  <c r="R7" i="39"/>
  <c r="V7" i="39" s="1"/>
  <c r="R8" i="39"/>
  <c r="V8" i="39" s="1"/>
  <c r="R9" i="39"/>
  <c r="V9" i="39" s="1"/>
  <c r="R10" i="39"/>
  <c r="V10" i="39" s="1"/>
  <c r="R11" i="39"/>
  <c r="V11" i="39" s="1"/>
  <c r="R12" i="39"/>
  <c r="V12" i="39" s="1"/>
  <c r="R13" i="39"/>
  <c r="V13" i="39" s="1"/>
  <c r="R14" i="39"/>
  <c r="V14" i="39" s="1"/>
  <c r="R15" i="39"/>
  <c r="V15" i="39" s="1"/>
  <c r="R16" i="39"/>
  <c r="V16" i="39" s="1"/>
  <c r="R17" i="39"/>
  <c r="V17" i="39" s="1"/>
  <c r="R18" i="39"/>
  <c r="V18" i="39" s="1"/>
  <c r="R19" i="39"/>
  <c r="V19" i="39" s="1"/>
  <c r="R20" i="39"/>
  <c r="V20" i="39" s="1"/>
  <c r="R21" i="39"/>
  <c r="V21" i="39" s="1"/>
  <c r="R22" i="39"/>
  <c r="V22" i="39" s="1"/>
  <c r="R23" i="39"/>
  <c r="V23" i="39" s="1"/>
  <c r="R24" i="39"/>
  <c r="V24" i="39" s="1"/>
  <c r="R25" i="39"/>
  <c r="V25" i="39" s="1"/>
  <c r="R26" i="39"/>
  <c r="V26" i="39" s="1"/>
  <c r="R27" i="39"/>
  <c r="V27" i="39" s="1"/>
  <c r="R28" i="39"/>
  <c r="V28" i="39" s="1"/>
  <c r="R29" i="39"/>
  <c r="V29" i="39" s="1"/>
  <c r="R30" i="39"/>
  <c r="V30" i="39" s="1"/>
  <c r="R31" i="39"/>
  <c r="V31" i="39" s="1"/>
  <c r="R32" i="39"/>
  <c r="V32" i="39" s="1"/>
  <c r="R33" i="39"/>
  <c r="V33" i="39" s="1"/>
  <c r="R34" i="39"/>
  <c r="V34" i="39" s="1"/>
  <c r="R35" i="39"/>
  <c r="V35" i="39" s="1"/>
  <c r="R36" i="39"/>
  <c r="V36" i="39" s="1"/>
  <c r="R37" i="39"/>
  <c r="V37" i="39" s="1"/>
  <c r="R38" i="39"/>
  <c r="V38" i="39" s="1"/>
  <c r="R39" i="39"/>
  <c r="V39" i="39" s="1"/>
  <c r="R40" i="39"/>
  <c r="V40" i="39" s="1"/>
  <c r="R41" i="39"/>
  <c r="V41" i="39" s="1"/>
  <c r="R42" i="39"/>
  <c r="V42" i="39" s="1"/>
  <c r="R43" i="39"/>
  <c r="V43" i="39" s="1"/>
  <c r="R44" i="39"/>
  <c r="V44" i="39" s="1"/>
  <c r="R45" i="39"/>
  <c r="V45" i="39" s="1"/>
  <c r="R46" i="39"/>
  <c r="V46" i="39" s="1"/>
  <c r="R47" i="39"/>
  <c r="V47" i="39" s="1"/>
  <c r="R48" i="39"/>
  <c r="V48" i="39" s="1"/>
  <c r="R49" i="39"/>
  <c r="V49" i="39" s="1"/>
  <c r="R50" i="39"/>
  <c r="V50" i="39" s="1"/>
  <c r="R51" i="39"/>
  <c r="V51" i="39" s="1"/>
  <c r="R52" i="39"/>
  <c r="V52" i="39" s="1"/>
  <c r="R53" i="39"/>
  <c r="V53" i="39" s="1"/>
  <c r="R54" i="39"/>
  <c r="V54" i="39" s="1"/>
  <c r="R55" i="39"/>
  <c r="V55" i="39" s="1"/>
  <c r="R56" i="39"/>
  <c r="V56" i="39" s="1"/>
  <c r="R57" i="39"/>
  <c r="V57" i="39" s="1"/>
  <c r="R58" i="39"/>
  <c r="V58" i="39" s="1"/>
  <c r="R59" i="39"/>
  <c r="V59" i="39" s="1"/>
  <c r="R60" i="39"/>
  <c r="V60" i="39" s="1"/>
  <c r="R61" i="39"/>
  <c r="V61" i="39" s="1"/>
  <c r="R62" i="39"/>
  <c r="V62" i="39" s="1"/>
  <c r="R63" i="39"/>
  <c r="V63" i="39" s="1"/>
  <c r="R64" i="39"/>
  <c r="V64" i="39" s="1"/>
  <c r="R65" i="39"/>
  <c r="V65" i="39" s="1"/>
  <c r="R66" i="39"/>
  <c r="V66" i="39" s="1"/>
  <c r="R67" i="39"/>
  <c r="V67" i="39" s="1"/>
  <c r="R68" i="39"/>
  <c r="V68" i="39" s="1"/>
  <c r="R69" i="39"/>
  <c r="V69" i="39" s="1"/>
  <c r="R70" i="39"/>
  <c r="V70" i="39" s="1"/>
  <c r="R71" i="39"/>
  <c r="V71" i="39" s="1"/>
  <c r="R72" i="39"/>
  <c r="V72" i="39" s="1"/>
  <c r="R73" i="39"/>
  <c r="V73" i="39" s="1"/>
  <c r="R74" i="39"/>
  <c r="V74" i="39" s="1"/>
  <c r="R75" i="39"/>
  <c r="V75" i="39" s="1"/>
  <c r="R76" i="39"/>
  <c r="V76" i="39" s="1"/>
  <c r="R77" i="39"/>
  <c r="V77" i="39" s="1"/>
  <c r="R78" i="39"/>
  <c r="V78" i="39" s="1"/>
  <c r="R79" i="39"/>
  <c r="V79" i="39" s="1"/>
  <c r="R80" i="39"/>
  <c r="V80" i="39" s="1"/>
  <c r="R81" i="39"/>
  <c r="V81" i="39" s="1"/>
  <c r="R82" i="39"/>
  <c r="V82" i="39" s="1"/>
  <c r="R83" i="39"/>
  <c r="V83" i="39" s="1"/>
  <c r="R84" i="39"/>
  <c r="V84" i="39" s="1"/>
  <c r="R85" i="39"/>
  <c r="V85" i="39" s="1"/>
  <c r="R86" i="39"/>
  <c r="V86" i="39" s="1"/>
  <c r="R87" i="39"/>
  <c r="V87" i="39" s="1"/>
  <c r="R88" i="39"/>
  <c r="V88" i="39" s="1"/>
  <c r="R89" i="39"/>
  <c r="V89" i="39" s="1"/>
  <c r="R90" i="39"/>
  <c r="V90" i="39" s="1"/>
  <c r="R91" i="39"/>
  <c r="V91" i="39" s="1"/>
  <c r="R92" i="39"/>
  <c r="V92" i="39" s="1"/>
  <c r="R93" i="39"/>
  <c r="V93" i="39" s="1"/>
  <c r="R94" i="39"/>
  <c r="V94" i="39" s="1"/>
  <c r="R95" i="39"/>
  <c r="V95" i="39" s="1"/>
  <c r="R96" i="39"/>
  <c r="V96" i="39" s="1"/>
  <c r="R97" i="39"/>
  <c r="V97" i="39" s="1"/>
  <c r="R98" i="39"/>
  <c r="V98" i="39" s="1"/>
  <c r="R99" i="39"/>
  <c r="V99" i="39" s="1"/>
  <c r="R100" i="39"/>
  <c r="V100" i="39" s="1"/>
  <c r="R101" i="39"/>
  <c r="V101" i="39" s="1"/>
  <c r="R102" i="39"/>
  <c r="V102" i="39" s="1"/>
  <c r="R103" i="39"/>
  <c r="V103" i="39" s="1"/>
  <c r="R104" i="39"/>
  <c r="V104" i="39" s="1"/>
  <c r="R105" i="39"/>
  <c r="V105" i="39" s="1"/>
  <c r="R106" i="39"/>
  <c r="V106" i="39" s="1"/>
  <c r="R107" i="39"/>
  <c r="V107" i="39" s="1"/>
  <c r="R108" i="39"/>
  <c r="V108" i="39" s="1"/>
  <c r="R109" i="39"/>
  <c r="V109" i="39" s="1"/>
  <c r="R110" i="39"/>
  <c r="V110" i="39" s="1"/>
  <c r="R111" i="39"/>
  <c r="V111" i="39" s="1"/>
  <c r="R112" i="39"/>
  <c r="V112" i="39" s="1"/>
  <c r="R113" i="39"/>
  <c r="V113" i="39" s="1"/>
  <c r="R114" i="39"/>
  <c r="V114" i="39" s="1"/>
  <c r="R115" i="39"/>
  <c r="V115" i="39" s="1"/>
  <c r="R116" i="39"/>
  <c r="V116" i="39" s="1"/>
  <c r="R117" i="39"/>
  <c r="V117" i="39" s="1"/>
  <c r="R118" i="39"/>
  <c r="V118" i="39" s="1"/>
  <c r="R119" i="39"/>
  <c r="V119" i="39" s="1"/>
  <c r="R120" i="39"/>
  <c r="V120" i="39" s="1"/>
  <c r="R121" i="39"/>
  <c r="V121" i="39" s="1"/>
  <c r="R122" i="39"/>
  <c r="V122" i="39" s="1"/>
  <c r="R123" i="39"/>
  <c r="V123" i="39" s="1"/>
  <c r="R124" i="39"/>
  <c r="V124" i="39" s="1"/>
  <c r="R125" i="39"/>
  <c r="V125" i="39" s="1"/>
  <c r="R126" i="39"/>
  <c r="V126" i="39" s="1"/>
  <c r="R127" i="39"/>
  <c r="V127" i="39" s="1"/>
  <c r="R128" i="39"/>
  <c r="V128" i="39" s="1"/>
  <c r="R129" i="39"/>
  <c r="V129" i="39" s="1"/>
  <c r="R130" i="39"/>
  <c r="V130" i="39" s="1"/>
  <c r="R131" i="39"/>
  <c r="V131" i="39" s="1"/>
  <c r="R132" i="39"/>
  <c r="V132" i="39" s="1"/>
  <c r="R133" i="39"/>
  <c r="V133" i="39" s="1"/>
  <c r="R134" i="39"/>
  <c r="V134" i="39" s="1"/>
  <c r="R135" i="39"/>
  <c r="V135" i="39" s="1"/>
  <c r="R136" i="39"/>
  <c r="V136" i="39" s="1"/>
  <c r="R137" i="39"/>
  <c r="V137" i="39" s="1"/>
  <c r="R138" i="39"/>
  <c r="V138" i="39" s="1"/>
  <c r="R139" i="39"/>
  <c r="V139" i="39" s="1"/>
  <c r="R140" i="39"/>
  <c r="V140" i="39" s="1"/>
  <c r="R141" i="39"/>
  <c r="V141" i="39" s="1"/>
  <c r="R142" i="39"/>
  <c r="V142" i="39" s="1"/>
  <c r="R143" i="39"/>
  <c r="V143" i="39" s="1"/>
  <c r="R144" i="39"/>
  <c r="V144" i="39" s="1"/>
  <c r="R145" i="39"/>
  <c r="V145" i="39" s="1"/>
  <c r="R146" i="39"/>
  <c r="V146" i="39" s="1"/>
  <c r="R147" i="39"/>
  <c r="V147" i="39" s="1"/>
  <c r="R148" i="39"/>
  <c r="V148" i="39" s="1"/>
  <c r="R149" i="39"/>
  <c r="V149" i="39" s="1"/>
  <c r="R150" i="39"/>
  <c r="V150" i="39" s="1"/>
  <c r="R151" i="39"/>
  <c r="V151" i="39" s="1"/>
  <c r="R152" i="39"/>
  <c r="V152" i="39" s="1"/>
  <c r="R153" i="39"/>
  <c r="V153" i="39" s="1"/>
  <c r="R154" i="39"/>
  <c r="V154" i="39" s="1"/>
  <c r="R155" i="39"/>
  <c r="V155" i="39" s="1"/>
  <c r="R156" i="39"/>
  <c r="V156" i="39" s="1"/>
  <c r="R157" i="39"/>
  <c r="V157" i="39" s="1"/>
  <c r="R158" i="39"/>
  <c r="V158" i="39" s="1"/>
  <c r="R159" i="39"/>
  <c r="V159" i="39" s="1"/>
  <c r="R160" i="39"/>
  <c r="V160" i="39" s="1"/>
  <c r="R161" i="39"/>
  <c r="V161" i="39" s="1"/>
  <c r="R162" i="39"/>
  <c r="V162" i="39" s="1"/>
  <c r="R163" i="39"/>
  <c r="V163" i="39" s="1"/>
  <c r="R164" i="39"/>
  <c r="V164" i="39" s="1"/>
  <c r="R165" i="39"/>
  <c r="V165" i="39" s="1"/>
  <c r="R166" i="39"/>
  <c r="V166" i="39" s="1"/>
  <c r="R167" i="39"/>
  <c r="V167" i="39" s="1"/>
  <c r="R168" i="39"/>
  <c r="V168" i="39" s="1"/>
  <c r="R169" i="39"/>
  <c r="V169" i="39" s="1"/>
  <c r="R170" i="39"/>
  <c r="V170" i="39" s="1"/>
  <c r="R171" i="39"/>
  <c r="V171" i="39" s="1"/>
  <c r="R172" i="39"/>
  <c r="V172" i="39" s="1"/>
  <c r="R173" i="39"/>
  <c r="V173" i="39" s="1"/>
  <c r="R174" i="39"/>
  <c r="V174" i="39" s="1"/>
  <c r="R175" i="39"/>
  <c r="V175" i="39" s="1"/>
  <c r="R176" i="39"/>
  <c r="V176" i="39" s="1"/>
  <c r="R177" i="39"/>
  <c r="V177" i="39" s="1"/>
  <c r="R178" i="39"/>
  <c r="V178" i="39" s="1"/>
  <c r="R179" i="39"/>
  <c r="V179" i="39" s="1"/>
  <c r="R180" i="39"/>
  <c r="V180" i="39" s="1"/>
  <c r="R181" i="39"/>
  <c r="V181" i="39" s="1"/>
  <c r="R182" i="39"/>
  <c r="V182" i="39" s="1"/>
  <c r="R183" i="39"/>
  <c r="V183" i="39" s="1"/>
  <c r="R184" i="39"/>
  <c r="V184" i="39" s="1"/>
  <c r="R185" i="39"/>
  <c r="V185" i="39" s="1"/>
  <c r="R186" i="39"/>
  <c r="V186" i="39" s="1"/>
  <c r="R187" i="39"/>
  <c r="V187" i="39" s="1"/>
  <c r="R188" i="39"/>
  <c r="V188" i="39" s="1"/>
  <c r="R189" i="39"/>
  <c r="V189" i="39" s="1"/>
  <c r="R190" i="39"/>
  <c r="V190" i="39" s="1"/>
  <c r="R191" i="39"/>
  <c r="V191" i="39" s="1"/>
  <c r="R192" i="39"/>
  <c r="V192" i="39" s="1"/>
  <c r="R193" i="39"/>
  <c r="V193" i="39" s="1"/>
  <c r="R194" i="39"/>
  <c r="V194" i="39" s="1"/>
  <c r="R195" i="39"/>
  <c r="V195" i="39" s="1"/>
  <c r="R196" i="39"/>
  <c r="V196" i="39" s="1"/>
  <c r="R197" i="39"/>
  <c r="V197" i="39" s="1"/>
  <c r="R198" i="39"/>
  <c r="V198" i="39" s="1"/>
  <c r="R199" i="39"/>
  <c r="V199" i="39" s="1"/>
  <c r="R200" i="39"/>
  <c r="V200" i="39" s="1"/>
  <c r="R201" i="39"/>
  <c r="V201" i="39" s="1"/>
  <c r="R202" i="39"/>
  <c r="V202" i="39" s="1"/>
  <c r="R203" i="39"/>
  <c r="V203" i="39" s="1"/>
  <c r="R204" i="39"/>
  <c r="V204" i="39" s="1"/>
  <c r="R205" i="39"/>
  <c r="V205" i="39" s="1"/>
  <c r="R206" i="39"/>
  <c r="V206" i="39" s="1"/>
  <c r="R207" i="39"/>
  <c r="V207" i="39" s="1"/>
  <c r="R208" i="39"/>
  <c r="V208" i="39" s="1"/>
  <c r="R209" i="39"/>
  <c r="V209" i="39" s="1"/>
  <c r="R210" i="39"/>
  <c r="V210" i="39" s="1"/>
  <c r="R211" i="39"/>
  <c r="V211" i="39" s="1"/>
  <c r="R212" i="39"/>
  <c r="V212" i="39" s="1"/>
  <c r="R213" i="39"/>
  <c r="V213" i="39" s="1"/>
  <c r="R214" i="39"/>
  <c r="V214" i="39" s="1"/>
  <c r="R215" i="39"/>
  <c r="V215" i="39" s="1"/>
  <c r="R216" i="39"/>
  <c r="V216" i="39" s="1"/>
  <c r="R217" i="39"/>
  <c r="V217" i="39" s="1"/>
  <c r="R218" i="39"/>
  <c r="V218" i="39" s="1"/>
  <c r="R219" i="39"/>
  <c r="V219" i="39" s="1"/>
  <c r="R220" i="39"/>
  <c r="V220" i="39" s="1"/>
  <c r="R221" i="39"/>
  <c r="V221" i="39" s="1"/>
  <c r="R222" i="39"/>
  <c r="V222" i="39" s="1"/>
  <c r="R223" i="39"/>
  <c r="V223" i="39" s="1"/>
  <c r="R224" i="39"/>
  <c r="V224" i="39" s="1"/>
  <c r="R225" i="39"/>
  <c r="V225" i="39" s="1"/>
  <c r="R226" i="39"/>
  <c r="V226" i="39" s="1"/>
  <c r="R227" i="39"/>
  <c r="V227" i="39" s="1"/>
  <c r="R228" i="39"/>
  <c r="V228" i="39" s="1"/>
  <c r="R229" i="39"/>
  <c r="V229" i="39" s="1"/>
  <c r="R230" i="39"/>
  <c r="V230" i="39" s="1"/>
  <c r="R231" i="39"/>
  <c r="V231" i="39" s="1"/>
  <c r="R232" i="39"/>
  <c r="V232" i="39" s="1"/>
  <c r="R233" i="39"/>
  <c r="V233" i="39" s="1"/>
  <c r="R234" i="39"/>
  <c r="V234" i="39" s="1"/>
  <c r="R235" i="39"/>
  <c r="V235" i="39" s="1"/>
  <c r="R236" i="39"/>
  <c r="V236" i="39" s="1"/>
  <c r="R237" i="39"/>
  <c r="V237" i="39" s="1"/>
  <c r="R238" i="39"/>
  <c r="V238" i="39" s="1"/>
  <c r="R239" i="39"/>
  <c r="V239" i="39" s="1"/>
  <c r="R240" i="39"/>
  <c r="V240" i="39" s="1"/>
  <c r="R241" i="39"/>
  <c r="V241" i="39" s="1"/>
  <c r="R242" i="39"/>
  <c r="V242" i="39" s="1"/>
  <c r="R243" i="39"/>
  <c r="V243" i="39" s="1"/>
  <c r="R244" i="39"/>
  <c r="V244" i="39" s="1"/>
  <c r="R245" i="39"/>
  <c r="V245" i="39" s="1"/>
  <c r="R246" i="39"/>
  <c r="V246" i="39" s="1"/>
  <c r="R247" i="39"/>
  <c r="V247" i="39" s="1"/>
  <c r="R248" i="39"/>
  <c r="V248" i="39" s="1"/>
  <c r="R249" i="39"/>
  <c r="V249" i="39" s="1"/>
  <c r="R250" i="39"/>
  <c r="V250" i="39" s="1"/>
  <c r="R251" i="39"/>
  <c r="V251" i="39" s="1"/>
  <c r="R252" i="39"/>
  <c r="V252" i="39" s="1"/>
  <c r="R253" i="39"/>
  <c r="V253" i="39" s="1"/>
  <c r="R254" i="39"/>
  <c r="V254" i="39" s="1"/>
  <c r="R255" i="39"/>
  <c r="V255" i="39" s="1"/>
  <c r="R256" i="39"/>
  <c r="V256" i="39" s="1"/>
  <c r="R257" i="39"/>
  <c r="V257" i="39" s="1"/>
  <c r="R258" i="39"/>
  <c r="V258" i="39" s="1"/>
  <c r="R259" i="39"/>
  <c r="V259" i="39" s="1"/>
  <c r="R260" i="39"/>
  <c r="V260" i="39" s="1"/>
  <c r="R261" i="39"/>
  <c r="V261" i="39" s="1"/>
  <c r="R262" i="39"/>
  <c r="V262" i="39" s="1"/>
  <c r="R263" i="39"/>
  <c r="V263" i="39" s="1"/>
  <c r="R264" i="39"/>
  <c r="V264" i="39" s="1"/>
  <c r="R265" i="39"/>
  <c r="V265" i="39" s="1"/>
  <c r="R266" i="39"/>
  <c r="V266" i="39" s="1"/>
  <c r="R267" i="39"/>
  <c r="V267" i="39" s="1"/>
  <c r="R268" i="39"/>
  <c r="V268" i="39" s="1"/>
  <c r="R269" i="39"/>
  <c r="V269" i="39" s="1"/>
  <c r="R270" i="39"/>
  <c r="V270" i="39" s="1"/>
  <c r="R271" i="39"/>
  <c r="V271" i="39" s="1"/>
  <c r="R272" i="39"/>
  <c r="V272" i="39" s="1"/>
  <c r="R273" i="39"/>
  <c r="V273" i="39" s="1"/>
  <c r="R274" i="39"/>
  <c r="V274" i="39" s="1"/>
  <c r="R275" i="39"/>
  <c r="V275" i="39" s="1"/>
  <c r="R276" i="39"/>
  <c r="V276" i="39" s="1"/>
  <c r="R277" i="39"/>
  <c r="V277" i="39" s="1"/>
  <c r="R278" i="39"/>
  <c r="V278" i="39" s="1"/>
  <c r="R279" i="39"/>
  <c r="V279" i="39" s="1"/>
  <c r="R280" i="39"/>
  <c r="V280" i="39" s="1"/>
  <c r="R281" i="39"/>
  <c r="V281" i="39" s="1"/>
  <c r="R282" i="39"/>
  <c r="V282" i="39" s="1"/>
  <c r="R283" i="39"/>
  <c r="V283" i="39" s="1"/>
  <c r="R284" i="39"/>
  <c r="V284" i="39" s="1"/>
  <c r="R285" i="39"/>
  <c r="V285" i="39" s="1"/>
  <c r="R286" i="39"/>
  <c r="V286" i="39" s="1"/>
  <c r="R287" i="39"/>
  <c r="V287" i="39" s="1"/>
  <c r="R288" i="39"/>
  <c r="V288" i="39" s="1"/>
  <c r="R289" i="39"/>
  <c r="V289" i="39" s="1"/>
  <c r="R290" i="39"/>
  <c r="V290" i="39" s="1"/>
  <c r="R291" i="39"/>
  <c r="V291" i="39" s="1"/>
  <c r="R292" i="39"/>
  <c r="V292" i="39" s="1"/>
  <c r="R293" i="39"/>
  <c r="V293" i="39" s="1"/>
  <c r="R294" i="39"/>
  <c r="V294" i="39" s="1"/>
  <c r="R295" i="39"/>
  <c r="V295" i="39" s="1"/>
  <c r="R296" i="39"/>
  <c r="V296" i="39" s="1"/>
  <c r="R297" i="39"/>
  <c r="V297" i="39" s="1"/>
  <c r="R298" i="39"/>
  <c r="V298" i="39" s="1"/>
  <c r="R299" i="39"/>
  <c r="V299" i="39" s="1"/>
  <c r="R300" i="39"/>
  <c r="V300" i="39" s="1"/>
  <c r="R301" i="39"/>
  <c r="V301" i="39" s="1"/>
  <c r="R302" i="39"/>
  <c r="V302" i="39" s="1"/>
  <c r="R303" i="39"/>
  <c r="V303" i="39" s="1"/>
  <c r="R304" i="39"/>
  <c r="V304" i="39" s="1"/>
  <c r="R305" i="39"/>
  <c r="V305" i="39" s="1"/>
  <c r="R306" i="39"/>
  <c r="V306" i="39" s="1"/>
  <c r="R307" i="39"/>
  <c r="V307" i="39" s="1"/>
  <c r="R308" i="39"/>
  <c r="V308" i="39" s="1"/>
  <c r="R309" i="39"/>
  <c r="V309" i="39" s="1"/>
  <c r="R310" i="39"/>
  <c r="V310" i="39" s="1"/>
  <c r="R311" i="39"/>
  <c r="V311" i="39" s="1"/>
  <c r="R312" i="39"/>
  <c r="V312" i="39" s="1"/>
  <c r="R313" i="39"/>
  <c r="V313" i="39" s="1"/>
  <c r="R314" i="39"/>
  <c r="V314" i="39" s="1"/>
  <c r="R315" i="39"/>
  <c r="V315" i="39" s="1"/>
  <c r="R316" i="39"/>
  <c r="V316" i="39" s="1"/>
  <c r="R317" i="39"/>
  <c r="V317" i="39" s="1"/>
  <c r="R318" i="39"/>
  <c r="V318" i="39" s="1"/>
  <c r="R319" i="39"/>
  <c r="V319" i="39" s="1"/>
  <c r="R320" i="39"/>
  <c r="V320" i="39" s="1"/>
  <c r="R321" i="39"/>
  <c r="V321" i="39" s="1"/>
  <c r="R322" i="39"/>
  <c r="V322" i="39" s="1"/>
  <c r="R323" i="39"/>
  <c r="V323" i="39" s="1"/>
  <c r="R324" i="39"/>
  <c r="V324" i="39" s="1"/>
  <c r="R325" i="39"/>
  <c r="V325" i="39" s="1"/>
  <c r="R326" i="39"/>
  <c r="V326" i="39" s="1"/>
  <c r="R327" i="39"/>
  <c r="V327" i="39" s="1"/>
  <c r="R328" i="39"/>
  <c r="V328" i="39" s="1"/>
  <c r="R329" i="39"/>
  <c r="V329" i="39" s="1"/>
  <c r="R330" i="39"/>
  <c r="V330" i="39" s="1"/>
  <c r="R331" i="39"/>
  <c r="V331" i="39" s="1"/>
  <c r="R332" i="39"/>
  <c r="V332" i="39" s="1"/>
  <c r="R333" i="39"/>
  <c r="V333" i="39" s="1"/>
  <c r="R334" i="39"/>
  <c r="V334" i="39" s="1"/>
  <c r="R335" i="39"/>
  <c r="V335" i="39" s="1"/>
  <c r="R336" i="39"/>
  <c r="V336" i="39" s="1"/>
  <c r="R337" i="39"/>
  <c r="V337" i="39" s="1"/>
  <c r="R338" i="39"/>
  <c r="V338" i="39" s="1"/>
  <c r="R339" i="39"/>
  <c r="V339" i="39" s="1"/>
  <c r="R340" i="39"/>
  <c r="V340" i="39" s="1"/>
  <c r="R341" i="39"/>
  <c r="V341" i="39" s="1"/>
  <c r="R342" i="39"/>
  <c r="V342" i="39" s="1"/>
  <c r="R343" i="39"/>
  <c r="V343" i="39" s="1"/>
  <c r="R344" i="39"/>
  <c r="V344" i="39" s="1"/>
  <c r="R345" i="39"/>
  <c r="V345" i="39" s="1"/>
  <c r="R346" i="39"/>
  <c r="V346" i="39" s="1"/>
  <c r="R347" i="39"/>
  <c r="V347" i="39" s="1"/>
  <c r="R348" i="39"/>
  <c r="V348" i="39" s="1"/>
  <c r="R349" i="39"/>
  <c r="V349" i="39" s="1"/>
  <c r="R350" i="39"/>
  <c r="V350" i="39" s="1"/>
  <c r="R351" i="39"/>
  <c r="V351" i="39" s="1"/>
  <c r="R352" i="39"/>
  <c r="V352" i="39" s="1"/>
  <c r="R353" i="39"/>
  <c r="V353" i="39" s="1"/>
  <c r="R354" i="39"/>
  <c r="V354" i="39" s="1"/>
  <c r="R355" i="39"/>
  <c r="V355" i="39" s="1"/>
  <c r="R356" i="39"/>
  <c r="V356" i="39" s="1"/>
  <c r="R357" i="39"/>
  <c r="V357" i="39" s="1"/>
  <c r="R358" i="39"/>
  <c r="V358" i="39" s="1"/>
  <c r="R359" i="39"/>
  <c r="V359" i="39" s="1"/>
  <c r="R360" i="39"/>
  <c r="V360" i="39" s="1"/>
  <c r="R361" i="39"/>
  <c r="V361" i="39" s="1"/>
  <c r="R362" i="39"/>
  <c r="V362" i="39" s="1"/>
  <c r="R363" i="39"/>
  <c r="V363" i="39" s="1"/>
  <c r="R364" i="39"/>
  <c r="V364" i="39" s="1"/>
  <c r="R365" i="39"/>
  <c r="V365" i="39" s="1"/>
  <c r="R366" i="39"/>
  <c r="V366" i="39" s="1"/>
  <c r="R367" i="39"/>
  <c r="V367" i="39" s="1"/>
  <c r="R368" i="39"/>
  <c r="V368" i="39" s="1"/>
  <c r="R369" i="39"/>
  <c r="V369" i="39" s="1"/>
  <c r="R370" i="39"/>
  <c r="V370" i="39" s="1"/>
  <c r="R371" i="39"/>
  <c r="V371" i="39" s="1"/>
  <c r="R372" i="39"/>
  <c r="V372" i="39" s="1"/>
  <c r="R373" i="39"/>
  <c r="V373" i="39" s="1"/>
  <c r="R374" i="39"/>
  <c r="V374" i="39" s="1"/>
  <c r="R375" i="39"/>
  <c r="V375" i="39" s="1"/>
  <c r="R376" i="39"/>
  <c r="V376" i="39" s="1"/>
  <c r="R377" i="39"/>
  <c r="V377" i="39" s="1"/>
  <c r="R378" i="39"/>
  <c r="V378" i="39" s="1"/>
  <c r="R379" i="39"/>
  <c r="V379" i="39" s="1"/>
  <c r="R380" i="39"/>
  <c r="V380" i="39" s="1"/>
  <c r="R381" i="39"/>
  <c r="V381" i="39" s="1"/>
  <c r="R382" i="39"/>
  <c r="V382" i="39" s="1"/>
  <c r="R383" i="39"/>
  <c r="V383" i="39" s="1"/>
  <c r="R384" i="39"/>
  <c r="V384" i="39" s="1"/>
  <c r="R385" i="39"/>
  <c r="V385" i="39" s="1"/>
  <c r="R386" i="39"/>
  <c r="V386" i="39" s="1"/>
  <c r="R387" i="39"/>
  <c r="V387" i="39" s="1"/>
  <c r="R388" i="39"/>
  <c r="V388" i="39" s="1"/>
  <c r="R389" i="39"/>
  <c r="V389" i="39" s="1"/>
  <c r="R390" i="39"/>
  <c r="V390" i="39" s="1"/>
  <c r="R391" i="39"/>
  <c r="V391" i="39" s="1"/>
  <c r="R392" i="39"/>
  <c r="V392" i="39" s="1"/>
  <c r="R393" i="39"/>
  <c r="V393" i="39" s="1"/>
  <c r="R394" i="39"/>
  <c r="V394" i="39" s="1"/>
  <c r="R395" i="39"/>
  <c r="V395" i="39" s="1"/>
  <c r="R396" i="39"/>
  <c r="V396" i="39" s="1"/>
  <c r="R397" i="39"/>
  <c r="V397" i="39" s="1"/>
  <c r="R398" i="39"/>
  <c r="V398" i="39" s="1"/>
  <c r="R399" i="39"/>
  <c r="V399" i="39" s="1"/>
  <c r="R400" i="39"/>
  <c r="V400" i="39" s="1"/>
  <c r="R401" i="39"/>
  <c r="V401" i="39" s="1"/>
  <c r="R402" i="39"/>
  <c r="V402" i="39" s="1"/>
  <c r="R403" i="39"/>
  <c r="V403" i="39" s="1"/>
  <c r="R404" i="39"/>
  <c r="V404" i="39" s="1"/>
  <c r="R405" i="39"/>
  <c r="V405" i="39" s="1"/>
  <c r="R406" i="39"/>
  <c r="V406" i="39" s="1"/>
  <c r="R407" i="39"/>
  <c r="V407" i="39" s="1"/>
  <c r="R408" i="39"/>
  <c r="V408" i="39" s="1"/>
  <c r="R409" i="39"/>
  <c r="V409" i="39" s="1"/>
  <c r="R410" i="39"/>
  <c r="V410" i="39" s="1"/>
  <c r="R411" i="39"/>
  <c r="V411" i="39" s="1"/>
  <c r="R412" i="39"/>
  <c r="V412" i="39" s="1"/>
  <c r="R413" i="39"/>
  <c r="V413" i="39" s="1"/>
  <c r="R414" i="39"/>
  <c r="V414" i="39" s="1"/>
  <c r="R415" i="39"/>
  <c r="V415" i="39" s="1"/>
  <c r="R416" i="39"/>
  <c r="V416" i="39" s="1"/>
  <c r="R417" i="39"/>
  <c r="V417" i="39" s="1"/>
  <c r="R418" i="39"/>
  <c r="V418" i="39" s="1"/>
  <c r="R419" i="39"/>
  <c r="V419" i="39" s="1"/>
  <c r="R420" i="39"/>
  <c r="V420" i="39" s="1"/>
  <c r="R421" i="39"/>
  <c r="V421" i="39" s="1"/>
  <c r="R422" i="39"/>
  <c r="V422" i="39" s="1"/>
  <c r="R423" i="39"/>
  <c r="V423" i="39" s="1"/>
  <c r="R424" i="39"/>
  <c r="V424" i="39" s="1"/>
  <c r="R425" i="39"/>
  <c r="V425" i="39" s="1"/>
  <c r="R426" i="39"/>
  <c r="V426" i="39" s="1"/>
  <c r="R427" i="39"/>
  <c r="V427" i="39" s="1"/>
  <c r="R428" i="39"/>
  <c r="V428" i="39" s="1"/>
  <c r="R429" i="39"/>
  <c r="V429" i="39" s="1"/>
  <c r="R430" i="39"/>
  <c r="V430" i="39" s="1"/>
  <c r="R431" i="39"/>
  <c r="V431" i="39" s="1"/>
  <c r="R432" i="39"/>
  <c r="V432" i="39" s="1"/>
  <c r="R433" i="39"/>
  <c r="V433" i="39" s="1"/>
  <c r="R434" i="39"/>
  <c r="V434" i="39" s="1"/>
  <c r="R435" i="39"/>
  <c r="V435" i="39" s="1"/>
  <c r="R436" i="39"/>
  <c r="V436" i="39" s="1"/>
  <c r="R437" i="39"/>
  <c r="V437" i="39" s="1"/>
  <c r="R438" i="39"/>
  <c r="V438" i="39" s="1"/>
  <c r="R439" i="39"/>
  <c r="V439" i="39" s="1"/>
  <c r="R440" i="39"/>
  <c r="V440" i="39" s="1"/>
  <c r="R441" i="39"/>
  <c r="V441" i="39" s="1"/>
  <c r="R442" i="39"/>
  <c r="V442" i="39" s="1"/>
  <c r="R443" i="39"/>
  <c r="V443" i="39" s="1"/>
  <c r="R444" i="39"/>
  <c r="V444" i="39" s="1"/>
  <c r="R445" i="39"/>
  <c r="V445" i="39" s="1"/>
  <c r="R446" i="39"/>
  <c r="V446" i="39" s="1"/>
  <c r="R447" i="39"/>
  <c r="V447" i="39" s="1"/>
  <c r="R448" i="39"/>
  <c r="V448" i="39" s="1"/>
  <c r="R449" i="39"/>
  <c r="V449" i="39" s="1"/>
  <c r="R450" i="39"/>
  <c r="V450" i="39" s="1"/>
  <c r="R451" i="39"/>
  <c r="V451" i="39" s="1"/>
  <c r="R452" i="39"/>
  <c r="V452" i="39" s="1"/>
  <c r="R453" i="39"/>
  <c r="V453" i="39" s="1"/>
  <c r="R454" i="39"/>
  <c r="V454" i="39" s="1"/>
  <c r="R455" i="39"/>
  <c r="V455" i="39" s="1"/>
  <c r="R456" i="39"/>
  <c r="V456" i="39" s="1"/>
  <c r="R457" i="39"/>
  <c r="V457" i="39" s="1"/>
  <c r="R458" i="39"/>
  <c r="V458" i="39" s="1"/>
  <c r="R459" i="39"/>
  <c r="V459" i="39" s="1"/>
  <c r="R460" i="39"/>
  <c r="V460" i="39" s="1"/>
  <c r="R461" i="39"/>
  <c r="V461" i="39" s="1"/>
  <c r="R462" i="39"/>
  <c r="V462" i="39" s="1"/>
  <c r="R463" i="39"/>
  <c r="V463" i="39" s="1"/>
  <c r="R464" i="39"/>
  <c r="V464" i="39" s="1"/>
  <c r="R465" i="39"/>
  <c r="V465" i="39" s="1"/>
  <c r="R466" i="39"/>
  <c r="V466" i="39" s="1"/>
  <c r="R467" i="39"/>
  <c r="V467" i="39" s="1"/>
  <c r="R468" i="39"/>
  <c r="V468" i="39" s="1"/>
  <c r="R469" i="39"/>
  <c r="V469" i="39" s="1"/>
  <c r="R470" i="39"/>
  <c r="V470" i="39" s="1"/>
  <c r="R471" i="39"/>
  <c r="V471" i="39" s="1"/>
  <c r="R472" i="39"/>
  <c r="V472" i="39" s="1"/>
  <c r="R473" i="39"/>
  <c r="V473" i="39" s="1"/>
  <c r="R474" i="39"/>
  <c r="V474" i="39" s="1"/>
  <c r="R475" i="39"/>
  <c r="V475" i="39" s="1"/>
  <c r="R476" i="39"/>
  <c r="V476" i="39" s="1"/>
  <c r="R477" i="39"/>
  <c r="V477" i="39" s="1"/>
  <c r="R478" i="39"/>
  <c r="V478" i="39" s="1"/>
  <c r="R479" i="39"/>
  <c r="V479" i="39" s="1"/>
  <c r="R480" i="39"/>
  <c r="V480" i="39" s="1"/>
  <c r="R481" i="39"/>
  <c r="V481" i="39" s="1"/>
  <c r="R482" i="39"/>
  <c r="V482" i="39" s="1"/>
  <c r="R483" i="39"/>
  <c r="V483" i="39" s="1"/>
  <c r="R484" i="39"/>
  <c r="V484" i="39" s="1"/>
  <c r="R485" i="39"/>
  <c r="V485" i="39" s="1"/>
  <c r="R486" i="39"/>
  <c r="V486" i="39" s="1"/>
  <c r="R487" i="39"/>
  <c r="V487" i="39" s="1"/>
  <c r="R488" i="39"/>
  <c r="V488" i="39" s="1"/>
  <c r="R489" i="39"/>
  <c r="V489" i="39" s="1"/>
  <c r="R490" i="39"/>
  <c r="V490" i="39" s="1"/>
  <c r="R491" i="39"/>
  <c r="V491" i="39" s="1"/>
  <c r="R492" i="39"/>
  <c r="V492" i="39" s="1"/>
  <c r="R493" i="39"/>
  <c r="V493" i="39" s="1"/>
  <c r="R494" i="39"/>
  <c r="V494" i="39" s="1"/>
  <c r="R495" i="39"/>
  <c r="V495" i="39" s="1"/>
  <c r="R496" i="39"/>
  <c r="V496" i="39" s="1"/>
  <c r="R497" i="39"/>
  <c r="V497" i="39" s="1"/>
  <c r="R498" i="39"/>
  <c r="V498" i="39" s="1"/>
  <c r="R499" i="39"/>
  <c r="V499" i="39" s="1"/>
  <c r="R500" i="39"/>
  <c r="V500" i="39" s="1"/>
  <c r="R501" i="39"/>
  <c r="V501" i="39" s="1"/>
  <c r="R502" i="39"/>
  <c r="V502" i="39" s="1"/>
  <c r="R503" i="39"/>
  <c r="V503" i="39" s="1"/>
  <c r="R504" i="39"/>
  <c r="V504" i="39" s="1"/>
  <c r="R505" i="39"/>
  <c r="V505" i="39" s="1"/>
  <c r="R506" i="39"/>
  <c r="V506" i="39" s="1"/>
  <c r="R507" i="39"/>
  <c r="V507" i="39" s="1"/>
  <c r="R508" i="39"/>
  <c r="V508" i="39" s="1"/>
  <c r="R509" i="39"/>
  <c r="V509" i="39" s="1"/>
  <c r="R510" i="39"/>
  <c r="V510" i="39" s="1"/>
  <c r="R511" i="39"/>
  <c r="V511" i="39" s="1"/>
  <c r="R512" i="39"/>
  <c r="V512" i="39" s="1"/>
  <c r="R513" i="39"/>
  <c r="V513" i="39" s="1"/>
  <c r="R514" i="39"/>
  <c r="V514" i="39" s="1"/>
  <c r="R515" i="39"/>
  <c r="V515" i="39" s="1"/>
  <c r="R516" i="39"/>
  <c r="V516" i="39" s="1"/>
  <c r="R517" i="39"/>
  <c r="V517" i="39" s="1"/>
  <c r="R518" i="39"/>
  <c r="V518" i="39" s="1"/>
  <c r="R519" i="39"/>
  <c r="V519" i="39" s="1"/>
  <c r="R520" i="39"/>
  <c r="V520" i="39" s="1"/>
  <c r="R521" i="39"/>
  <c r="V521" i="39" s="1"/>
  <c r="R522" i="39"/>
  <c r="V522" i="39" s="1"/>
  <c r="R523" i="39"/>
  <c r="V523" i="39" s="1"/>
  <c r="R524" i="39"/>
  <c r="V524" i="39" s="1"/>
  <c r="R525" i="39"/>
  <c r="V525" i="39" s="1"/>
  <c r="R526" i="39"/>
  <c r="V526" i="39" s="1"/>
  <c r="R527" i="39"/>
  <c r="V527" i="39" s="1"/>
  <c r="R528" i="39"/>
  <c r="V528" i="39" s="1"/>
  <c r="R529" i="39"/>
  <c r="V529" i="39" s="1"/>
  <c r="R530" i="39"/>
  <c r="V530" i="39" s="1"/>
  <c r="R531" i="39"/>
  <c r="V531" i="39" s="1"/>
  <c r="R532" i="39"/>
  <c r="V532" i="39" s="1"/>
  <c r="R533" i="39"/>
  <c r="V533" i="39" s="1"/>
  <c r="R534" i="39"/>
  <c r="V534" i="39" s="1"/>
  <c r="R535" i="39"/>
  <c r="V535" i="39" s="1"/>
  <c r="R536" i="39"/>
  <c r="V536" i="39" s="1"/>
  <c r="R537" i="39"/>
  <c r="V537" i="39" s="1"/>
  <c r="R538" i="39"/>
  <c r="V538" i="39" s="1"/>
  <c r="R539" i="39"/>
  <c r="V539" i="39" s="1"/>
  <c r="R540" i="39"/>
  <c r="V540" i="39" s="1"/>
  <c r="R541" i="39"/>
  <c r="V541" i="39" s="1"/>
  <c r="R542" i="39"/>
  <c r="V542" i="39" s="1"/>
  <c r="R543" i="39"/>
  <c r="V543" i="39" s="1"/>
  <c r="R544" i="39"/>
  <c r="V544" i="39" s="1"/>
  <c r="R545" i="39"/>
  <c r="V545" i="39" s="1"/>
  <c r="R546" i="39"/>
  <c r="V546" i="39" s="1"/>
  <c r="R547" i="39"/>
  <c r="V547" i="39" s="1"/>
  <c r="R548" i="39"/>
  <c r="V548" i="39" s="1"/>
  <c r="R549" i="39"/>
  <c r="V549" i="39" s="1"/>
  <c r="R550" i="39"/>
  <c r="V550" i="39" s="1"/>
  <c r="R551" i="39"/>
  <c r="V551" i="39" s="1"/>
  <c r="R552" i="39"/>
  <c r="V552" i="39" s="1"/>
  <c r="R553" i="39"/>
  <c r="V553" i="39" s="1"/>
  <c r="R554" i="39"/>
  <c r="V554" i="39" s="1"/>
  <c r="R555" i="39"/>
  <c r="V555" i="39" s="1"/>
  <c r="R556" i="39"/>
  <c r="V556" i="39" s="1"/>
  <c r="R557" i="39"/>
  <c r="V557" i="39" s="1"/>
  <c r="R558" i="39"/>
  <c r="V558" i="39" s="1"/>
  <c r="R559" i="39"/>
  <c r="V559" i="39" s="1"/>
  <c r="R560" i="39"/>
  <c r="V560" i="39" s="1"/>
  <c r="R561" i="39"/>
  <c r="V561" i="39" s="1"/>
  <c r="R562" i="39"/>
  <c r="V562" i="39" s="1"/>
  <c r="R563" i="39"/>
  <c r="V563" i="39" s="1"/>
  <c r="R564" i="39"/>
  <c r="V564" i="39" s="1"/>
  <c r="R565" i="39"/>
  <c r="V565" i="39" s="1"/>
  <c r="R566" i="39"/>
  <c r="V566" i="39" s="1"/>
  <c r="R567" i="39"/>
  <c r="V567" i="39" s="1"/>
  <c r="R568" i="39"/>
  <c r="V568" i="39" s="1"/>
  <c r="R569" i="39"/>
  <c r="V569" i="39" s="1"/>
  <c r="R570" i="39"/>
  <c r="V570" i="39" s="1"/>
  <c r="R571" i="39"/>
  <c r="V571" i="39" s="1"/>
  <c r="R572" i="39"/>
  <c r="V572" i="39" s="1"/>
  <c r="R573" i="39"/>
  <c r="V573" i="39" s="1"/>
  <c r="R574" i="39"/>
  <c r="V574" i="39" s="1"/>
  <c r="R575" i="39"/>
  <c r="V575" i="39" s="1"/>
  <c r="R576" i="39"/>
  <c r="V576" i="39" s="1"/>
  <c r="R577" i="39"/>
  <c r="V577" i="39" s="1"/>
  <c r="R578" i="39"/>
  <c r="V578" i="39" s="1"/>
  <c r="R579" i="39"/>
  <c r="V579" i="39" s="1"/>
  <c r="R580" i="39"/>
  <c r="V580" i="39" s="1"/>
  <c r="R581" i="39"/>
  <c r="V581" i="39" s="1"/>
  <c r="R582" i="39"/>
  <c r="V582" i="39" s="1"/>
  <c r="R583" i="39"/>
  <c r="V583" i="39" s="1"/>
  <c r="R584" i="39"/>
  <c r="V584" i="39" s="1"/>
  <c r="R585" i="39"/>
  <c r="V585" i="39" s="1"/>
  <c r="R586" i="39"/>
  <c r="V586" i="39" s="1"/>
  <c r="R587" i="39"/>
  <c r="V587" i="39" s="1"/>
  <c r="R588" i="39"/>
  <c r="V588" i="39" s="1"/>
  <c r="R589" i="39"/>
  <c r="V589" i="39" s="1"/>
  <c r="R590" i="39"/>
  <c r="V590" i="39" s="1"/>
  <c r="R591" i="39"/>
  <c r="V591" i="39" s="1"/>
  <c r="R592" i="39"/>
  <c r="V592" i="39" s="1"/>
  <c r="R593" i="39"/>
  <c r="V593" i="39" s="1"/>
  <c r="R594" i="39"/>
  <c r="V594" i="39" s="1"/>
  <c r="R595" i="39"/>
  <c r="V595" i="39" s="1"/>
  <c r="R596" i="39"/>
  <c r="V596" i="39" s="1"/>
  <c r="R597" i="39"/>
  <c r="V597" i="39" s="1"/>
  <c r="R598" i="39"/>
  <c r="V598" i="39" s="1"/>
  <c r="R599" i="39"/>
  <c r="V599" i="39" s="1"/>
  <c r="R600" i="39"/>
  <c r="V600" i="39" s="1"/>
  <c r="R601" i="39"/>
  <c r="V601" i="39" s="1"/>
  <c r="R602" i="39"/>
  <c r="V602" i="39" s="1"/>
  <c r="R603" i="39"/>
  <c r="V603" i="39" s="1"/>
  <c r="R604" i="39"/>
  <c r="V604" i="39" s="1"/>
  <c r="R605" i="39"/>
  <c r="V605" i="39" s="1"/>
  <c r="R606" i="39"/>
  <c r="V606" i="39" s="1"/>
  <c r="R607" i="39"/>
  <c r="V607" i="39" s="1"/>
  <c r="R608" i="39"/>
  <c r="V608" i="39" s="1"/>
  <c r="R609" i="39"/>
  <c r="V609" i="39" s="1"/>
  <c r="R610" i="39"/>
  <c r="V610" i="39" s="1"/>
  <c r="R611" i="39"/>
  <c r="V611" i="39" s="1"/>
  <c r="R612" i="39"/>
  <c r="V612" i="39" s="1"/>
  <c r="R613" i="39"/>
  <c r="V613" i="39" s="1"/>
  <c r="R614" i="39"/>
  <c r="V614" i="39" s="1"/>
  <c r="R615" i="39"/>
  <c r="V615" i="39" s="1"/>
  <c r="R616" i="39"/>
  <c r="V616" i="39" s="1"/>
  <c r="R617" i="39"/>
  <c r="V617" i="39" s="1"/>
  <c r="R618" i="39"/>
  <c r="V618" i="39" s="1"/>
  <c r="R619" i="39"/>
  <c r="V619" i="39" s="1"/>
  <c r="R620" i="39"/>
  <c r="V620" i="39" s="1"/>
  <c r="R621" i="39"/>
  <c r="V621" i="39" s="1"/>
  <c r="R622" i="39"/>
  <c r="V622" i="39" s="1"/>
  <c r="R623" i="39"/>
  <c r="V623" i="39" s="1"/>
  <c r="R624" i="39"/>
  <c r="V624" i="39" s="1"/>
  <c r="R625" i="39"/>
  <c r="V625" i="39" s="1"/>
  <c r="R626" i="39"/>
  <c r="V626" i="39" s="1"/>
  <c r="R627" i="39"/>
  <c r="V627" i="39" s="1"/>
  <c r="R628" i="39"/>
  <c r="V628" i="39" s="1"/>
  <c r="R629" i="39"/>
  <c r="V629" i="39" s="1"/>
  <c r="R630" i="39"/>
  <c r="V630" i="39" s="1"/>
  <c r="R631" i="39"/>
  <c r="V631" i="39" s="1"/>
  <c r="R632" i="39"/>
  <c r="V632" i="39" s="1"/>
  <c r="R633" i="39"/>
  <c r="V633" i="39" s="1"/>
  <c r="R634" i="39"/>
  <c r="V634" i="39" s="1"/>
  <c r="R635" i="39"/>
  <c r="V635" i="39" s="1"/>
  <c r="R636" i="39"/>
  <c r="V636" i="39" s="1"/>
  <c r="R637" i="39"/>
  <c r="V637" i="39" s="1"/>
  <c r="R638" i="39"/>
  <c r="V638" i="39" s="1"/>
  <c r="R639" i="39"/>
  <c r="V639" i="39" s="1"/>
  <c r="R640" i="39"/>
  <c r="V640" i="39" s="1"/>
  <c r="R641" i="39"/>
  <c r="V641" i="39" s="1"/>
  <c r="R642" i="39"/>
  <c r="V642" i="39" s="1"/>
  <c r="R643" i="39"/>
  <c r="V643" i="39" s="1"/>
  <c r="R644" i="39"/>
  <c r="V644" i="39" s="1"/>
  <c r="R645" i="39"/>
  <c r="V645" i="39" s="1"/>
  <c r="R646" i="39"/>
  <c r="V646" i="39" s="1"/>
  <c r="R647" i="39"/>
  <c r="V647" i="39" s="1"/>
  <c r="R648" i="39"/>
  <c r="V648" i="39" s="1"/>
  <c r="R649" i="39"/>
  <c r="V649" i="39" s="1"/>
  <c r="R650" i="39"/>
  <c r="V650" i="39" s="1"/>
  <c r="R651" i="39"/>
  <c r="V651" i="39" s="1"/>
  <c r="R652" i="39"/>
  <c r="V652" i="39" s="1"/>
  <c r="R653" i="39"/>
  <c r="V653" i="39" s="1"/>
  <c r="R654" i="39"/>
  <c r="V654" i="39" s="1"/>
  <c r="R655" i="39"/>
  <c r="V655" i="39" s="1"/>
  <c r="R656" i="39"/>
  <c r="V656" i="39" s="1"/>
  <c r="R657" i="39"/>
  <c r="V657" i="39" s="1"/>
  <c r="R658" i="39"/>
  <c r="V658" i="39" s="1"/>
  <c r="R659" i="39"/>
  <c r="V659" i="39" s="1"/>
  <c r="R660" i="39"/>
  <c r="V660" i="39" s="1"/>
  <c r="R661" i="39"/>
  <c r="V661" i="39" s="1"/>
  <c r="R662" i="39"/>
  <c r="V662" i="39" s="1"/>
  <c r="R663" i="39"/>
  <c r="V663" i="39" s="1"/>
  <c r="R664" i="39"/>
  <c r="V664" i="39" s="1"/>
  <c r="R665" i="39"/>
  <c r="V665" i="39" s="1"/>
  <c r="R666" i="39"/>
  <c r="V666" i="39" s="1"/>
  <c r="R667" i="39"/>
  <c r="V667" i="39" s="1"/>
  <c r="R668" i="39"/>
  <c r="V668" i="39" s="1"/>
  <c r="R669" i="39"/>
  <c r="V669" i="39" s="1"/>
  <c r="R670" i="39"/>
  <c r="V670" i="39" s="1"/>
  <c r="R671" i="39"/>
  <c r="V671" i="39" s="1"/>
  <c r="R672" i="39"/>
  <c r="V672" i="39" s="1"/>
  <c r="R673" i="39"/>
  <c r="V673" i="39" s="1"/>
  <c r="R674" i="39"/>
  <c r="V674" i="39" s="1"/>
  <c r="R675" i="39"/>
  <c r="V675" i="39" s="1"/>
  <c r="R676" i="39"/>
  <c r="V676" i="39" s="1"/>
  <c r="R677" i="39"/>
  <c r="V677" i="39" s="1"/>
  <c r="R678" i="39"/>
  <c r="V678" i="39" s="1"/>
  <c r="R679" i="39"/>
  <c r="V679" i="39" s="1"/>
  <c r="R680" i="39"/>
  <c r="V680" i="39" s="1"/>
  <c r="R681" i="39"/>
  <c r="V681" i="39" s="1"/>
  <c r="R682" i="39"/>
  <c r="V682" i="39" s="1"/>
  <c r="R683" i="39"/>
  <c r="V683" i="39" s="1"/>
  <c r="R684" i="39"/>
  <c r="V684" i="39" s="1"/>
  <c r="R685" i="39"/>
  <c r="V685" i="39" s="1"/>
  <c r="R686" i="39"/>
  <c r="V686" i="39" s="1"/>
  <c r="R687" i="39"/>
  <c r="V687" i="39" s="1"/>
  <c r="R688" i="39"/>
  <c r="V688" i="39" s="1"/>
  <c r="R689" i="39"/>
  <c r="V689" i="39" s="1"/>
  <c r="R690" i="39"/>
  <c r="V690" i="39" s="1"/>
  <c r="R691" i="39"/>
  <c r="V691" i="39" s="1"/>
  <c r="R692" i="39"/>
  <c r="V692" i="39" s="1"/>
  <c r="R693" i="39"/>
  <c r="V693" i="39" s="1"/>
  <c r="R694" i="39"/>
  <c r="V694" i="39" s="1"/>
  <c r="R695" i="39"/>
  <c r="V695" i="39" s="1"/>
  <c r="R696" i="39"/>
  <c r="V696" i="39" s="1"/>
  <c r="R697" i="39"/>
  <c r="V697" i="39" s="1"/>
  <c r="R698" i="39"/>
  <c r="V698" i="39" s="1"/>
  <c r="R699" i="39"/>
  <c r="V699" i="39" s="1"/>
  <c r="R700" i="39"/>
  <c r="V700" i="39" s="1"/>
  <c r="R701" i="39"/>
  <c r="V701" i="39" s="1"/>
  <c r="R702" i="39"/>
  <c r="V702" i="39" s="1"/>
  <c r="R703" i="39"/>
  <c r="V703" i="39" s="1"/>
  <c r="R704" i="39"/>
  <c r="V704" i="39" s="1"/>
  <c r="R705" i="39"/>
  <c r="V705" i="39" s="1"/>
  <c r="R706" i="39"/>
  <c r="V706" i="39" s="1"/>
  <c r="R707" i="39"/>
  <c r="V707" i="39" s="1"/>
  <c r="R708" i="39"/>
  <c r="V708" i="39" s="1"/>
  <c r="R709" i="39"/>
  <c r="V709" i="39" s="1"/>
  <c r="R710" i="39"/>
  <c r="V710" i="39" s="1"/>
  <c r="R711" i="39"/>
  <c r="V711" i="39" s="1"/>
  <c r="R712" i="39"/>
  <c r="V712" i="39" s="1"/>
  <c r="R713" i="39"/>
  <c r="V713" i="39" s="1"/>
  <c r="R714" i="39"/>
  <c r="V714" i="39" s="1"/>
  <c r="R715" i="39"/>
  <c r="V715" i="39" s="1"/>
  <c r="R716" i="39"/>
  <c r="V716" i="39" s="1"/>
  <c r="R717" i="39"/>
  <c r="V717" i="39" s="1"/>
  <c r="R718" i="39"/>
  <c r="V718" i="39" s="1"/>
  <c r="R719" i="39"/>
  <c r="V719" i="39" s="1"/>
  <c r="R720" i="39"/>
  <c r="V720" i="39" s="1"/>
  <c r="R721" i="39"/>
  <c r="V721" i="39" s="1"/>
  <c r="R722" i="39"/>
  <c r="V722" i="39" s="1"/>
  <c r="R723" i="39"/>
  <c r="V723" i="39" s="1"/>
  <c r="R724" i="39"/>
  <c r="V724" i="39" s="1"/>
  <c r="R725" i="39"/>
  <c r="V725" i="39" s="1"/>
  <c r="R726" i="39"/>
  <c r="V726" i="39" s="1"/>
  <c r="R727" i="39"/>
  <c r="V727" i="39" s="1"/>
  <c r="R728" i="39"/>
  <c r="V728" i="39" s="1"/>
  <c r="R729" i="39"/>
  <c r="V729" i="39" s="1"/>
  <c r="R730" i="39"/>
  <c r="V730" i="39" s="1"/>
  <c r="R731" i="39"/>
  <c r="V731" i="39" s="1"/>
  <c r="R732" i="39"/>
  <c r="V732" i="39" s="1"/>
  <c r="R733" i="39"/>
  <c r="V733" i="39" s="1"/>
  <c r="R734" i="39"/>
  <c r="V734" i="39" s="1"/>
  <c r="R735" i="39"/>
  <c r="V735" i="39" s="1"/>
  <c r="R736" i="39"/>
  <c r="V736" i="39" s="1"/>
  <c r="R737" i="39"/>
  <c r="V737" i="39" s="1"/>
  <c r="R738" i="39"/>
  <c r="V738" i="39" s="1"/>
  <c r="R739" i="39"/>
  <c r="V739" i="39" s="1"/>
  <c r="R740" i="39"/>
  <c r="V740" i="39" s="1"/>
  <c r="R741" i="39"/>
  <c r="V741" i="39" s="1"/>
  <c r="R742" i="39"/>
  <c r="V742" i="39" s="1"/>
  <c r="R743" i="39"/>
  <c r="V743" i="39" s="1"/>
  <c r="R744" i="39"/>
  <c r="V744" i="39" s="1"/>
  <c r="R745" i="39"/>
  <c r="V745" i="39" s="1"/>
  <c r="R746" i="39"/>
  <c r="V746" i="39" s="1"/>
  <c r="R747" i="39"/>
  <c r="V747" i="39" s="1"/>
  <c r="R748" i="39"/>
  <c r="V748" i="39" s="1"/>
  <c r="R749" i="39"/>
  <c r="V749" i="39" s="1"/>
  <c r="R750" i="39"/>
  <c r="V750" i="39" s="1"/>
  <c r="R751" i="39"/>
  <c r="V751" i="39" s="1"/>
  <c r="R752" i="39"/>
  <c r="V752" i="39" s="1"/>
  <c r="R753" i="39"/>
  <c r="V753" i="39" s="1"/>
  <c r="R754" i="39"/>
  <c r="V754" i="39" s="1"/>
  <c r="R755" i="39"/>
  <c r="V755" i="39" s="1"/>
  <c r="R756" i="39"/>
  <c r="V756" i="39" s="1"/>
  <c r="R757" i="39"/>
  <c r="V757" i="39" s="1"/>
  <c r="R758" i="39"/>
  <c r="V758" i="39" s="1"/>
  <c r="R759" i="39"/>
  <c r="V759" i="39" s="1"/>
  <c r="R760" i="39"/>
  <c r="V760" i="39" s="1"/>
  <c r="R761" i="39"/>
  <c r="V761" i="39" s="1"/>
  <c r="R762" i="39"/>
  <c r="V762" i="39" s="1"/>
  <c r="R763" i="39"/>
  <c r="V763" i="39" s="1"/>
  <c r="R764" i="39"/>
  <c r="V764" i="39" s="1"/>
  <c r="R765" i="39"/>
  <c r="V765" i="39" s="1"/>
  <c r="R766" i="39"/>
  <c r="V766" i="39" s="1"/>
  <c r="R767" i="39"/>
  <c r="V767" i="39" s="1"/>
  <c r="R768" i="39"/>
  <c r="V768" i="39" s="1"/>
  <c r="R769" i="39"/>
  <c r="V769" i="39" s="1"/>
  <c r="R770" i="39"/>
  <c r="V770" i="39" s="1"/>
  <c r="R771" i="39"/>
  <c r="V771" i="39" s="1"/>
  <c r="R772" i="39"/>
  <c r="V772" i="39" s="1"/>
  <c r="R773" i="39"/>
  <c r="V773" i="39" s="1"/>
  <c r="R774" i="39"/>
  <c r="V774" i="39" s="1"/>
  <c r="R775" i="39"/>
  <c r="V775" i="39" s="1"/>
  <c r="R776" i="39"/>
  <c r="V776" i="39" s="1"/>
  <c r="R777" i="39"/>
  <c r="V777" i="39" s="1"/>
  <c r="R778" i="39"/>
  <c r="V778" i="39" s="1"/>
  <c r="R779" i="39"/>
  <c r="V779" i="39" s="1"/>
  <c r="R780" i="39"/>
  <c r="V780" i="39" s="1"/>
  <c r="R781" i="39"/>
  <c r="V781" i="39" s="1"/>
  <c r="R782" i="39"/>
  <c r="V782" i="39" s="1"/>
  <c r="R783" i="39"/>
  <c r="V783" i="39" s="1"/>
  <c r="R784" i="39"/>
  <c r="V784" i="39" s="1"/>
  <c r="R785" i="39"/>
  <c r="V785" i="39" s="1"/>
  <c r="R786" i="39"/>
  <c r="V786" i="39" s="1"/>
  <c r="R787" i="39"/>
  <c r="V787" i="39" s="1"/>
  <c r="R788" i="39"/>
  <c r="V788" i="39" s="1"/>
  <c r="R789" i="39"/>
  <c r="V789" i="39" s="1"/>
  <c r="R790" i="39"/>
  <c r="V790" i="39" s="1"/>
  <c r="R791" i="39"/>
  <c r="V791" i="39" s="1"/>
  <c r="R792" i="39"/>
  <c r="V792" i="39" s="1"/>
  <c r="R793" i="39"/>
  <c r="V793" i="39" s="1"/>
  <c r="R794" i="39"/>
  <c r="V794" i="39" s="1"/>
  <c r="R795" i="39"/>
  <c r="V795" i="39" s="1"/>
  <c r="R796" i="39"/>
  <c r="V796" i="39" s="1"/>
  <c r="R797" i="39"/>
  <c r="V797" i="39" s="1"/>
  <c r="R798" i="39"/>
  <c r="V798" i="39" s="1"/>
  <c r="R799" i="39"/>
  <c r="V799" i="39" s="1"/>
  <c r="R800" i="39"/>
  <c r="V800" i="39" s="1"/>
  <c r="R801" i="39"/>
  <c r="V801" i="39" s="1"/>
  <c r="R802" i="39"/>
  <c r="V802" i="39" s="1"/>
  <c r="R803" i="39"/>
  <c r="V803" i="39" s="1"/>
  <c r="R804" i="39"/>
  <c r="V804" i="39" s="1"/>
  <c r="R805" i="39"/>
  <c r="V805" i="39" s="1"/>
  <c r="R806" i="39"/>
  <c r="V806" i="39" s="1"/>
  <c r="R807" i="39"/>
  <c r="V807" i="39" s="1"/>
  <c r="R808" i="39"/>
  <c r="V808" i="39" s="1"/>
  <c r="R809" i="39"/>
  <c r="V809" i="39" s="1"/>
  <c r="R810" i="39"/>
  <c r="V810" i="39" s="1"/>
  <c r="R811" i="39"/>
  <c r="V811" i="39" s="1"/>
  <c r="R812" i="39"/>
  <c r="V812" i="39" s="1"/>
  <c r="R813" i="39"/>
  <c r="V813" i="39" s="1"/>
  <c r="R814" i="39"/>
  <c r="V814" i="39" s="1"/>
  <c r="R815" i="39"/>
  <c r="V815" i="39" s="1"/>
  <c r="R816" i="39"/>
  <c r="V816" i="39" s="1"/>
  <c r="R817" i="39"/>
  <c r="V817" i="39" s="1"/>
  <c r="R818" i="39"/>
  <c r="V818" i="39" s="1"/>
  <c r="R819" i="39"/>
  <c r="V819" i="39" s="1"/>
  <c r="R820" i="39"/>
  <c r="V820" i="39" s="1"/>
  <c r="R821" i="39"/>
  <c r="V821" i="39" s="1"/>
  <c r="R822" i="39"/>
  <c r="V822" i="39" s="1"/>
  <c r="R823" i="39"/>
  <c r="V823" i="39" s="1"/>
  <c r="R824" i="39"/>
  <c r="V824" i="39" s="1"/>
  <c r="R825" i="39"/>
  <c r="V825" i="39" s="1"/>
  <c r="R826" i="39"/>
  <c r="V826" i="39" s="1"/>
  <c r="R827" i="39"/>
  <c r="V827" i="39" s="1"/>
  <c r="Q4" i="39"/>
  <c r="Q5" i="39"/>
  <c r="Q6" i="39"/>
  <c r="Q7" i="39"/>
  <c r="Q8" i="39"/>
  <c r="Q9" i="39"/>
  <c r="Q10" i="39"/>
  <c r="Q11" i="39"/>
  <c r="Q12" i="39"/>
  <c r="Q13" i="39"/>
  <c r="Q14" i="39"/>
  <c r="Q15" i="39"/>
  <c r="Q16" i="39"/>
  <c r="Q17" i="39"/>
  <c r="Q18" i="39"/>
  <c r="Q19" i="39"/>
  <c r="Q20" i="39"/>
  <c r="Q21" i="39"/>
  <c r="Q22" i="39"/>
  <c r="Q23" i="39"/>
  <c r="Q24" i="39"/>
  <c r="Q25" i="39"/>
  <c r="Q26" i="39"/>
  <c r="Q27" i="39"/>
  <c r="Q28" i="39"/>
  <c r="Q29" i="39"/>
  <c r="Q30" i="39"/>
  <c r="Q31" i="39"/>
  <c r="Q32" i="39"/>
  <c r="Q33" i="39"/>
  <c r="Q34" i="39"/>
  <c r="Q35" i="39"/>
  <c r="Q36" i="39"/>
  <c r="Q37" i="39"/>
  <c r="Q38" i="39"/>
  <c r="Q39" i="39"/>
  <c r="Q40" i="39"/>
  <c r="Q41" i="39"/>
  <c r="Q42" i="39"/>
  <c r="Q43" i="39"/>
  <c r="Q44" i="39"/>
  <c r="Q45" i="39"/>
  <c r="Q46" i="39"/>
  <c r="Q47" i="39"/>
  <c r="Q48" i="39"/>
  <c r="Q49" i="39"/>
  <c r="Q50" i="39"/>
  <c r="Q51" i="39"/>
  <c r="Q52" i="39"/>
  <c r="Q53" i="39"/>
  <c r="Q54" i="39"/>
  <c r="Q55" i="39"/>
  <c r="Q56" i="39"/>
  <c r="Q57" i="39"/>
  <c r="Q58" i="39"/>
  <c r="Q59" i="39"/>
  <c r="Q60" i="39"/>
  <c r="Q61" i="39"/>
  <c r="Q62" i="39"/>
  <c r="Q63" i="39"/>
  <c r="Q64" i="39"/>
  <c r="Q65" i="39"/>
  <c r="Q66" i="39"/>
  <c r="Q67" i="39"/>
  <c r="Q68" i="39"/>
  <c r="Q69" i="39"/>
  <c r="Q70" i="39"/>
  <c r="Q71" i="39"/>
  <c r="Q72" i="39"/>
  <c r="Q73" i="39"/>
  <c r="Q74" i="39"/>
  <c r="Q75" i="39"/>
  <c r="Q76" i="39"/>
  <c r="Q77" i="39"/>
  <c r="Q78" i="39"/>
  <c r="Q79" i="39"/>
  <c r="Q80" i="39"/>
  <c r="Q81" i="39"/>
  <c r="Q82" i="39"/>
  <c r="Q83" i="39"/>
  <c r="Q84" i="39"/>
  <c r="Q85" i="39"/>
  <c r="Q86" i="39"/>
  <c r="Q87" i="39"/>
  <c r="Q88" i="39"/>
  <c r="Q89" i="39"/>
  <c r="Q90" i="39"/>
  <c r="Q91" i="39"/>
  <c r="Q92" i="39"/>
  <c r="Q93" i="39"/>
  <c r="Q94" i="39"/>
  <c r="Q95" i="39"/>
  <c r="Q96" i="39"/>
  <c r="Q97" i="39"/>
  <c r="Q98" i="39"/>
  <c r="Q99" i="39"/>
  <c r="Q100" i="39"/>
  <c r="Q101" i="39"/>
  <c r="Q102" i="39"/>
  <c r="Q103" i="39"/>
  <c r="Q104" i="39"/>
  <c r="Q105" i="39"/>
  <c r="Q106" i="39"/>
  <c r="Q107" i="39"/>
  <c r="Q108" i="39"/>
  <c r="Q109" i="39"/>
  <c r="Q110" i="39"/>
  <c r="Q111" i="39"/>
  <c r="Q112" i="39"/>
  <c r="Q113" i="39"/>
  <c r="Q114" i="39"/>
  <c r="Q115" i="39"/>
  <c r="Q116" i="39"/>
  <c r="Q117" i="39"/>
  <c r="Q118" i="39"/>
  <c r="Q119" i="39"/>
  <c r="Q120" i="39"/>
  <c r="Q121" i="39"/>
  <c r="Q122" i="39"/>
  <c r="Q123" i="39"/>
  <c r="Q124" i="39"/>
  <c r="Q125" i="39"/>
  <c r="Q126" i="39"/>
  <c r="Q127" i="39"/>
  <c r="Q128" i="39"/>
  <c r="Q129" i="39"/>
  <c r="Q130" i="39"/>
  <c r="Q131" i="39"/>
  <c r="Q132" i="39"/>
  <c r="Q133" i="39"/>
  <c r="Q134" i="39"/>
  <c r="Q135" i="39"/>
  <c r="Q136" i="39"/>
  <c r="Q137" i="39"/>
  <c r="Q138" i="39"/>
  <c r="Q139" i="39"/>
  <c r="Q140" i="39"/>
  <c r="Q141" i="39"/>
  <c r="Q142" i="39"/>
  <c r="Q143" i="39"/>
  <c r="Q144" i="39"/>
  <c r="Q145" i="39"/>
  <c r="Q146" i="39"/>
  <c r="Q147" i="39"/>
  <c r="Q148" i="39"/>
  <c r="Q149" i="39"/>
  <c r="Q150" i="39"/>
  <c r="Q151" i="39"/>
  <c r="Q152" i="39"/>
  <c r="Q153" i="39"/>
  <c r="Q154" i="39"/>
  <c r="Q155" i="39"/>
  <c r="Q156" i="39"/>
  <c r="Q157" i="39"/>
  <c r="Q158" i="39"/>
  <c r="Q159" i="39"/>
  <c r="Q160" i="39"/>
  <c r="Q161" i="39"/>
  <c r="Q162" i="39"/>
  <c r="Q163" i="39"/>
  <c r="Q164" i="39"/>
  <c r="Q165" i="39"/>
  <c r="Q166" i="39"/>
  <c r="Q167" i="39"/>
  <c r="Q168" i="39"/>
  <c r="Q169" i="39"/>
  <c r="Q170" i="39"/>
  <c r="Q171" i="39"/>
  <c r="Q172" i="39"/>
  <c r="Q173" i="39"/>
  <c r="Q174" i="39"/>
  <c r="Q175" i="39"/>
  <c r="Q176" i="39"/>
  <c r="Q177" i="39"/>
  <c r="Q178" i="39"/>
  <c r="Q179" i="39"/>
  <c r="Q180" i="39"/>
  <c r="Q181" i="39"/>
  <c r="Q182" i="39"/>
  <c r="Q183" i="39"/>
  <c r="Q184" i="39"/>
  <c r="Q185" i="39"/>
  <c r="Q186" i="39"/>
  <c r="Q187" i="39"/>
  <c r="Q188" i="39"/>
  <c r="Q189" i="39"/>
  <c r="Q190" i="39"/>
  <c r="Q191" i="39"/>
  <c r="Q192" i="39"/>
  <c r="Q193" i="39"/>
  <c r="Q194" i="39"/>
  <c r="Q195" i="39"/>
  <c r="Q196" i="39"/>
  <c r="Q197" i="39"/>
  <c r="Q198" i="39"/>
  <c r="Q199" i="39"/>
  <c r="Q200" i="39"/>
  <c r="Q201" i="39"/>
  <c r="Q202" i="39"/>
  <c r="Q203" i="39"/>
  <c r="Q204" i="39"/>
  <c r="Q205" i="39"/>
  <c r="Q206" i="39"/>
  <c r="Q207" i="39"/>
  <c r="Q208" i="39"/>
  <c r="Q209" i="39"/>
  <c r="Q210" i="39"/>
  <c r="Q211" i="39"/>
  <c r="Q212" i="39"/>
  <c r="Q213" i="39"/>
  <c r="Q214" i="39"/>
  <c r="Q215" i="39"/>
  <c r="Q216" i="39"/>
  <c r="Q217" i="39"/>
  <c r="Q218" i="39"/>
  <c r="Q219" i="39"/>
  <c r="Q220" i="39"/>
  <c r="Q221" i="39"/>
  <c r="Q222" i="39"/>
  <c r="Q223" i="39"/>
  <c r="Q224" i="39"/>
  <c r="Q225" i="39"/>
  <c r="Q226" i="39"/>
  <c r="Q227" i="39"/>
  <c r="Q228" i="39"/>
  <c r="Q229" i="39"/>
  <c r="Q230" i="39"/>
  <c r="Q231" i="39"/>
  <c r="Q232" i="39"/>
  <c r="Q233" i="39"/>
  <c r="Q234" i="39"/>
  <c r="Q235" i="39"/>
  <c r="Q236" i="39"/>
  <c r="Q237" i="39"/>
  <c r="Q238" i="39"/>
  <c r="Q239" i="39"/>
  <c r="Q240" i="39"/>
  <c r="Q241" i="39"/>
  <c r="Q242" i="39"/>
  <c r="Q243" i="39"/>
  <c r="Q244" i="39"/>
  <c r="Q245" i="39"/>
  <c r="Q246" i="39"/>
  <c r="Q247" i="39"/>
  <c r="Q248" i="39"/>
  <c r="Q249" i="39"/>
  <c r="Q250" i="39"/>
  <c r="Q251" i="39"/>
  <c r="Q252" i="39"/>
  <c r="Q253" i="39"/>
  <c r="Q254" i="39"/>
  <c r="Q255" i="39"/>
  <c r="Q256" i="39"/>
  <c r="Q257" i="39"/>
  <c r="Q258" i="39"/>
  <c r="Q259" i="39"/>
  <c r="Q260" i="39"/>
  <c r="Q261" i="39"/>
  <c r="Q262" i="39"/>
  <c r="Q263" i="39"/>
  <c r="Q264" i="39"/>
  <c r="Q265" i="39"/>
  <c r="Q266" i="39"/>
  <c r="Q267" i="39"/>
  <c r="Q268" i="39"/>
  <c r="Q269" i="39"/>
  <c r="Q270" i="39"/>
  <c r="Q271" i="39"/>
  <c r="Q272" i="39"/>
  <c r="Q273" i="39"/>
  <c r="Q274" i="39"/>
  <c r="Q275" i="39"/>
  <c r="Q276" i="39"/>
  <c r="Q277" i="39"/>
  <c r="Q278" i="39"/>
  <c r="Q279" i="39"/>
  <c r="Q280" i="39"/>
  <c r="Q281" i="39"/>
  <c r="Q282" i="39"/>
  <c r="Q283" i="39"/>
  <c r="Q284" i="39"/>
  <c r="Q285" i="39"/>
  <c r="Q286" i="39"/>
  <c r="Q287" i="39"/>
  <c r="Q288" i="39"/>
  <c r="Q289" i="39"/>
  <c r="Q290" i="39"/>
  <c r="Q291" i="39"/>
  <c r="Q292" i="39"/>
  <c r="Q293" i="39"/>
  <c r="Q294" i="39"/>
  <c r="Q295" i="39"/>
  <c r="Q296" i="39"/>
  <c r="Q297" i="39"/>
  <c r="Q298" i="39"/>
  <c r="Q299" i="39"/>
  <c r="Q300" i="39"/>
  <c r="Q301" i="39"/>
  <c r="Q302" i="39"/>
  <c r="Q303" i="39"/>
  <c r="Q304" i="39"/>
  <c r="Q305" i="39"/>
  <c r="Q306" i="39"/>
  <c r="Q307" i="39"/>
  <c r="Q308" i="39"/>
  <c r="Q309" i="39"/>
  <c r="Q310" i="39"/>
  <c r="Q311" i="39"/>
  <c r="Q312" i="39"/>
  <c r="Q313" i="39"/>
  <c r="Q314" i="39"/>
  <c r="Q315" i="39"/>
  <c r="Q316" i="39"/>
  <c r="Q317" i="39"/>
  <c r="Q318" i="39"/>
  <c r="Q319" i="39"/>
  <c r="Q320" i="39"/>
  <c r="Q321" i="39"/>
  <c r="Q322" i="39"/>
  <c r="Q323" i="39"/>
  <c r="Q324" i="39"/>
  <c r="Q325" i="39"/>
  <c r="Q326" i="39"/>
  <c r="Q327" i="39"/>
  <c r="Q328" i="39"/>
  <c r="Q329" i="39"/>
  <c r="Q330" i="39"/>
  <c r="Q331" i="39"/>
  <c r="Q332" i="39"/>
  <c r="Q333" i="39"/>
  <c r="Q334" i="39"/>
  <c r="Q335" i="39"/>
  <c r="Q336" i="39"/>
  <c r="Q337" i="39"/>
  <c r="Q338" i="39"/>
  <c r="Q339" i="39"/>
  <c r="Q340" i="39"/>
  <c r="Q341" i="39"/>
  <c r="Q342" i="39"/>
  <c r="Q343" i="39"/>
  <c r="Q344" i="39"/>
  <c r="Q345" i="39"/>
  <c r="Q346" i="39"/>
  <c r="Q347" i="39"/>
  <c r="Q348" i="39"/>
  <c r="Q349" i="39"/>
  <c r="Q350" i="39"/>
  <c r="Q351" i="39"/>
  <c r="Q352" i="39"/>
  <c r="Q353" i="39"/>
  <c r="Q354" i="39"/>
  <c r="Q355" i="39"/>
  <c r="Q356" i="39"/>
  <c r="Q357" i="39"/>
  <c r="Q358" i="39"/>
  <c r="Q359" i="39"/>
  <c r="Q360" i="39"/>
  <c r="Q361" i="39"/>
  <c r="Q362" i="39"/>
  <c r="Q363" i="39"/>
  <c r="Q364" i="39"/>
  <c r="Q365" i="39"/>
  <c r="Q366" i="39"/>
  <c r="Q367" i="39"/>
  <c r="Q368" i="39"/>
  <c r="Q369" i="39"/>
  <c r="Q370" i="39"/>
  <c r="Q371" i="39"/>
  <c r="Q372" i="39"/>
  <c r="Q373" i="39"/>
  <c r="Q374" i="39"/>
  <c r="Q375" i="39"/>
  <c r="Q376" i="39"/>
  <c r="Q377" i="39"/>
  <c r="Q378" i="39"/>
  <c r="Q379" i="39"/>
  <c r="Q380" i="39"/>
  <c r="Q381" i="39"/>
  <c r="Q382" i="39"/>
  <c r="Q383" i="39"/>
  <c r="Q384" i="39"/>
  <c r="Q385" i="39"/>
  <c r="Q386" i="39"/>
  <c r="Q387" i="39"/>
  <c r="Q388" i="39"/>
  <c r="Q389" i="39"/>
  <c r="Q390" i="39"/>
  <c r="Q391" i="39"/>
  <c r="Q392" i="39"/>
  <c r="Q393" i="39"/>
  <c r="Q394" i="39"/>
  <c r="Q395" i="39"/>
  <c r="Q396" i="39"/>
  <c r="Q397" i="39"/>
  <c r="Q398" i="39"/>
  <c r="Q399" i="39"/>
  <c r="Q400" i="39"/>
  <c r="Q401" i="39"/>
  <c r="Q402" i="39"/>
  <c r="Q403" i="39"/>
  <c r="Q404" i="39"/>
  <c r="Q405" i="39"/>
  <c r="Q406" i="39"/>
  <c r="Q407" i="39"/>
  <c r="Q408" i="39"/>
  <c r="Q409" i="39"/>
  <c r="Q410" i="39"/>
  <c r="Q411" i="39"/>
  <c r="Q412" i="39"/>
  <c r="Q413" i="39"/>
  <c r="Q414" i="39"/>
  <c r="Q415" i="39"/>
  <c r="Q416" i="39"/>
  <c r="Q417" i="39"/>
  <c r="Q418" i="39"/>
  <c r="Q419" i="39"/>
  <c r="Q420" i="39"/>
  <c r="Q421" i="39"/>
  <c r="Q422" i="39"/>
  <c r="Q423" i="39"/>
  <c r="Q424" i="39"/>
  <c r="Q425" i="39"/>
  <c r="Q426" i="39"/>
  <c r="Q427" i="39"/>
  <c r="Q428" i="39"/>
  <c r="Q429" i="39"/>
  <c r="Q430" i="39"/>
  <c r="Q431" i="39"/>
  <c r="Q432" i="39"/>
  <c r="Q433" i="39"/>
  <c r="Q434" i="39"/>
  <c r="Q435" i="39"/>
  <c r="Q436" i="39"/>
  <c r="Q437" i="39"/>
  <c r="Q438" i="39"/>
  <c r="Q439" i="39"/>
  <c r="Q440" i="39"/>
  <c r="Q441" i="39"/>
  <c r="Q442" i="39"/>
  <c r="Q443" i="39"/>
  <c r="Q444" i="39"/>
  <c r="Q445" i="39"/>
  <c r="Q446" i="39"/>
  <c r="Q447" i="39"/>
  <c r="Q448" i="39"/>
  <c r="Q449" i="39"/>
  <c r="Q450" i="39"/>
  <c r="Q451" i="39"/>
  <c r="Q452" i="39"/>
  <c r="Q453" i="39"/>
  <c r="Q454" i="39"/>
  <c r="Q455" i="39"/>
  <c r="Q456" i="39"/>
  <c r="Q457" i="39"/>
  <c r="Q458" i="39"/>
  <c r="Q459" i="39"/>
  <c r="Q460" i="39"/>
  <c r="Q461" i="39"/>
  <c r="Q462" i="39"/>
  <c r="Q463" i="39"/>
  <c r="Q464" i="39"/>
  <c r="Q465" i="39"/>
  <c r="Q466" i="39"/>
  <c r="Q467" i="39"/>
  <c r="Q468" i="39"/>
  <c r="Q469" i="39"/>
  <c r="Q470" i="39"/>
  <c r="Q471" i="39"/>
  <c r="Q472" i="39"/>
  <c r="Q473" i="39"/>
  <c r="Q474" i="39"/>
  <c r="Q475" i="39"/>
  <c r="Q476" i="39"/>
  <c r="Q477" i="39"/>
  <c r="Q478" i="39"/>
  <c r="Q479" i="39"/>
  <c r="Q480" i="39"/>
  <c r="Q481" i="39"/>
  <c r="Q482" i="39"/>
  <c r="Q483" i="39"/>
  <c r="Q484" i="39"/>
  <c r="Q485" i="39"/>
  <c r="Q486" i="39"/>
  <c r="Q487" i="39"/>
  <c r="Q488" i="39"/>
  <c r="Q489" i="39"/>
  <c r="Q490" i="39"/>
  <c r="Q491" i="39"/>
  <c r="Q492" i="39"/>
  <c r="Q493" i="39"/>
  <c r="Q494" i="39"/>
  <c r="Q495" i="39"/>
  <c r="Q496" i="39"/>
  <c r="Q497" i="39"/>
  <c r="Q498" i="39"/>
  <c r="Q499" i="39"/>
  <c r="Q500" i="39"/>
  <c r="Q501" i="39"/>
  <c r="Q502" i="39"/>
  <c r="Q503" i="39"/>
  <c r="Q504" i="39"/>
  <c r="Q505" i="39"/>
  <c r="Q506" i="39"/>
  <c r="Q507" i="39"/>
  <c r="Q508" i="39"/>
  <c r="Q509" i="39"/>
  <c r="Q510" i="39"/>
  <c r="Q511" i="39"/>
  <c r="Q512" i="39"/>
  <c r="Q513" i="39"/>
  <c r="Q514" i="39"/>
  <c r="Q515" i="39"/>
  <c r="Q516" i="39"/>
  <c r="Q517" i="39"/>
  <c r="Q518" i="39"/>
  <c r="Q519" i="39"/>
  <c r="Q520" i="39"/>
  <c r="Q521" i="39"/>
  <c r="Q522" i="39"/>
  <c r="Q523" i="39"/>
  <c r="Q524" i="39"/>
  <c r="Q525" i="39"/>
  <c r="Q526" i="39"/>
  <c r="Q527" i="39"/>
  <c r="Q528" i="39"/>
  <c r="Q529" i="39"/>
  <c r="Q530" i="39"/>
  <c r="Q531" i="39"/>
  <c r="Q532" i="39"/>
  <c r="Q533" i="39"/>
  <c r="Q534" i="39"/>
  <c r="Q535" i="39"/>
  <c r="Q536" i="39"/>
  <c r="Q537" i="39"/>
  <c r="Q538" i="39"/>
  <c r="Q539" i="39"/>
  <c r="Q540" i="39"/>
  <c r="Q541" i="39"/>
  <c r="Q542" i="39"/>
  <c r="Q543" i="39"/>
  <c r="Q544" i="39"/>
  <c r="Q545" i="39"/>
  <c r="Q546" i="39"/>
  <c r="Q547" i="39"/>
  <c r="Q548" i="39"/>
  <c r="Q549" i="39"/>
  <c r="Q550" i="39"/>
  <c r="Q551" i="39"/>
  <c r="Q552" i="39"/>
  <c r="Q553" i="39"/>
  <c r="Q554" i="39"/>
  <c r="Q555" i="39"/>
  <c r="Q556" i="39"/>
  <c r="Q557" i="39"/>
  <c r="Q558" i="39"/>
  <c r="Q559" i="39"/>
  <c r="Q560" i="39"/>
  <c r="Q561" i="39"/>
  <c r="Q562" i="39"/>
  <c r="Q563" i="39"/>
  <c r="Q564" i="39"/>
  <c r="Q565" i="39"/>
  <c r="Q566" i="39"/>
  <c r="Q567" i="39"/>
  <c r="Q568" i="39"/>
  <c r="Q569" i="39"/>
  <c r="Q570" i="39"/>
  <c r="Q571" i="39"/>
  <c r="Q572" i="39"/>
  <c r="Q573" i="39"/>
  <c r="Q574" i="39"/>
  <c r="Q575" i="39"/>
  <c r="Q576" i="39"/>
  <c r="Q577" i="39"/>
  <c r="Q578" i="39"/>
  <c r="Q579" i="39"/>
  <c r="Q580" i="39"/>
  <c r="Q581" i="39"/>
  <c r="Q582" i="39"/>
  <c r="Q583" i="39"/>
  <c r="Q584" i="39"/>
  <c r="Q585" i="39"/>
  <c r="Q586" i="39"/>
  <c r="Q587" i="39"/>
  <c r="Q588" i="39"/>
  <c r="Q589" i="39"/>
  <c r="Q590" i="39"/>
  <c r="Q591" i="39"/>
  <c r="Q592" i="39"/>
  <c r="Q593" i="39"/>
  <c r="Q594" i="39"/>
  <c r="Q595" i="39"/>
  <c r="Q596" i="39"/>
  <c r="Q597" i="39"/>
  <c r="Q598" i="39"/>
  <c r="Q599" i="39"/>
  <c r="Q600" i="39"/>
  <c r="Q601" i="39"/>
  <c r="Q602" i="39"/>
  <c r="Q603" i="39"/>
  <c r="Q604" i="39"/>
  <c r="Q605" i="39"/>
  <c r="Q606" i="39"/>
  <c r="Q607" i="39"/>
  <c r="Q608" i="39"/>
  <c r="Q609" i="39"/>
  <c r="Q610" i="39"/>
  <c r="Q611" i="39"/>
  <c r="Q612" i="39"/>
  <c r="Q613" i="39"/>
  <c r="Q614" i="39"/>
  <c r="Q615" i="39"/>
  <c r="Q616" i="39"/>
  <c r="Q617" i="39"/>
  <c r="Q618" i="39"/>
  <c r="Q619" i="39"/>
  <c r="Q620" i="39"/>
  <c r="Q621" i="39"/>
  <c r="Q622" i="39"/>
  <c r="Q623" i="39"/>
  <c r="Q624" i="39"/>
  <c r="Q625" i="39"/>
  <c r="Q626" i="39"/>
  <c r="Q627" i="39"/>
  <c r="Q628" i="39"/>
  <c r="Q629" i="39"/>
  <c r="Q630" i="39"/>
  <c r="Q631" i="39"/>
  <c r="Q632" i="39"/>
  <c r="Q633" i="39"/>
  <c r="Q634" i="39"/>
  <c r="Q635" i="39"/>
  <c r="Q636" i="39"/>
  <c r="Q637" i="39"/>
  <c r="Q638" i="39"/>
  <c r="Q639" i="39"/>
  <c r="Q640" i="39"/>
  <c r="Q641" i="39"/>
  <c r="Q642" i="39"/>
  <c r="Q643" i="39"/>
  <c r="Q644" i="39"/>
  <c r="Q645" i="39"/>
  <c r="Q646" i="39"/>
  <c r="Q647" i="39"/>
  <c r="Q648" i="39"/>
  <c r="Q649" i="39"/>
  <c r="Q650" i="39"/>
  <c r="Q651" i="39"/>
  <c r="Q652" i="39"/>
  <c r="Q653" i="39"/>
  <c r="Q654" i="39"/>
  <c r="Q655" i="39"/>
  <c r="Q656" i="39"/>
  <c r="Q657" i="39"/>
  <c r="Q658" i="39"/>
  <c r="Q659" i="39"/>
  <c r="Q660" i="39"/>
  <c r="Q661" i="39"/>
  <c r="Q662" i="39"/>
  <c r="Q663" i="39"/>
  <c r="Q664" i="39"/>
  <c r="Q665" i="39"/>
  <c r="Q666" i="39"/>
  <c r="Q667" i="39"/>
  <c r="Q668" i="39"/>
  <c r="Q669" i="39"/>
  <c r="Q670" i="39"/>
  <c r="Q671" i="39"/>
  <c r="Q672" i="39"/>
  <c r="Q673" i="39"/>
  <c r="Q674" i="39"/>
  <c r="Q675" i="39"/>
  <c r="Q676" i="39"/>
  <c r="Q677" i="39"/>
  <c r="Q678" i="39"/>
  <c r="Q679" i="39"/>
  <c r="Q680" i="39"/>
  <c r="Q681" i="39"/>
  <c r="Q682" i="39"/>
  <c r="Q683" i="39"/>
  <c r="Q684" i="39"/>
  <c r="Q685" i="39"/>
  <c r="Q686" i="39"/>
  <c r="Q687" i="39"/>
  <c r="Q688" i="39"/>
  <c r="Q689" i="39"/>
  <c r="Q690" i="39"/>
  <c r="Q691" i="39"/>
  <c r="Q692" i="39"/>
  <c r="Q693" i="39"/>
  <c r="Q694" i="39"/>
  <c r="Q695" i="39"/>
  <c r="Q696" i="39"/>
  <c r="Q697" i="39"/>
  <c r="Q698" i="39"/>
  <c r="Q699" i="39"/>
  <c r="Q700" i="39"/>
  <c r="Q701" i="39"/>
  <c r="Q702" i="39"/>
  <c r="Q703" i="39"/>
  <c r="Q704" i="39"/>
  <c r="Q705" i="39"/>
  <c r="Q706" i="39"/>
  <c r="Q707" i="39"/>
  <c r="Q708" i="39"/>
  <c r="Q709" i="39"/>
  <c r="Q710" i="39"/>
  <c r="Q711" i="39"/>
  <c r="Q712" i="39"/>
  <c r="Q713" i="39"/>
  <c r="Q714" i="39"/>
  <c r="Q715" i="39"/>
  <c r="Q716" i="39"/>
  <c r="Q717" i="39"/>
  <c r="Q718" i="39"/>
  <c r="Q719" i="39"/>
  <c r="Q720" i="39"/>
  <c r="Q721" i="39"/>
  <c r="Q722" i="39"/>
  <c r="Q723" i="39"/>
  <c r="Q724" i="39"/>
  <c r="Q725" i="39"/>
  <c r="Q726" i="39"/>
  <c r="Q727" i="39"/>
  <c r="Q728" i="39"/>
  <c r="Q729" i="39"/>
  <c r="Q730" i="39"/>
  <c r="Q731" i="39"/>
  <c r="Q732" i="39"/>
  <c r="Q733" i="39"/>
  <c r="Q734" i="39"/>
  <c r="Q735" i="39"/>
  <c r="Q736" i="39"/>
  <c r="Q737" i="39"/>
  <c r="Q738" i="39"/>
  <c r="Q739" i="39"/>
  <c r="Q740" i="39"/>
  <c r="Q741" i="39"/>
  <c r="Q742" i="39"/>
  <c r="Q743" i="39"/>
  <c r="Q744" i="39"/>
  <c r="Q745" i="39"/>
  <c r="Q746" i="39"/>
  <c r="Q747" i="39"/>
  <c r="Q748" i="39"/>
  <c r="Q749" i="39"/>
  <c r="Q750" i="39"/>
  <c r="Q751" i="39"/>
  <c r="Q752" i="39"/>
  <c r="Q753" i="39"/>
  <c r="Q754" i="39"/>
  <c r="Q755" i="39"/>
  <c r="Q756" i="39"/>
  <c r="Q757" i="39"/>
  <c r="Q758" i="39"/>
  <c r="Q759" i="39"/>
  <c r="Q760" i="39"/>
  <c r="Q761" i="39"/>
  <c r="Q762" i="39"/>
  <c r="Q763" i="39"/>
  <c r="Q764" i="39"/>
  <c r="Q765" i="39"/>
  <c r="Q766" i="39"/>
  <c r="Q767" i="39"/>
  <c r="Q768" i="39"/>
  <c r="Q769" i="39"/>
  <c r="Q770" i="39"/>
  <c r="Q771" i="39"/>
  <c r="Q772" i="39"/>
  <c r="Q773" i="39"/>
  <c r="Q774" i="39"/>
  <c r="Q775" i="39"/>
  <c r="Q776" i="39"/>
  <c r="Q777" i="39"/>
  <c r="Q778" i="39"/>
  <c r="Q779" i="39"/>
  <c r="Q780" i="39"/>
  <c r="Q781" i="39"/>
  <c r="Q782" i="39"/>
  <c r="Q783" i="39"/>
  <c r="Q784" i="39"/>
  <c r="Q785" i="39"/>
  <c r="Q786" i="39"/>
  <c r="Q787" i="39"/>
  <c r="Q788" i="39"/>
  <c r="Q789" i="39"/>
  <c r="Q790" i="39"/>
  <c r="Q791" i="39"/>
  <c r="Q792" i="39"/>
  <c r="Q793" i="39"/>
  <c r="Q794" i="39"/>
  <c r="Q795" i="39"/>
  <c r="Q796" i="39"/>
  <c r="Q797" i="39"/>
  <c r="Q798" i="39"/>
  <c r="Q799" i="39"/>
  <c r="Q800" i="39"/>
  <c r="Q801" i="39"/>
  <c r="Q802" i="39"/>
  <c r="Q803" i="39"/>
  <c r="Q804" i="39"/>
  <c r="Q805" i="39"/>
  <c r="Q806" i="39"/>
  <c r="Q807" i="39"/>
  <c r="Q808" i="39"/>
  <c r="Q809" i="39"/>
  <c r="Q810" i="39"/>
  <c r="Q811" i="39"/>
  <c r="Q812" i="39"/>
  <c r="Q813" i="39"/>
  <c r="Q814" i="39"/>
  <c r="Q815" i="39"/>
  <c r="Q816" i="39"/>
  <c r="Q817" i="39"/>
  <c r="Q818" i="39"/>
  <c r="Q819" i="39"/>
  <c r="Q820" i="39"/>
  <c r="Q821" i="39"/>
  <c r="Q822" i="39"/>
  <c r="Q823" i="39"/>
  <c r="Q824" i="39"/>
  <c r="Q825" i="39"/>
  <c r="Q826" i="39"/>
  <c r="Q827" i="39"/>
  <c r="P4" i="39"/>
  <c r="P5" i="39"/>
  <c r="P6" i="39"/>
  <c r="P7" i="39"/>
  <c r="P8" i="39"/>
  <c r="P9" i="39"/>
  <c r="P10" i="39"/>
  <c r="P11" i="39"/>
  <c r="P12" i="39"/>
  <c r="P13" i="39"/>
  <c r="P14" i="39"/>
  <c r="P15" i="39"/>
  <c r="P16" i="39"/>
  <c r="P17" i="39"/>
  <c r="P18" i="39"/>
  <c r="P19" i="39"/>
  <c r="P20" i="39"/>
  <c r="P21" i="39"/>
  <c r="P22" i="39"/>
  <c r="P23" i="39"/>
  <c r="P24" i="39"/>
  <c r="P25" i="39"/>
  <c r="P26" i="39"/>
  <c r="P27" i="39"/>
  <c r="P28" i="39"/>
  <c r="P29" i="39"/>
  <c r="P30" i="39"/>
  <c r="P31" i="39"/>
  <c r="P32" i="39"/>
  <c r="P33" i="39"/>
  <c r="P34" i="39"/>
  <c r="P35" i="39"/>
  <c r="P36" i="39"/>
  <c r="P37" i="39"/>
  <c r="P38" i="39"/>
  <c r="P39" i="39"/>
  <c r="P40" i="39"/>
  <c r="P41" i="39"/>
  <c r="P42" i="39"/>
  <c r="P43" i="39"/>
  <c r="P44" i="39"/>
  <c r="P45" i="39"/>
  <c r="P46" i="39"/>
  <c r="P47" i="39"/>
  <c r="P48" i="39"/>
  <c r="P49" i="39"/>
  <c r="P50" i="39"/>
  <c r="P51" i="39"/>
  <c r="P52" i="39"/>
  <c r="P53" i="39"/>
  <c r="P54" i="39"/>
  <c r="P55" i="39"/>
  <c r="P56" i="39"/>
  <c r="P57" i="39"/>
  <c r="P58" i="39"/>
  <c r="P59" i="39"/>
  <c r="P60" i="39"/>
  <c r="P61" i="39"/>
  <c r="P62" i="39"/>
  <c r="P63" i="39"/>
  <c r="P64" i="39"/>
  <c r="P65" i="39"/>
  <c r="P66" i="39"/>
  <c r="P67" i="39"/>
  <c r="P68" i="39"/>
  <c r="P69" i="39"/>
  <c r="P70" i="39"/>
  <c r="P71" i="39"/>
  <c r="P72" i="39"/>
  <c r="P73" i="39"/>
  <c r="P74" i="39"/>
  <c r="P75" i="39"/>
  <c r="P76" i="39"/>
  <c r="P77" i="39"/>
  <c r="P78" i="39"/>
  <c r="P79" i="39"/>
  <c r="P80" i="39"/>
  <c r="P81" i="39"/>
  <c r="P82" i="39"/>
  <c r="P83" i="39"/>
  <c r="P84" i="39"/>
  <c r="P85" i="39"/>
  <c r="P86" i="39"/>
  <c r="P87" i="39"/>
  <c r="P88" i="39"/>
  <c r="P89" i="39"/>
  <c r="P90" i="39"/>
  <c r="P91" i="39"/>
  <c r="P92" i="39"/>
  <c r="P93" i="39"/>
  <c r="P94" i="39"/>
  <c r="P95" i="39"/>
  <c r="P96" i="39"/>
  <c r="P97" i="39"/>
  <c r="P98" i="39"/>
  <c r="P99" i="39"/>
  <c r="P100" i="39"/>
  <c r="P101" i="39"/>
  <c r="P102" i="39"/>
  <c r="P103" i="39"/>
  <c r="P104" i="39"/>
  <c r="P105" i="39"/>
  <c r="P106" i="39"/>
  <c r="P107" i="39"/>
  <c r="P108" i="39"/>
  <c r="P109" i="39"/>
  <c r="P110" i="39"/>
  <c r="P111" i="39"/>
  <c r="P112" i="39"/>
  <c r="P113" i="39"/>
  <c r="P114" i="39"/>
  <c r="P115" i="39"/>
  <c r="P116" i="39"/>
  <c r="P117" i="39"/>
  <c r="P118" i="39"/>
  <c r="P119" i="39"/>
  <c r="P120" i="39"/>
  <c r="P121" i="39"/>
  <c r="P122" i="39"/>
  <c r="P123" i="39"/>
  <c r="P124" i="39"/>
  <c r="P125" i="39"/>
  <c r="P126" i="39"/>
  <c r="P127" i="39"/>
  <c r="P128" i="39"/>
  <c r="P129" i="39"/>
  <c r="P130" i="39"/>
  <c r="P131" i="39"/>
  <c r="P132" i="39"/>
  <c r="P133" i="39"/>
  <c r="P134" i="39"/>
  <c r="P135" i="39"/>
  <c r="P136" i="39"/>
  <c r="P137" i="39"/>
  <c r="P138" i="39"/>
  <c r="P139" i="39"/>
  <c r="P140" i="39"/>
  <c r="P141" i="39"/>
  <c r="P142" i="39"/>
  <c r="P143" i="39"/>
  <c r="P144" i="39"/>
  <c r="P145" i="39"/>
  <c r="P146" i="39"/>
  <c r="P147" i="39"/>
  <c r="P148" i="39"/>
  <c r="P149" i="39"/>
  <c r="P150" i="39"/>
  <c r="P151" i="39"/>
  <c r="P152" i="39"/>
  <c r="P153" i="39"/>
  <c r="P154" i="39"/>
  <c r="P155" i="39"/>
  <c r="P156" i="39"/>
  <c r="P157" i="39"/>
  <c r="P158" i="39"/>
  <c r="P159" i="39"/>
  <c r="P160" i="39"/>
  <c r="P161" i="39"/>
  <c r="P162" i="39"/>
  <c r="P163" i="39"/>
  <c r="P164" i="39"/>
  <c r="P165" i="39"/>
  <c r="P166" i="39"/>
  <c r="P167" i="39"/>
  <c r="P168" i="39"/>
  <c r="P169" i="39"/>
  <c r="P170" i="39"/>
  <c r="P171" i="39"/>
  <c r="P172" i="39"/>
  <c r="P173" i="39"/>
  <c r="P174" i="39"/>
  <c r="P175" i="39"/>
  <c r="P176" i="39"/>
  <c r="P177" i="39"/>
  <c r="P178" i="39"/>
  <c r="P179" i="39"/>
  <c r="P180" i="39"/>
  <c r="P181" i="39"/>
  <c r="P182" i="39"/>
  <c r="P183" i="39"/>
  <c r="P184" i="39"/>
  <c r="P185" i="39"/>
  <c r="P186" i="39"/>
  <c r="P187" i="39"/>
  <c r="P188" i="39"/>
  <c r="P189" i="39"/>
  <c r="P190" i="39"/>
  <c r="P191" i="39"/>
  <c r="P192" i="39"/>
  <c r="P193" i="39"/>
  <c r="P194" i="39"/>
  <c r="P195" i="39"/>
  <c r="P196" i="39"/>
  <c r="P197" i="39"/>
  <c r="P198" i="39"/>
  <c r="P199" i="39"/>
  <c r="P200" i="39"/>
  <c r="P201" i="39"/>
  <c r="P202" i="39"/>
  <c r="P203" i="39"/>
  <c r="P204" i="39"/>
  <c r="P205" i="39"/>
  <c r="P206" i="39"/>
  <c r="P207" i="39"/>
  <c r="P208" i="39"/>
  <c r="P209" i="39"/>
  <c r="P210" i="39"/>
  <c r="P211" i="39"/>
  <c r="P212" i="39"/>
  <c r="P213" i="39"/>
  <c r="P214" i="39"/>
  <c r="P215" i="39"/>
  <c r="P216" i="39"/>
  <c r="P217" i="39"/>
  <c r="P218" i="39"/>
  <c r="P219" i="39"/>
  <c r="P220" i="39"/>
  <c r="P221" i="39"/>
  <c r="P222" i="39"/>
  <c r="P223" i="39"/>
  <c r="P224" i="39"/>
  <c r="P225" i="39"/>
  <c r="P226" i="39"/>
  <c r="P227" i="39"/>
  <c r="P228" i="39"/>
  <c r="P229" i="39"/>
  <c r="P230" i="39"/>
  <c r="P231" i="39"/>
  <c r="P232" i="39"/>
  <c r="P233" i="39"/>
  <c r="P234" i="39"/>
  <c r="P235" i="39"/>
  <c r="P236" i="39"/>
  <c r="P237" i="39"/>
  <c r="P238" i="39"/>
  <c r="P239" i="39"/>
  <c r="P240" i="39"/>
  <c r="P241" i="39"/>
  <c r="P242" i="39"/>
  <c r="P243" i="39"/>
  <c r="P244" i="39"/>
  <c r="P245" i="39"/>
  <c r="P246" i="39"/>
  <c r="P247" i="39"/>
  <c r="P248" i="39"/>
  <c r="P249" i="39"/>
  <c r="P250" i="39"/>
  <c r="P251" i="39"/>
  <c r="P252" i="39"/>
  <c r="P253" i="39"/>
  <c r="P254" i="39"/>
  <c r="P255" i="39"/>
  <c r="P256" i="39"/>
  <c r="P257" i="39"/>
  <c r="P258" i="39"/>
  <c r="P259" i="39"/>
  <c r="P260" i="39"/>
  <c r="P261" i="39"/>
  <c r="P262" i="39"/>
  <c r="P263" i="39"/>
  <c r="P264" i="39"/>
  <c r="P265" i="39"/>
  <c r="P266" i="39"/>
  <c r="P267" i="39"/>
  <c r="P268" i="39"/>
  <c r="P269" i="39"/>
  <c r="P270" i="39"/>
  <c r="P271" i="39"/>
  <c r="P272" i="39"/>
  <c r="P273" i="39"/>
  <c r="P274" i="39"/>
  <c r="P275" i="39"/>
  <c r="P276" i="39"/>
  <c r="P277" i="39"/>
  <c r="P278" i="39"/>
  <c r="P279" i="39"/>
  <c r="P280" i="39"/>
  <c r="P281" i="39"/>
  <c r="P282" i="39"/>
  <c r="P283" i="39"/>
  <c r="P284" i="39"/>
  <c r="P285" i="39"/>
  <c r="P286" i="39"/>
  <c r="P287" i="39"/>
  <c r="P288" i="39"/>
  <c r="P289" i="39"/>
  <c r="P290" i="39"/>
  <c r="P291" i="39"/>
  <c r="P292" i="39"/>
  <c r="P293" i="39"/>
  <c r="P294" i="39"/>
  <c r="P295" i="39"/>
  <c r="P296" i="39"/>
  <c r="P297" i="39"/>
  <c r="P298" i="39"/>
  <c r="P299" i="39"/>
  <c r="P300" i="39"/>
  <c r="P301" i="39"/>
  <c r="P302" i="39"/>
  <c r="P303" i="39"/>
  <c r="P304" i="39"/>
  <c r="P305" i="39"/>
  <c r="P306" i="39"/>
  <c r="P307" i="39"/>
  <c r="P308" i="39"/>
  <c r="P309" i="39"/>
  <c r="P310" i="39"/>
  <c r="P311" i="39"/>
  <c r="P312" i="39"/>
  <c r="P313" i="39"/>
  <c r="P314" i="39"/>
  <c r="P315" i="39"/>
  <c r="P316" i="39"/>
  <c r="P317" i="39"/>
  <c r="P318" i="39"/>
  <c r="P319" i="39"/>
  <c r="P320" i="39"/>
  <c r="P321" i="39"/>
  <c r="P322" i="39"/>
  <c r="P323" i="39"/>
  <c r="P324" i="39"/>
  <c r="P325" i="39"/>
  <c r="P326" i="39"/>
  <c r="P327" i="39"/>
  <c r="P328" i="39"/>
  <c r="P329" i="39"/>
  <c r="P330" i="39"/>
  <c r="P331" i="39"/>
  <c r="P332" i="39"/>
  <c r="P333" i="39"/>
  <c r="P334" i="39"/>
  <c r="P335" i="39"/>
  <c r="P336" i="39"/>
  <c r="P337" i="39"/>
  <c r="P338" i="39"/>
  <c r="P339" i="39"/>
  <c r="P340" i="39"/>
  <c r="P341" i="39"/>
  <c r="P342" i="39"/>
  <c r="P343" i="39"/>
  <c r="P344" i="39"/>
  <c r="P345" i="39"/>
  <c r="P346" i="39"/>
  <c r="P347" i="39"/>
  <c r="P348" i="39"/>
  <c r="P349" i="39"/>
  <c r="P350" i="39"/>
  <c r="P351" i="39"/>
  <c r="P352" i="39"/>
  <c r="P353" i="39"/>
  <c r="P354" i="39"/>
  <c r="P355" i="39"/>
  <c r="P356" i="39"/>
  <c r="P357" i="39"/>
  <c r="P358" i="39"/>
  <c r="P359" i="39"/>
  <c r="P360" i="39"/>
  <c r="P361" i="39"/>
  <c r="P362" i="39"/>
  <c r="P363" i="39"/>
  <c r="P364" i="39"/>
  <c r="P365" i="39"/>
  <c r="P366" i="39"/>
  <c r="P367" i="39"/>
  <c r="P368" i="39"/>
  <c r="P369" i="39"/>
  <c r="P370" i="39"/>
  <c r="P371" i="39"/>
  <c r="P372" i="39"/>
  <c r="P373" i="39"/>
  <c r="P374" i="39"/>
  <c r="P375" i="39"/>
  <c r="P376" i="39"/>
  <c r="P377" i="39"/>
  <c r="P378" i="39"/>
  <c r="P379" i="39"/>
  <c r="P380" i="39"/>
  <c r="P381" i="39"/>
  <c r="P382" i="39"/>
  <c r="P383" i="39"/>
  <c r="P384" i="39"/>
  <c r="P385" i="39"/>
  <c r="P386" i="39"/>
  <c r="P387" i="39"/>
  <c r="P388" i="39"/>
  <c r="P389" i="39"/>
  <c r="P390" i="39"/>
  <c r="P391" i="39"/>
  <c r="P392" i="39"/>
  <c r="P393" i="39"/>
  <c r="P394" i="39"/>
  <c r="P395" i="39"/>
  <c r="P396" i="39"/>
  <c r="P397" i="39"/>
  <c r="P398" i="39"/>
  <c r="P399" i="39"/>
  <c r="P400" i="39"/>
  <c r="P401" i="39"/>
  <c r="P402" i="39"/>
  <c r="P403" i="39"/>
  <c r="P404" i="39"/>
  <c r="P405" i="39"/>
  <c r="P406" i="39"/>
  <c r="P407" i="39"/>
  <c r="P408" i="39"/>
  <c r="P409" i="39"/>
  <c r="P410" i="39"/>
  <c r="P411" i="39"/>
  <c r="P412" i="39"/>
  <c r="P413" i="39"/>
  <c r="P414" i="39"/>
  <c r="P415" i="39"/>
  <c r="P416" i="39"/>
  <c r="P417" i="39"/>
  <c r="P418" i="39"/>
  <c r="P419" i="39"/>
  <c r="P420" i="39"/>
  <c r="P421" i="39"/>
  <c r="P422" i="39"/>
  <c r="P423" i="39"/>
  <c r="P424" i="39"/>
  <c r="P425" i="39"/>
  <c r="P426" i="39"/>
  <c r="P427" i="39"/>
  <c r="P428" i="39"/>
  <c r="P429" i="39"/>
  <c r="P430" i="39"/>
  <c r="P431" i="39"/>
  <c r="P432" i="39"/>
  <c r="P433" i="39"/>
  <c r="P434" i="39"/>
  <c r="P435" i="39"/>
  <c r="P436" i="39"/>
  <c r="P437" i="39"/>
  <c r="P438" i="39"/>
  <c r="P439" i="39"/>
  <c r="P440" i="39"/>
  <c r="P441" i="39"/>
  <c r="P442" i="39"/>
  <c r="P443" i="39"/>
  <c r="P444" i="39"/>
  <c r="P445" i="39"/>
  <c r="P446" i="39"/>
  <c r="P447" i="39"/>
  <c r="P448" i="39"/>
  <c r="P449" i="39"/>
  <c r="P450" i="39"/>
  <c r="P451" i="39"/>
  <c r="P452" i="39"/>
  <c r="P453" i="39"/>
  <c r="P454" i="39"/>
  <c r="P455" i="39"/>
  <c r="P456" i="39"/>
  <c r="P457" i="39"/>
  <c r="P458" i="39"/>
  <c r="P459" i="39"/>
  <c r="P460" i="39"/>
  <c r="P461" i="39"/>
  <c r="P462" i="39"/>
  <c r="P463" i="39"/>
  <c r="P464" i="39"/>
  <c r="P465" i="39"/>
  <c r="P466" i="39"/>
  <c r="P467" i="39"/>
  <c r="P468" i="39"/>
  <c r="P469" i="39"/>
  <c r="P470" i="39"/>
  <c r="P471" i="39"/>
  <c r="P472" i="39"/>
  <c r="P473" i="39"/>
  <c r="P474" i="39"/>
  <c r="P475" i="39"/>
  <c r="P476" i="39"/>
  <c r="P477" i="39"/>
  <c r="P478" i="39"/>
  <c r="P479" i="39"/>
  <c r="P480" i="39"/>
  <c r="P481" i="39"/>
  <c r="P482" i="39"/>
  <c r="P483" i="39"/>
  <c r="P484" i="39"/>
  <c r="P485" i="39"/>
  <c r="P486" i="39"/>
  <c r="P487" i="39"/>
  <c r="P488" i="39"/>
  <c r="P489" i="39"/>
  <c r="P490" i="39"/>
  <c r="P491" i="39"/>
  <c r="P492" i="39"/>
  <c r="P493" i="39"/>
  <c r="P494" i="39"/>
  <c r="P495" i="39"/>
  <c r="P496" i="39"/>
  <c r="P497" i="39"/>
  <c r="P498" i="39"/>
  <c r="P499" i="39"/>
  <c r="P500" i="39"/>
  <c r="P501" i="39"/>
  <c r="P502" i="39"/>
  <c r="P503" i="39"/>
  <c r="P504" i="39"/>
  <c r="P505" i="39"/>
  <c r="P506" i="39"/>
  <c r="P507" i="39"/>
  <c r="P508" i="39"/>
  <c r="P509" i="39"/>
  <c r="P510" i="39"/>
  <c r="P511" i="39"/>
  <c r="P512" i="39"/>
  <c r="P513" i="39"/>
  <c r="P514" i="39"/>
  <c r="P515" i="39"/>
  <c r="P516" i="39"/>
  <c r="P517" i="39"/>
  <c r="P518" i="39"/>
  <c r="P519" i="39"/>
  <c r="P520" i="39"/>
  <c r="P521" i="39"/>
  <c r="P522" i="39"/>
  <c r="P523" i="39"/>
  <c r="P524" i="39"/>
  <c r="P525" i="39"/>
  <c r="P526" i="39"/>
  <c r="P527" i="39"/>
  <c r="P528" i="39"/>
  <c r="P529" i="39"/>
  <c r="P530" i="39"/>
  <c r="P531" i="39"/>
  <c r="P532" i="39"/>
  <c r="P533" i="39"/>
  <c r="P534" i="39"/>
  <c r="P535" i="39"/>
  <c r="P536" i="39"/>
  <c r="P537" i="39"/>
  <c r="P538" i="39"/>
  <c r="P539" i="39"/>
  <c r="P540" i="39"/>
  <c r="P541" i="39"/>
  <c r="P542" i="39"/>
  <c r="P543" i="39"/>
  <c r="P544" i="39"/>
  <c r="P545" i="39"/>
  <c r="P546" i="39"/>
  <c r="P547" i="39"/>
  <c r="P548" i="39"/>
  <c r="P549" i="39"/>
  <c r="P550" i="39"/>
  <c r="P551" i="39"/>
  <c r="P552" i="39"/>
  <c r="P553" i="39"/>
  <c r="P554" i="39"/>
  <c r="P555" i="39"/>
  <c r="P556" i="39"/>
  <c r="P557" i="39"/>
  <c r="P558" i="39"/>
  <c r="P559" i="39"/>
  <c r="P560" i="39"/>
  <c r="P561" i="39"/>
  <c r="P562" i="39"/>
  <c r="P563" i="39"/>
  <c r="P564" i="39"/>
  <c r="P565" i="39"/>
  <c r="P566" i="39"/>
  <c r="P567" i="39"/>
  <c r="P568" i="39"/>
  <c r="P569" i="39"/>
  <c r="P570" i="39"/>
  <c r="P571" i="39"/>
  <c r="P572" i="39"/>
  <c r="P573" i="39"/>
  <c r="P574" i="39"/>
  <c r="P575" i="39"/>
  <c r="P576" i="39"/>
  <c r="P577" i="39"/>
  <c r="P578" i="39"/>
  <c r="P579" i="39"/>
  <c r="P580" i="39"/>
  <c r="P581" i="39"/>
  <c r="P582" i="39"/>
  <c r="P583" i="39"/>
  <c r="P584" i="39"/>
  <c r="P585" i="39"/>
  <c r="P586" i="39"/>
  <c r="P587" i="39"/>
  <c r="P588" i="39"/>
  <c r="P589" i="39"/>
  <c r="P590" i="39"/>
  <c r="P591" i="39"/>
  <c r="P592" i="39"/>
  <c r="P593" i="39"/>
  <c r="P594" i="39"/>
  <c r="P595" i="39"/>
  <c r="P596" i="39"/>
  <c r="P597" i="39"/>
  <c r="P598" i="39"/>
  <c r="P599" i="39"/>
  <c r="P600" i="39"/>
  <c r="P601" i="39"/>
  <c r="P602" i="39"/>
  <c r="P603" i="39"/>
  <c r="P604" i="39"/>
  <c r="P605" i="39"/>
  <c r="P606" i="39"/>
  <c r="P607" i="39"/>
  <c r="P608" i="39"/>
  <c r="P609" i="39"/>
  <c r="P610" i="39"/>
  <c r="P611" i="39"/>
  <c r="P612" i="39"/>
  <c r="P613" i="39"/>
  <c r="P614" i="39"/>
  <c r="P615" i="39"/>
  <c r="P616" i="39"/>
  <c r="P617" i="39"/>
  <c r="P618" i="39"/>
  <c r="P619" i="39"/>
  <c r="P620" i="39"/>
  <c r="P621" i="39"/>
  <c r="P622" i="39"/>
  <c r="P623" i="39"/>
  <c r="P624" i="39"/>
  <c r="P625" i="39"/>
  <c r="P626" i="39"/>
  <c r="P627" i="39"/>
  <c r="P628" i="39"/>
  <c r="P629" i="39"/>
  <c r="P630" i="39"/>
  <c r="P631" i="39"/>
  <c r="P632" i="39"/>
  <c r="P633" i="39"/>
  <c r="P634" i="39"/>
  <c r="P635" i="39"/>
  <c r="P636" i="39"/>
  <c r="P637" i="39"/>
  <c r="P638" i="39"/>
  <c r="P639" i="39"/>
  <c r="P640" i="39"/>
  <c r="P641" i="39"/>
  <c r="P642" i="39"/>
  <c r="P643" i="39"/>
  <c r="P644" i="39"/>
  <c r="P645" i="39"/>
  <c r="P646" i="39"/>
  <c r="P647" i="39"/>
  <c r="P648" i="39"/>
  <c r="P649" i="39"/>
  <c r="P650" i="39"/>
  <c r="P651" i="39"/>
  <c r="P652" i="39"/>
  <c r="P653" i="39"/>
  <c r="P654" i="39"/>
  <c r="P655" i="39"/>
  <c r="P656" i="39"/>
  <c r="P657" i="39"/>
  <c r="P658" i="39"/>
  <c r="P659" i="39"/>
  <c r="P660" i="39"/>
  <c r="P661" i="39"/>
  <c r="P662" i="39"/>
  <c r="P663" i="39"/>
  <c r="P664" i="39"/>
  <c r="P665" i="39"/>
  <c r="P666" i="39"/>
  <c r="P667" i="39"/>
  <c r="P668" i="39"/>
  <c r="P669" i="39"/>
  <c r="P670" i="39"/>
  <c r="P671" i="39"/>
  <c r="P672" i="39"/>
  <c r="P673" i="39"/>
  <c r="P674" i="39"/>
  <c r="P675" i="39"/>
  <c r="P676" i="39"/>
  <c r="P677" i="39"/>
  <c r="P678" i="39"/>
  <c r="P679" i="39"/>
  <c r="P680" i="39"/>
  <c r="P681" i="39"/>
  <c r="P682" i="39"/>
  <c r="P683" i="39"/>
  <c r="P684" i="39"/>
  <c r="P685" i="39"/>
  <c r="P686" i="39"/>
  <c r="P687" i="39"/>
  <c r="P688" i="39"/>
  <c r="P689" i="39"/>
  <c r="P690" i="39"/>
  <c r="P691" i="39"/>
  <c r="P692" i="39"/>
  <c r="P693" i="39"/>
  <c r="P694" i="39"/>
  <c r="P695" i="39"/>
  <c r="P696" i="39"/>
  <c r="P697" i="39"/>
  <c r="P698" i="39"/>
  <c r="P699" i="39"/>
  <c r="P700" i="39"/>
  <c r="P701" i="39"/>
  <c r="P702" i="39"/>
  <c r="P703" i="39"/>
  <c r="P704" i="39"/>
  <c r="P705" i="39"/>
  <c r="P706" i="39"/>
  <c r="P707" i="39"/>
  <c r="P708" i="39"/>
  <c r="P709" i="39"/>
  <c r="P710" i="39"/>
  <c r="P711" i="39"/>
  <c r="P712" i="39"/>
  <c r="P713" i="39"/>
  <c r="P714" i="39"/>
  <c r="P715" i="39"/>
  <c r="P716" i="39"/>
  <c r="P717" i="39"/>
  <c r="P718" i="39"/>
  <c r="P719" i="39"/>
  <c r="P720" i="39"/>
  <c r="P721" i="39"/>
  <c r="P722" i="39"/>
  <c r="P723" i="39"/>
  <c r="P724" i="39"/>
  <c r="P725" i="39"/>
  <c r="P726" i="39"/>
  <c r="P727" i="39"/>
  <c r="P728" i="39"/>
  <c r="P729" i="39"/>
  <c r="P730" i="39"/>
  <c r="P731" i="39"/>
  <c r="P732" i="39"/>
  <c r="P733" i="39"/>
  <c r="P734" i="39"/>
  <c r="P735" i="39"/>
  <c r="P736" i="39"/>
  <c r="P737" i="39"/>
  <c r="P738" i="39"/>
  <c r="P739" i="39"/>
  <c r="P740" i="39"/>
  <c r="P741" i="39"/>
  <c r="P742" i="39"/>
  <c r="P743" i="39"/>
  <c r="P744" i="39"/>
  <c r="P745" i="39"/>
  <c r="P746" i="39"/>
  <c r="P747" i="39"/>
  <c r="P748" i="39"/>
  <c r="P749" i="39"/>
  <c r="P750" i="39"/>
  <c r="P751" i="39"/>
  <c r="P752" i="39"/>
  <c r="P753" i="39"/>
  <c r="P754" i="39"/>
  <c r="P755" i="39"/>
  <c r="P756" i="39"/>
  <c r="P757" i="39"/>
  <c r="P758" i="39"/>
  <c r="P759" i="39"/>
  <c r="P760" i="39"/>
  <c r="P761" i="39"/>
  <c r="P762" i="39"/>
  <c r="P763" i="39"/>
  <c r="P764" i="39"/>
  <c r="P765" i="39"/>
  <c r="P766" i="39"/>
  <c r="P767" i="39"/>
  <c r="P768" i="39"/>
  <c r="P769" i="39"/>
  <c r="P770" i="39"/>
  <c r="P771" i="39"/>
  <c r="P772" i="39"/>
  <c r="P773" i="39"/>
  <c r="P774" i="39"/>
  <c r="P775" i="39"/>
  <c r="P776" i="39"/>
  <c r="P777" i="39"/>
  <c r="P778" i="39"/>
  <c r="P779" i="39"/>
  <c r="P780" i="39"/>
  <c r="P781" i="39"/>
  <c r="P782" i="39"/>
  <c r="P783" i="39"/>
  <c r="P784" i="39"/>
  <c r="P785" i="39"/>
  <c r="P786" i="39"/>
  <c r="P787" i="39"/>
  <c r="P788" i="39"/>
  <c r="P789" i="39"/>
  <c r="P790" i="39"/>
  <c r="P791" i="39"/>
  <c r="P792" i="39"/>
  <c r="P793" i="39"/>
  <c r="P794" i="39"/>
  <c r="P795" i="39"/>
  <c r="P796" i="39"/>
  <c r="P797" i="39"/>
  <c r="P798" i="39"/>
  <c r="P799" i="39"/>
  <c r="P800" i="39"/>
  <c r="P801" i="39"/>
  <c r="P802" i="39"/>
  <c r="P803" i="39"/>
  <c r="P804" i="39"/>
  <c r="P805" i="39"/>
  <c r="P806" i="39"/>
  <c r="P807" i="39"/>
  <c r="P808" i="39"/>
  <c r="P809" i="39"/>
  <c r="P810" i="39"/>
  <c r="P811" i="39"/>
  <c r="P812" i="39"/>
  <c r="P813" i="39"/>
  <c r="P814" i="39"/>
  <c r="P815" i="39"/>
  <c r="P816" i="39"/>
  <c r="P817" i="39"/>
  <c r="P818" i="39"/>
  <c r="P819" i="39"/>
  <c r="P820" i="39"/>
  <c r="P821" i="39"/>
  <c r="P822" i="39"/>
  <c r="P823" i="39"/>
  <c r="P824" i="39"/>
  <c r="P825" i="39"/>
  <c r="P826" i="39"/>
  <c r="P827" i="39"/>
  <c r="U3" i="39"/>
  <c r="T3" i="39"/>
  <c r="S3" i="39"/>
  <c r="W3" i="39" s="1"/>
  <c r="R3" i="39"/>
  <c r="V3" i="39" s="1"/>
  <c r="Q3" i="39"/>
  <c r="P3" i="39"/>
  <c r="K4" i="39"/>
  <c r="K5" i="39"/>
  <c r="K6" i="39"/>
  <c r="K7" i="39"/>
  <c r="K8" i="39"/>
  <c r="K9" i="39"/>
  <c r="K10" i="39"/>
  <c r="K11" i="39"/>
  <c r="K12" i="39"/>
  <c r="K13" i="39"/>
  <c r="K14" i="39"/>
  <c r="K15" i="39"/>
  <c r="K16" i="39"/>
  <c r="K17" i="39"/>
  <c r="K18" i="39"/>
  <c r="K19" i="39"/>
  <c r="K20" i="39"/>
  <c r="K21" i="39"/>
  <c r="K22" i="39"/>
  <c r="K23" i="39"/>
  <c r="K24" i="39"/>
  <c r="K25" i="39"/>
  <c r="K26" i="39"/>
  <c r="K27" i="39"/>
  <c r="K28" i="39"/>
  <c r="K29" i="39"/>
  <c r="K30" i="39"/>
  <c r="K31" i="39"/>
  <c r="K32" i="39"/>
  <c r="K33" i="39"/>
  <c r="K34" i="39"/>
  <c r="K35" i="39"/>
  <c r="K36" i="39"/>
  <c r="K37" i="39"/>
  <c r="K38" i="39"/>
  <c r="K39" i="39"/>
  <c r="K40" i="39"/>
  <c r="K41" i="39"/>
  <c r="K42" i="39"/>
  <c r="K43" i="39"/>
  <c r="K44" i="39"/>
  <c r="K45" i="39"/>
  <c r="K46" i="39"/>
  <c r="K47" i="39"/>
  <c r="K48" i="39"/>
  <c r="K49" i="39"/>
  <c r="K50" i="39"/>
  <c r="K51" i="39"/>
  <c r="K52" i="39"/>
  <c r="K53" i="39"/>
  <c r="K54" i="39"/>
  <c r="K55" i="39"/>
  <c r="K56" i="39"/>
  <c r="K57" i="39"/>
  <c r="K58" i="39"/>
  <c r="K59" i="39"/>
  <c r="K60" i="39"/>
  <c r="K61" i="39"/>
  <c r="K62" i="39"/>
  <c r="K63" i="39"/>
  <c r="K64" i="39"/>
  <c r="K65" i="39"/>
  <c r="K66" i="39"/>
  <c r="K67" i="39"/>
  <c r="K68" i="39"/>
  <c r="K69" i="39"/>
  <c r="K70" i="39"/>
  <c r="K71" i="39"/>
  <c r="K72" i="39"/>
  <c r="K73" i="39"/>
  <c r="K74" i="39"/>
  <c r="K75" i="39"/>
  <c r="K76" i="39"/>
  <c r="K77" i="39"/>
  <c r="K78" i="39"/>
  <c r="K79" i="39"/>
  <c r="K80" i="39"/>
  <c r="K81" i="39"/>
  <c r="K82" i="39"/>
  <c r="K83" i="39"/>
  <c r="K84" i="39"/>
  <c r="K85" i="39"/>
  <c r="K86" i="39"/>
  <c r="K87" i="39"/>
  <c r="K88" i="39"/>
  <c r="K89" i="39"/>
  <c r="K90" i="39"/>
  <c r="K91" i="39"/>
  <c r="K92" i="39"/>
  <c r="K93" i="39"/>
  <c r="K94" i="39"/>
  <c r="K95" i="39"/>
  <c r="K96" i="39"/>
  <c r="K97" i="39"/>
  <c r="K98" i="39"/>
  <c r="K99" i="39"/>
  <c r="K100" i="39"/>
  <c r="K101" i="39"/>
  <c r="K102" i="39"/>
  <c r="K103" i="39"/>
  <c r="K104" i="39"/>
  <c r="K105" i="39"/>
  <c r="K106" i="39"/>
  <c r="K107" i="39"/>
  <c r="K108" i="39"/>
  <c r="K109" i="39"/>
  <c r="K110" i="39"/>
  <c r="K111" i="39"/>
  <c r="K112" i="39"/>
  <c r="K113" i="39"/>
  <c r="K114" i="39"/>
  <c r="K115" i="39"/>
  <c r="K116" i="39"/>
  <c r="K117" i="39"/>
  <c r="K118" i="39"/>
  <c r="K119" i="39"/>
  <c r="K120" i="39"/>
  <c r="K121" i="39"/>
  <c r="K122" i="39"/>
  <c r="K123" i="39"/>
  <c r="K124" i="39"/>
  <c r="K125" i="39"/>
  <c r="K126" i="39"/>
  <c r="K127" i="39"/>
  <c r="K128" i="39"/>
  <c r="K129" i="39"/>
  <c r="K130" i="39"/>
  <c r="K131" i="39"/>
  <c r="K132" i="39"/>
  <c r="K133" i="39"/>
  <c r="K134" i="39"/>
  <c r="K135" i="39"/>
  <c r="K136" i="39"/>
  <c r="K137" i="39"/>
  <c r="K138" i="39"/>
  <c r="K139" i="39"/>
  <c r="K140" i="39"/>
  <c r="K141" i="39"/>
  <c r="K142" i="39"/>
  <c r="K143" i="39"/>
  <c r="K144" i="39"/>
  <c r="K145" i="39"/>
  <c r="K146" i="39"/>
  <c r="K147" i="39"/>
  <c r="K148" i="39"/>
  <c r="K149" i="39"/>
  <c r="K150" i="39"/>
  <c r="K151" i="39"/>
  <c r="K152" i="39"/>
  <c r="K153" i="39"/>
  <c r="K154" i="39"/>
  <c r="K155" i="39"/>
  <c r="K156" i="39"/>
  <c r="K157" i="39"/>
  <c r="K158" i="39"/>
  <c r="K159" i="39"/>
  <c r="K160" i="39"/>
  <c r="K161" i="39"/>
  <c r="K162" i="39"/>
  <c r="K163" i="39"/>
  <c r="K164" i="39"/>
  <c r="K165" i="39"/>
  <c r="K166" i="39"/>
  <c r="K167" i="39"/>
  <c r="K168" i="39"/>
  <c r="K169" i="39"/>
  <c r="K170" i="39"/>
  <c r="K171" i="39"/>
  <c r="K172" i="39"/>
  <c r="K173" i="39"/>
  <c r="K174" i="39"/>
  <c r="K175" i="39"/>
  <c r="K176" i="39"/>
  <c r="K177" i="39"/>
  <c r="K178" i="39"/>
  <c r="K179" i="39"/>
  <c r="K180" i="39"/>
  <c r="K181" i="39"/>
  <c r="K182" i="39"/>
  <c r="K183" i="39"/>
  <c r="K184" i="39"/>
  <c r="K185" i="39"/>
  <c r="K186" i="39"/>
  <c r="K187" i="39"/>
  <c r="K188" i="39"/>
  <c r="K189" i="39"/>
  <c r="K190" i="39"/>
  <c r="K191" i="39"/>
  <c r="K192" i="39"/>
  <c r="K193" i="39"/>
  <c r="K194" i="39"/>
  <c r="K195" i="39"/>
  <c r="K196" i="39"/>
  <c r="K197" i="39"/>
  <c r="K198" i="39"/>
  <c r="K199" i="39"/>
  <c r="K200" i="39"/>
  <c r="K201" i="39"/>
  <c r="K202" i="39"/>
  <c r="K203" i="39"/>
  <c r="K204" i="39"/>
  <c r="K205" i="39"/>
  <c r="K206" i="39"/>
  <c r="K207" i="39"/>
  <c r="K208" i="39"/>
  <c r="K209" i="39"/>
  <c r="K210" i="39"/>
  <c r="K211" i="39"/>
  <c r="K212" i="39"/>
  <c r="K213" i="39"/>
  <c r="K214" i="39"/>
  <c r="K215" i="39"/>
  <c r="K216" i="39"/>
  <c r="K217" i="39"/>
  <c r="K218" i="39"/>
  <c r="K219" i="39"/>
  <c r="K220" i="39"/>
  <c r="K221" i="39"/>
  <c r="K222" i="39"/>
  <c r="K223" i="39"/>
  <c r="K224" i="39"/>
  <c r="K225" i="39"/>
  <c r="K226" i="39"/>
  <c r="K227" i="39"/>
  <c r="K228" i="39"/>
  <c r="K229" i="39"/>
  <c r="K230" i="39"/>
  <c r="K231" i="39"/>
  <c r="K232" i="39"/>
  <c r="K233" i="39"/>
  <c r="K234" i="39"/>
  <c r="K235" i="39"/>
  <c r="K236" i="39"/>
  <c r="K237" i="39"/>
  <c r="K238" i="39"/>
  <c r="K239" i="39"/>
  <c r="K240" i="39"/>
  <c r="K241" i="39"/>
  <c r="K242" i="39"/>
  <c r="K243" i="39"/>
  <c r="K244" i="39"/>
  <c r="K245" i="39"/>
  <c r="K246" i="39"/>
  <c r="K247" i="39"/>
  <c r="K248" i="39"/>
  <c r="K249" i="39"/>
  <c r="K250" i="39"/>
  <c r="K251" i="39"/>
  <c r="K252" i="39"/>
  <c r="K253" i="39"/>
  <c r="K254" i="39"/>
  <c r="K255" i="39"/>
  <c r="K256" i="39"/>
  <c r="K257" i="39"/>
  <c r="K258" i="39"/>
  <c r="K259" i="39"/>
  <c r="K260" i="39"/>
  <c r="K261" i="39"/>
  <c r="K262" i="39"/>
  <c r="K263" i="39"/>
  <c r="K264" i="39"/>
  <c r="K265" i="39"/>
  <c r="K266" i="39"/>
  <c r="K267" i="39"/>
  <c r="K268" i="39"/>
  <c r="K269" i="39"/>
  <c r="K270" i="39"/>
  <c r="K271" i="39"/>
  <c r="K272" i="39"/>
  <c r="K273" i="39"/>
  <c r="K274" i="39"/>
  <c r="K275" i="39"/>
  <c r="K276" i="39"/>
  <c r="K277" i="39"/>
  <c r="K278" i="39"/>
  <c r="K279" i="39"/>
  <c r="K280" i="39"/>
  <c r="K281" i="39"/>
  <c r="K282" i="39"/>
  <c r="K283" i="39"/>
  <c r="K284" i="39"/>
  <c r="K285" i="39"/>
  <c r="K286" i="39"/>
  <c r="K287" i="39"/>
  <c r="K288" i="39"/>
  <c r="K289" i="39"/>
  <c r="K290" i="39"/>
  <c r="K291" i="39"/>
  <c r="K292" i="39"/>
  <c r="K293" i="39"/>
  <c r="K294" i="39"/>
  <c r="K295" i="39"/>
  <c r="K296" i="39"/>
  <c r="K297" i="39"/>
  <c r="K298" i="39"/>
  <c r="K299" i="39"/>
  <c r="K300" i="39"/>
  <c r="K301" i="39"/>
  <c r="K302" i="39"/>
  <c r="K303" i="39"/>
  <c r="K304" i="39"/>
  <c r="K305" i="39"/>
  <c r="K306" i="39"/>
  <c r="K307" i="39"/>
  <c r="K308" i="39"/>
  <c r="K309" i="39"/>
  <c r="K310" i="39"/>
  <c r="K311" i="39"/>
  <c r="K312" i="39"/>
  <c r="K313" i="39"/>
  <c r="K314" i="39"/>
  <c r="K315" i="39"/>
  <c r="K316" i="39"/>
  <c r="K317" i="39"/>
  <c r="K318" i="39"/>
  <c r="K319" i="39"/>
  <c r="K320" i="39"/>
  <c r="K321" i="39"/>
  <c r="K322" i="39"/>
  <c r="K323" i="39"/>
  <c r="K324" i="39"/>
  <c r="K325" i="39"/>
  <c r="K326" i="39"/>
  <c r="K327" i="39"/>
  <c r="K328" i="39"/>
  <c r="K329" i="39"/>
  <c r="K330" i="39"/>
  <c r="K331" i="39"/>
  <c r="K332" i="39"/>
  <c r="K333" i="39"/>
  <c r="K334" i="39"/>
  <c r="K335" i="39"/>
  <c r="K336" i="39"/>
  <c r="K337" i="39"/>
  <c r="K338" i="39"/>
  <c r="K339" i="39"/>
  <c r="K340" i="39"/>
  <c r="K341" i="39"/>
  <c r="K342" i="39"/>
  <c r="K343" i="39"/>
  <c r="K344" i="39"/>
  <c r="K345" i="39"/>
  <c r="K346" i="39"/>
  <c r="K347" i="39"/>
  <c r="K348" i="39"/>
  <c r="K349" i="39"/>
  <c r="K350" i="39"/>
  <c r="K351" i="39"/>
  <c r="K352" i="39"/>
  <c r="K353" i="39"/>
  <c r="K354" i="39"/>
  <c r="K355" i="39"/>
  <c r="K356" i="39"/>
  <c r="K357" i="39"/>
  <c r="K358" i="39"/>
  <c r="K359" i="39"/>
  <c r="K360" i="39"/>
  <c r="K361" i="39"/>
  <c r="K362" i="39"/>
  <c r="K363" i="39"/>
  <c r="K364" i="39"/>
  <c r="K365" i="39"/>
  <c r="K366" i="39"/>
  <c r="K367" i="39"/>
  <c r="K368" i="39"/>
  <c r="K369" i="39"/>
  <c r="K370" i="39"/>
  <c r="K371" i="39"/>
  <c r="K372" i="39"/>
  <c r="K373" i="39"/>
  <c r="K374" i="39"/>
  <c r="K375" i="39"/>
  <c r="K376" i="39"/>
  <c r="K377" i="39"/>
  <c r="K378" i="39"/>
  <c r="K379" i="39"/>
  <c r="K380" i="39"/>
  <c r="K381" i="39"/>
  <c r="K382" i="39"/>
  <c r="K383" i="39"/>
  <c r="K384" i="39"/>
  <c r="K385" i="39"/>
  <c r="K386" i="39"/>
  <c r="K387" i="39"/>
  <c r="K388" i="39"/>
  <c r="K389" i="39"/>
  <c r="K390" i="39"/>
  <c r="K391" i="39"/>
  <c r="K392" i="39"/>
  <c r="K393" i="39"/>
  <c r="K394" i="39"/>
  <c r="K395" i="39"/>
  <c r="K396" i="39"/>
  <c r="K397" i="39"/>
  <c r="K398" i="39"/>
  <c r="K399" i="39"/>
  <c r="K400" i="39"/>
  <c r="K401" i="39"/>
  <c r="K402" i="39"/>
  <c r="K403" i="39"/>
  <c r="K404" i="39"/>
  <c r="K405" i="39"/>
  <c r="K406" i="39"/>
  <c r="K407" i="39"/>
  <c r="K408" i="39"/>
  <c r="K409" i="39"/>
  <c r="K410" i="39"/>
  <c r="K411" i="39"/>
  <c r="K412" i="39"/>
  <c r="K413" i="39"/>
  <c r="K414" i="39"/>
  <c r="K415" i="39"/>
  <c r="K416" i="39"/>
  <c r="K417" i="39"/>
  <c r="K418" i="39"/>
  <c r="K419" i="39"/>
  <c r="K420" i="39"/>
  <c r="K421" i="39"/>
  <c r="K422" i="39"/>
  <c r="K423" i="39"/>
  <c r="K424" i="39"/>
  <c r="K425" i="39"/>
  <c r="K426" i="39"/>
  <c r="K427" i="39"/>
  <c r="K428" i="39"/>
  <c r="K429" i="39"/>
  <c r="K430" i="39"/>
  <c r="K431" i="39"/>
  <c r="K432" i="39"/>
  <c r="K433" i="39"/>
  <c r="K434" i="39"/>
  <c r="K435" i="39"/>
  <c r="K436" i="39"/>
  <c r="K437" i="39"/>
  <c r="K438" i="39"/>
  <c r="K439" i="39"/>
  <c r="K440" i="39"/>
  <c r="K441" i="39"/>
  <c r="K442" i="39"/>
  <c r="K443" i="39"/>
  <c r="K444" i="39"/>
  <c r="K445" i="39"/>
  <c r="K446" i="39"/>
  <c r="K447" i="39"/>
  <c r="K448" i="39"/>
  <c r="K449" i="39"/>
  <c r="K450" i="39"/>
  <c r="K451" i="39"/>
  <c r="K452" i="39"/>
  <c r="K453" i="39"/>
  <c r="K454" i="39"/>
  <c r="K455" i="39"/>
  <c r="K456" i="39"/>
  <c r="K457" i="39"/>
  <c r="K458" i="39"/>
  <c r="K459" i="39"/>
  <c r="K460" i="39"/>
  <c r="K461" i="39"/>
  <c r="K462" i="39"/>
  <c r="K463" i="39"/>
  <c r="K464" i="39"/>
  <c r="K465" i="39"/>
  <c r="K466" i="39"/>
  <c r="K467" i="39"/>
  <c r="K468" i="39"/>
  <c r="K469" i="39"/>
  <c r="K470" i="39"/>
  <c r="K471" i="39"/>
  <c r="K472" i="39"/>
  <c r="K473" i="39"/>
  <c r="K474" i="39"/>
  <c r="K475" i="39"/>
  <c r="K476" i="39"/>
  <c r="K477" i="39"/>
  <c r="K478" i="39"/>
  <c r="K479" i="39"/>
  <c r="K480" i="39"/>
  <c r="K481" i="39"/>
  <c r="K482" i="39"/>
  <c r="K483" i="39"/>
  <c r="K484" i="39"/>
  <c r="K485" i="39"/>
  <c r="K486" i="39"/>
  <c r="K487" i="39"/>
  <c r="K488" i="39"/>
  <c r="K489" i="39"/>
  <c r="K490" i="39"/>
  <c r="K491" i="39"/>
  <c r="K492" i="39"/>
  <c r="K493" i="39"/>
  <c r="K494" i="39"/>
  <c r="K495" i="39"/>
  <c r="K496" i="39"/>
  <c r="K497" i="39"/>
  <c r="K498" i="39"/>
  <c r="K499" i="39"/>
  <c r="K500" i="39"/>
  <c r="K501" i="39"/>
  <c r="K502" i="39"/>
  <c r="K503" i="39"/>
  <c r="K504" i="39"/>
  <c r="K505" i="39"/>
  <c r="K506" i="39"/>
  <c r="K507" i="39"/>
  <c r="K508" i="39"/>
  <c r="K509" i="39"/>
  <c r="K510" i="39"/>
  <c r="K511" i="39"/>
  <c r="K512" i="39"/>
  <c r="K513" i="39"/>
  <c r="K514" i="39"/>
  <c r="K515" i="39"/>
  <c r="K516" i="39"/>
  <c r="K517" i="39"/>
  <c r="K518" i="39"/>
  <c r="K519" i="39"/>
  <c r="K520" i="39"/>
  <c r="K521" i="39"/>
  <c r="K522" i="39"/>
  <c r="K523" i="39"/>
  <c r="K524" i="39"/>
  <c r="K525" i="39"/>
  <c r="K526" i="39"/>
  <c r="K527" i="39"/>
  <c r="K528" i="39"/>
  <c r="K529" i="39"/>
  <c r="K530" i="39"/>
  <c r="K531" i="39"/>
  <c r="K532" i="39"/>
  <c r="K533" i="39"/>
  <c r="K534" i="39"/>
  <c r="K535" i="39"/>
  <c r="K536" i="39"/>
  <c r="K537" i="39"/>
  <c r="K538" i="39"/>
  <c r="K539" i="39"/>
  <c r="K540" i="39"/>
  <c r="K541" i="39"/>
  <c r="K542" i="39"/>
  <c r="K543" i="39"/>
  <c r="K544" i="39"/>
  <c r="K545" i="39"/>
  <c r="K546" i="39"/>
  <c r="K547" i="39"/>
  <c r="K548" i="39"/>
  <c r="K549" i="39"/>
  <c r="K550" i="39"/>
  <c r="K551" i="39"/>
  <c r="K552" i="39"/>
  <c r="K553" i="39"/>
  <c r="K554" i="39"/>
  <c r="K555" i="39"/>
  <c r="K556" i="39"/>
  <c r="K557" i="39"/>
  <c r="K558" i="39"/>
  <c r="K559" i="39"/>
  <c r="K560" i="39"/>
  <c r="K561" i="39"/>
  <c r="K562" i="39"/>
  <c r="K563" i="39"/>
  <c r="K564" i="39"/>
  <c r="K565" i="39"/>
  <c r="K566" i="39"/>
  <c r="K567" i="39"/>
  <c r="K568" i="39"/>
  <c r="K569" i="39"/>
  <c r="K570" i="39"/>
  <c r="K571" i="39"/>
  <c r="K572" i="39"/>
  <c r="K573" i="39"/>
  <c r="K574" i="39"/>
  <c r="K575" i="39"/>
  <c r="K576" i="39"/>
  <c r="K577" i="39"/>
  <c r="K578" i="39"/>
  <c r="K579" i="39"/>
  <c r="K580" i="39"/>
  <c r="K581" i="39"/>
  <c r="K582" i="39"/>
  <c r="K583" i="39"/>
  <c r="K584" i="39"/>
  <c r="K585" i="39"/>
  <c r="K586" i="39"/>
  <c r="K587" i="39"/>
  <c r="K588" i="39"/>
  <c r="K589" i="39"/>
  <c r="K590" i="39"/>
  <c r="K591" i="39"/>
  <c r="K592" i="39"/>
  <c r="K593" i="39"/>
  <c r="K594" i="39"/>
  <c r="K595" i="39"/>
  <c r="K596" i="39"/>
  <c r="K597" i="39"/>
  <c r="K598" i="39"/>
  <c r="K599" i="39"/>
  <c r="K600" i="39"/>
  <c r="K601" i="39"/>
  <c r="K602" i="39"/>
  <c r="K603" i="39"/>
  <c r="K604" i="39"/>
  <c r="K605" i="39"/>
  <c r="K606" i="39"/>
  <c r="K607" i="39"/>
  <c r="K608" i="39"/>
  <c r="K609" i="39"/>
  <c r="K610" i="39"/>
  <c r="K611" i="39"/>
  <c r="K612" i="39"/>
  <c r="K613" i="39"/>
  <c r="K614" i="39"/>
  <c r="K615" i="39"/>
  <c r="K616" i="39"/>
  <c r="K617" i="39"/>
  <c r="K618" i="39"/>
  <c r="K619" i="39"/>
  <c r="K620" i="39"/>
  <c r="K621" i="39"/>
  <c r="K622" i="39"/>
  <c r="K623" i="39"/>
  <c r="K624" i="39"/>
  <c r="K625" i="39"/>
  <c r="K626" i="39"/>
  <c r="K627" i="39"/>
  <c r="K628" i="39"/>
  <c r="K629" i="39"/>
  <c r="K630" i="39"/>
  <c r="K631" i="39"/>
  <c r="K632" i="39"/>
  <c r="K633" i="39"/>
  <c r="K634" i="39"/>
  <c r="K635" i="39"/>
  <c r="K636" i="39"/>
  <c r="K637" i="39"/>
  <c r="K638" i="39"/>
  <c r="K639" i="39"/>
  <c r="K640" i="39"/>
  <c r="K641" i="39"/>
  <c r="K642" i="39"/>
  <c r="K643" i="39"/>
  <c r="K644" i="39"/>
  <c r="K645" i="39"/>
  <c r="K646" i="39"/>
  <c r="K647" i="39"/>
  <c r="K648" i="39"/>
  <c r="K649" i="39"/>
  <c r="K650" i="39"/>
  <c r="K651" i="39"/>
  <c r="K652" i="39"/>
  <c r="K653" i="39"/>
  <c r="K654" i="39"/>
  <c r="K655" i="39"/>
  <c r="K656" i="39"/>
  <c r="K657" i="39"/>
  <c r="K658" i="39"/>
  <c r="K659" i="39"/>
  <c r="K660" i="39"/>
  <c r="K661" i="39"/>
  <c r="K662" i="39"/>
  <c r="K663" i="39"/>
  <c r="K664" i="39"/>
  <c r="K665" i="39"/>
  <c r="K666" i="39"/>
  <c r="K667" i="39"/>
  <c r="K668" i="39"/>
  <c r="K669" i="39"/>
  <c r="K670" i="39"/>
  <c r="K671" i="39"/>
  <c r="K672" i="39"/>
  <c r="K673" i="39"/>
  <c r="K674" i="39"/>
  <c r="K675" i="39"/>
  <c r="K676" i="39"/>
  <c r="K677" i="39"/>
  <c r="K678" i="39"/>
  <c r="K679" i="39"/>
  <c r="K680" i="39"/>
  <c r="K681" i="39"/>
  <c r="K682" i="39"/>
  <c r="K683" i="39"/>
  <c r="K684" i="39"/>
  <c r="K685" i="39"/>
  <c r="K686" i="39"/>
  <c r="K687" i="39"/>
  <c r="K688" i="39"/>
  <c r="K689" i="39"/>
  <c r="K690" i="39"/>
  <c r="K691" i="39"/>
  <c r="K692" i="39"/>
  <c r="K693" i="39"/>
  <c r="K694" i="39"/>
  <c r="K695" i="39"/>
  <c r="K696" i="39"/>
  <c r="K697" i="39"/>
  <c r="K698" i="39"/>
  <c r="K699" i="39"/>
  <c r="K700" i="39"/>
  <c r="K701" i="39"/>
  <c r="K702" i="39"/>
  <c r="K703" i="39"/>
  <c r="K704" i="39"/>
  <c r="K705" i="39"/>
  <c r="K706" i="39"/>
  <c r="K707" i="39"/>
  <c r="K708" i="39"/>
  <c r="K709" i="39"/>
  <c r="K710" i="39"/>
  <c r="K711" i="39"/>
  <c r="K712" i="39"/>
  <c r="K713" i="39"/>
  <c r="K714" i="39"/>
  <c r="K715" i="39"/>
  <c r="K716" i="39"/>
  <c r="K717" i="39"/>
  <c r="K718" i="39"/>
  <c r="K719" i="39"/>
  <c r="K720" i="39"/>
  <c r="K721" i="39"/>
  <c r="K722" i="39"/>
  <c r="K723" i="39"/>
  <c r="K724" i="39"/>
  <c r="K725" i="39"/>
  <c r="K726" i="39"/>
  <c r="K727" i="39"/>
  <c r="K728" i="39"/>
  <c r="K729" i="39"/>
  <c r="K730" i="39"/>
  <c r="K731" i="39"/>
  <c r="K732" i="39"/>
  <c r="K733" i="39"/>
  <c r="K734" i="39"/>
  <c r="K735" i="39"/>
  <c r="K736" i="39"/>
  <c r="K737" i="39"/>
  <c r="K738" i="39"/>
  <c r="K739" i="39"/>
  <c r="K740" i="39"/>
  <c r="K741" i="39"/>
  <c r="K742" i="39"/>
  <c r="K743" i="39"/>
  <c r="K744" i="39"/>
  <c r="K745" i="39"/>
  <c r="K746" i="39"/>
  <c r="K747" i="39"/>
  <c r="K748" i="39"/>
  <c r="K749" i="39"/>
  <c r="K750" i="39"/>
  <c r="K751" i="39"/>
  <c r="K752" i="39"/>
  <c r="K753" i="39"/>
  <c r="K754" i="39"/>
  <c r="K755" i="39"/>
  <c r="K756" i="39"/>
  <c r="K757" i="39"/>
  <c r="K758" i="39"/>
  <c r="K759" i="39"/>
  <c r="K760" i="39"/>
  <c r="K761" i="39"/>
  <c r="K762" i="39"/>
  <c r="K763" i="39"/>
  <c r="K764" i="39"/>
  <c r="K765" i="39"/>
  <c r="K766" i="39"/>
  <c r="K767" i="39"/>
  <c r="K768" i="39"/>
  <c r="K769" i="39"/>
  <c r="K770" i="39"/>
  <c r="K771" i="39"/>
  <c r="K772" i="39"/>
  <c r="K773" i="39"/>
  <c r="K774" i="39"/>
  <c r="K775" i="39"/>
  <c r="K776" i="39"/>
  <c r="K777" i="39"/>
  <c r="K778" i="39"/>
  <c r="K779" i="39"/>
  <c r="K780" i="39"/>
  <c r="K781" i="39"/>
  <c r="K782" i="39"/>
  <c r="K783" i="39"/>
  <c r="K784" i="39"/>
  <c r="K785" i="39"/>
  <c r="K786" i="39"/>
  <c r="K787" i="39"/>
  <c r="K788" i="39"/>
  <c r="K789" i="39"/>
  <c r="K790" i="39"/>
  <c r="K791" i="39"/>
  <c r="K792" i="39"/>
  <c r="K793" i="39"/>
  <c r="K794" i="39"/>
  <c r="K795" i="39"/>
  <c r="K796" i="39"/>
  <c r="K797" i="39"/>
  <c r="K798" i="39"/>
  <c r="K799" i="39"/>
  <c r="K800" i="39"/>
  <c r="K801" i="39"/>
  <c r="K802" i="39"/>
  <c r="K803" i="39"/>
  <c r="K804" i="39"/>
  <c r="K805" i="39"/>
  <c r="K806" i="39"/>
  <c r="K807" i="39"/>
  <c r="K808" i="39"/>
  <c r="K809" i="39"/>
  <c r="K810" i="39"/>
  <c r="K811" i="39"/>
  <c r="K812" i="39"/>
  <c r="K813" i="39"/>
  <c r="K814" i="39"/>
  <c r="K815" i="39"/>
  <c r="K816" i="39"/>
  <c r="K817" i="39"/>
  <c r="K818" i="39"/>
  <c r="K819" i="39"/>
  <c r="K820" i="39"/>
  <c r="K821" i="39"/>
  <c r="K822" i="39"/>
  <c r="K823" i="39"/>
  <c r="K824" i="39"/>
  <c r="K825" i="39"/>
  <c r="K826" i="39"/>
  <c r="K827" i="39"/>
  <c r="K3" i="39"/>
  <c r="B95" i="38" a="1"/>
  <c r="B95" i="38" s="1"/>
  <c r="C95" i="38" a="1"/>
  <c r="C95" i="38" s="1"/>
  <c r="D95" i="38" a="1"/>
  <c r="D95" i="38" s="1"/>
  <c r="E95" i="38" a="1"/>
  <c r="E95" i="38" s="1"/>
  <c r="F95" i="38" a="1"/>
  <c r="F95" i="38" s="1"/>
  <c r="G95" i="38" a="1"/>
  <c r="G95" i="38" s="1"/>
  <c r="B96" i="38" a="1"/>
  <c r="B96" i="38" s="1"/>
  <c r="C96" i="38" a="1"/>
  <c r="C96" i="38" s="1"/>
  <c r="D96" i="38" a="1"/>
  <c r="D96" i="38" s="1"/>
  <c r="E96" i="38" a="1"/>
  <c r="E96" i="38" s="1"/>
  <c r="F96" i="38" a="1"/>
  <c r="F96" i="38" s="1"/>
  <c r="G96" i="38" a="1"/>
  <c r="G96" i="38" s="1"/>
  <c r="B97" i="38" a="1"/>
  <c r="B97" i="38" s="1"/>
  <c r="C97" i="38" a="1"/>
  <c r="C97" i="38" s="1"/>
  <c r="D97" i="38" a="1"/>
  <c r="D97" i="38" s="1"/>
  <c r="E97" i="38" a="1"/>
  <c r="E97" i="38" s="1"/>
  <c r="F97" i="38" a="1"/>
  <c r="F97" i="38" s="1"/>
  <c r="G97" i="38" a="1"/>
  <c r="G97" i="38" s="1"/>
  <c r="B98" i="38" a="1"/>
  <c r="B98" i="38" s="1"/>
  <c r="C98" i="38" a="1"/>
  <c r="C98" i="38" s="1"/>
  <c r="D98" i="38" a="1"/>
  <c r="D98" i="38" s="1"/>
  <c r="E98" i="38" a="1"/>
  <c r="E98" i="38" s="1"/>
  <c r="F98" i="38" a="1"/>
  <c r="F98" i="38" s="1"/>
  <c r="G98" i="38" a="1"/>
  <c r="G98" i="38" s="1"/>
  <c r="B99" i="38" a="1"/>
  <c r="B99" i="38" s="1"/>
  <c r="C99" i="38" a="1"/>
  <c r="C99" i="38" s="1"/>
  <c r="D99" i="38" a="1"/>
  <c r="D99" i="38" s="1"/>
  <c r="E99" i="38" a="1"/>
  <c r="E99" i="38" s="1"/>
  <c r="F99" i="38" a="1"/>
  <c r="F99" i="38" s="1"/>
  <c r="G99" i="38" a="1"/>
  <c r="G99" i="38" s="1"/>
  <c r="B100" i="38" a="1"/>
  <c r="B100" i="38" s="1"/>
  <c r="C100" i="38" a="1"/>
  <c r="C100" i="38" s="1"/>
  <c r="D100" i="38" a="1"/>
  <c r="D100" i="38" s="1"/>
  <c r="E100" i="38" a="1"/>
  <c r="E100" i="38" s="1"/>
  <c r="F100" i="38" a="1"/>
  <c r="F100" i="38" s="1"/>
  <c r="G100" i="38" a="1"/>
  <c r="G100" i="38" s="1"/>
  <c r="B101" i="38" a="1"/>
  <c r="B101" i="38" s="1"/>
  <c r="C101" i="38" a="1"/>
  <c r="C101" i="38" s="1"/>
  <c r="D101" i="38" a="1"/>
  <c r="D101" i="38" s="1"/>
  <c r="E101" i="38" a="1"/>
  <c r="E101" i="38" s="1"/>
  <c r="F101" i="38" a="1"/>
  <c r="F101" i="38" s="1"/>
  <c r="G101" i="38" a="1"/>
  <c r="G101" i="38" s="1"/>
  <c r="B102" i="38" a="1"/>
  <c r="B102" i="38" s="1"/>
  <c r="C102" i="38" a="1"/>
  <c r="C102" i="38" s="1"/>
  <c r="D102" i="38" a="1"/>
  <c r="D102" i="38" s="1"/>
  <c r="E102" i="38" a="1"/>
  <c r="E102" i="38" s="1"/>
  <c r="F102" i="38" a="1"/>
  <c r="F102" i="38" s="1"/>
  <c r="G102" i="38" a="1"/>
  <c r="G102" i="38" s="1"/>
  <c r="A3" i="38" a="1"/>
  <c r="A3" i="38" s="1"/>
  <c r="AE1" i="38" l="1" a="1"/>
  <c r="AE1" i="38" s="1"/>
  <c r="AC1" i="38"/>
  <c r="AC10" i="38" a="1"/>
  <c r="AC10" i="38" s="1"/>
  <c r="AC2" i="38"/>
  <c r="C4" i="38" l="1" a="1"/>
  <c r="C4" i="38" s="1"/>
  <c r="C7" i="38" a="1"/>
  <c r="C7" i="38" s="1"/>
  <c r="B8" i="38" a="1"/>
  <c r="B8" i="38" s="1"/>
  <c r="B9" i="38" a="1"/>
  <c r="B9" i="38" s="1"/>
  <c r="F12" i="38" a="1"/>
  <c r="F12" i="38" s="1"/>
  <c r="G12" i="38" s="1" a="1"/>
  <c r="G12" i="38" s="1"/>
  <c r="E13" i="38" a="1"/>
  <c r="E13" i="38" s="1"/>
  <c r="D14" i="38" a="1"/>
  <c r="D14" i="38" s="1"/>
  <c r="D15" i="38" a="1"/>
  <c r="D15" i="38" s="1"/>
  <c r="D16" i="38" a="1"/>
  <c r="D16" i="38" s="1"/>
  <c r="B17" i="38" a="1"/>
  <c r="B17" i="38" s="1"/>
  <c r="F26" i="38" a="1"/>
  <c r="F26" i="38" s="1"/>
  <c r="E27" i="38" a="1"/>
  <c r="E27" i="38" s="1"/>
  <c r="C29" i="38" a="1"/>
  <c r="C29" i="38" s="1"/>
  <c r="F35" i="38" a="1"/>
  <c r="F35" i="38" s="1"/>
  <c r="G35" i="38" s="1" a="1"/>
  <c r="G35" i="38" s="1"/>
  <c r="F36" i="38" a="1"/>
  <c r="F36" i="38" s="1"/>
  <c r="G36" i="38" s="1" a="1"/>
  <c r="G36" i="38" s="1"/>
  <c r="E37" i="38" a="1"/>
  <c r="E37" i="38" s="1"/>
  <c r="D38" i="38" a="1"/>
  <c r="D38" i="38" s="1"/>
  <c r="B39" i="38" a="1"/>
  <c r="B39" i="38" s="1"/>
  <c r="F43" i="38" a="1"/>
  <c r="F43" i="38" s="1"/>
  <c r="G43" i="38" s="1" a="1"/>
  <c r="G43" i="38" s="1"/>
  <c r="E44" i="38" a="1"/>
  <c r="E44" i="38" s="1"/>
  <c r="D45" i="38" a="1"/>
  <c r="D45" i="38" s="1"/>
  <c r="C46" i="38" a="1"/>
  <c r="C46" i="38" s="1"/>
  <c r="D48" i="38" a="1"/>
  <c r="D48" i="38" s="1"/>
  <c r="F49" i="38" a="1"/>
  <c r="F49" i="38" s="1"/>
  <c r="E51" i="38" a="1"/>
  <c r="E51" i="38" s="1"/>
  <c r="D53" i="38" a="1"/>
  <c r="D53" i="38" s="1"/>
  <c r="C54" i="38" a="1"/>
  <c r="C54" i="38" s="1"/>
  <c r="B55" i="38" a="1"/>
  <c r="B55" i="38" s="1"/>
  <c r="F56" i="38" a="1"/>
  <c r="F56" i="38" s="1"/>
  <c r="G56" i="38" s="1" a="1"/>
  <c r="G56" i="38" s="1"/>
  <c r="E57" i="38" a="1"/>
  <c r="E57" i="38" s="1"/>
  <c r="D58" i="38" a="1"/>
  <c r="D58" i="38" s="1"/>
  <c r="B59" i="38" a="1"/>
  <c r="B59" i="38" s="1"/>
  <c r="E60" i="38" a="1"/>
  <c r="E60" i="38" s="1"/>
  <c r="B61" i="38" a="1"/>
  <c r="B61" i="38" s="1"/>
  <c r="D64" i="38" a="1"/>
  <c r="D64" i="38" s="1"/>
  <c r="B66" i="38" a="1"/>
  <c r="B66" i="38" s="1"/>
  <c r="F67" i="38" a="1"/>
  <c r="F67" i="38" s="1"/>
  <c r="G67" i="38" s="1" a="1"/>
  <c r="G67" i="38" s="1"/>
  <c r="C69" i="38" a="1"/>
  <c r="C69" i="38" s="1"/>
  <c r="F70" i="38" a="1"/>
  <c r="F70" i="38" s="1"/>
  <c r="G70" i="38" s="1" a="1"/>
  <c r="G70" i="38" s="1"/>
  <c r="C71" i="38" a="1"/>
  <c r="C71" i="38" s="1"/>
  <c r="C13" i="38" a="1"/>
  <c r="C13" i="38" s="1"/>
  <c r="D18" i="38" a="1"/>
  <c r="D18" i="38" s="1"/>
  <c r="E20" i="38" a="1"/>
  <c r="E20" i="38" s="1"/>
  <c r="D21" i="38" a="1"/>
  <c r="D21" i="38" s="1"/>
  <c r="D22" i="38" a="1"/>
  <c r="D22" i="38" s="1"/>
  <c r="E23" i="38" a="1"/>
  <c r="E23" i="38" s="1"/>
  <c r="E24" i="38" a="1"/>
  <c r="E24" i="38" s="1"/>
  <c r="D25" i="38" a="1"/>
  <c r="D25" i="38" s="1"/>
  <c r="D26" i="38" a="1"/>
  <c r="D26" i="38" s="1"/>
  <c r="B27" i="38" a="1"/>
  <c r="B27" i="38" s="1"/>
  <c r="B28" i="38" a="1"/>
  <c r="B28" i="38" s="1"/>
  <c r="F30" i="38" a="1"/>
  <c r="F30" i="38" s="1"/>
  <c r="G30" i="38" s="1" a="1"/>
  <c r="G30" i="38" s="1"/>
  <c r="F31" i="38" a="1"/>
  <c r="F31" i="38" s="1"/>
  <c r="G31" i="38" s="1" a="1"/>
  <c r="G31" i="38" s="1"/>
  <c r="F32" i="38" a="1"/>
  <c r="F32" i="38" s="1"/>
  <c r="G32" i="38" s="1" a="1"/>
  <c r="G32" i="38" s="1"/>
  <c r="F33" i="38" a="1"/>
  <c r="F33" i="38" s="1"/>
  <c r="G33" i="38" s="1" a="1"/>
  <c r="G33" i="38" s="1"/>
  <c r="E34" i="38" a="1"/>
  <c r="E34" i="38" s="1"/>
  <c r="D35" i="38" a="1"/>
  <c r="D35" i="38" s="1"/>
  <c r="C36" i="38" a="1"/>
  <c r="C36" i="38" s="1"/>
  <c r="F39" i="38" a="1"/>
  <c r="F39" i="38" s="1"/>
  <c r="G39" i="38" s="1" a="1"/>
  <c r="G39" i="38" s="1"/>
  <c r="E40" i="38" a="1"/>
  <c r="E40" i="38" s="1"/>
  <c r="B41" i="38" a="1"/>
  <c r="B41" i="38" s="1"/>
  <c r="C44" i="38" a="1"/>
  <c r="C44" i="38" s="1"/>
  <c r="D49" i="38" a="1"/>
  <c r="D49" i="38" s="1"/>
  <c r="F50" i="38" a="1"/>
  <c r="F50" i="38" s="1"/>
  <c r="G50" i="38" s="1" a="1"/>
  <c r="G50" i="38" s="1"/>
  <c r="B51" i="38" a="1"/>
  <c r="B51" i="38" s="1"/>
  <c r="D52" i="38" a="1"/>
  <c r="D52" i="38" s="1"/>
  <c r="B53" i="38" a="1"/>
  <c r="B53" i="38" s="1"/>
  <c r="F54" i="38" a="1"/>
  <c r="F54" i="38" s="1"/>
  <c r="G54" i="38" s="1" a="1"/>
  <c r="G54" i="38" s="1"/>
  <c r="E55" i="38" a="1"/>
  <c r="E55" i="38" s="1"/>
  <c r="D56" i="38" a="1"/>
  <c r="D56" i="38" s="1"/>
  <c r="C57" i="38" a="1"/>
  <c r="C57" i="38" s="1"/>
  <c r="F59" i="38" a="1"/>
  <c r="F59" i="38" s="1"/>
  <c r="C60" i="38" a="1"/>
  <c r="C60" i="38" s="1"/>
  <c r="E61" i="38" a="1"/>
  <c r="E61" i="38" s="1"/>
  <c r="E63" i="38" a="1"/>
  <c r="E63" i="38" s="1"/>
  <c r="B64" i="38" a="1"/>
  <c r="B64" i="38" s="1"/>
  <c r="E66" i="38" a="1"/>
  <c r="E66" i="38" s="1"/>
  <c r="D67" i="38" a="1"/>
  <c r="D67" i="38" s="1"/>
  <c r="C68" i="38" a="1"/>
  <c r="C68" i="38" s="1"/>
  <c r="F69" i="38" a="1"/>
  <c r="F69" i="38" s="1"/>
  <c r="G69" i="38" s="1" a="1"/>
  <c r="G69" i="38" s="1"/>
  <c r="D70" i="38" a="1"/>
  <c r="D70" i="38" s="1"/>
  <c r="B6" i="38" a="1"/>
  <c r="B6" i="38" s="1"/>
  <c r="E7" i="38" a="1"/>
  <c r="E7" i="38" s="1"/>
  <c r="F8" i="38" a="1"/>
  <c r="F8" i="38" s="1"/>
  <c r="G8" i="38" s="1" a="1"/>
  <c r="G8" i="38" s="1"/>
  <c r="B10" i="38" a="1"/>
  <c r="B10" i="38" s="1"/>
  <c r="C11" i="38" a="1"/>
  <c r="C11" i="38" s="1"/>
  <c r="C12" i="38" a="1"/>
  <c r="C12" i="38" s="1"/>
  <c r="D13" i="38" a="1"/>
  <c r="D13" i="38" s="1"/>
  <c r="F14" i="38" a="1"/>
  <c r="F14" i="38" s="1"/>
  <c r="G14" i="38" s="1" a="1"/>
  <c r="G14" i="38" s="1"/>
  <c r="B18" i="38" a="1"/>
  <c r="B18" i="38" s="1"/>
  <c r="D19" i="38" a="1"/>
  <c r="D19" i="38" s="1"/>
  <c r="D23" i="38" a="1"/>
  <c r="D23" i="38" s="1"/>
  <c r="D28" i="38" a="1"/>
  <c r="D28" i="38" s="1"/>
  <c r="E29" i="38" a="1"/>
  <c r="E29" i="38" s="1"/>
  <c r="E30" i="38" a="1"/>
  <c r="E30" i="38" s="1"/>
  <c r="C33" i="38" a="1"/>
  <c r="C33" i="38" s="1"/>
  <c r="D34" i="38" a="1"/>
  <c r="D34" i="38" s="1"/>
  <c r="E35" i="38" a="1"/>
  <c r="E35" i="38" s="1"/>
  <c r="B40" i="38" a="1"/>
  <c r="B40" i="38" s="1"/>
  <c r="B42" i="38" a="1"/>
  <c r="B42" i="38" s="1"/>
  <c r="B43" i="38" a="1"/>
  <c r="B43" i="38" s="1"/>
  <c r="B44" i="38" a="1"/>
  <c r="B44" i="38" s="1"/>
  <c r="C45" i="38" a="1"/>
  <c r="C45" i="38" s="1"/>
  <c r="D47" i="38" a="1"/>
  <c r="D47" i="38" s="1"/>
  <c r="F51" i="38" a="1"/>
  <c r="F51" i="38" s="1"/>
  <c r="C52" i="38" a="1"/>
  <c r="C52" i="38" s="1"/>
  <c r="C53" i="38" a="1"/>
  <c r="C53" i="38" s="1"/>
  <c r="E56" i="38" a="1"/>
  <c r="E56" i="38" s="1"/>
  <c r="D61" i="38" a="1"/>
  <c r="D61" i="38" s="1"/>
  <c r="D62" i="38" a="1"/>
  <c r="D62" i="38" s="1"/>
  <c r="C63" i="38" a="1"/>
  <c r="C63" i="38" s="1"/>
  <c r="B65" i="38" a="1"/>
  <c r="B65" i="38" s="1"/>
  <c r="C66" i="38" a="1"/>
  <c r="C66" i="38" s="1"/>
  <c r="D68" i="38" a="1"/>
  <c r="D68" i="38" s="1"/>
  <c r="D69" i="38" a="1"/>
  <c r="D69" i="38" s="1"/>
  <c r="C70" i="38" a="1"/>
  <c r="C70" i="38" s="1"/>
  <c r="D72" i="38" a="1"/>
  <c r="D72" i="38" s="1"/>
  <c r="F73" i="38" a="1"/>
  <c r="F73" i="38" s="1"/>
  <c r="E76" i="38" a="1"/>
  <c r="E76" i="38" s="1"/>
  <c r="D77" i="38" a="1"/>
  <c r="D77" i="38" s="1"/>
  <c r="C78" i="38" a="1"/>
  <c r="C78" i="38" s="1"/>
  <c r="D80" i="38" a="1"/>
  <c r="D80" i="38" s="1"/>
  <c r="F81" i="38" a="1"/>
  <c r="F81" i="38" s="1"/>
  <c r="E83" i="38" a="1"/>
  <c r="E83" i="38" s="1"/>
  <c r="D85" i="38" a="1"/>
  <c r="D85" i="38" s="1"/>
  <c r="C90" i="38" a="1"/>
  <c r="C90" i="38" s="1"/>
  <c r="B91" i="38" a="1"/>
  <c r="B91" i="38" s="1"/>
  <c r="F93" i="38" a="1"/>
  <c r="F93" i="38" s="1"/>
  <c r="D94" i="38" a="1"/>
  <c r="D94" i="38" s="1"/>
  <c r="D4" i="38" a="1"/>
  <c r="D4" i="38" s="1"/>
  <c r="F5" i="38" a="1"/>
  <c r="F5" i="38" s="1"/>
  <c r="G5" i="38" s="1" a="1"/>
  <c r="G5" i="38" s="1"/>
  <c r="C8" i="38" a="1"/>
  <c r="C8" i="38" s="1"/>
  <c r="E9" i="38" a="1"/>
  <c r="E9" i="38" s="1"/>
  <c r="B14" i="38" a="1"/>
  <c r="B14" i="38" s="1"/>
  <c r="E15" i="38" a="1"/>
  <c r="E15" i="38" s="1"/>
  <c r="F16" i="38" a="1"/>
  <c r="F16" i="38" s="1"/>
  <c r="G16" i="38" s="1" a="1"/>
  <c r="G16" i="38" s="1"/>
  <c r="C20" i="38" a="1"/>
  <c r="C20" i="38" s="1"/>
  <c r="E21" i="38" a="1"/>
  <c r="E21" i="38" s="1"/>
  <c r="C24" i="38" a="1"/>
  <c r="C24" i="38" s="1"/>
  <c r="E25" i="38" a="1"/>
  <c r="E25" i="38" s="1"/>
  <c r="G26" i="38" a="1"/>
  <c r="G26" i="38" s="1"/>
  <c r="B30" i="38" a="1"/>
  <c r="B30" i="38" s="1"/>
  <c r="D31" i="38" a="1"/>
  <c r="D31" i="38" s="1"/>
  <c r="B34" i="38" a="1"/>
  <c r="B34" i="38" s="1"/>
  <c r="B35" i="38" a="1"/>
  <c r="B35" i="38" s="1"/>
  <c r="D36" i="38" a="1"/>
  <c r="D36" i="38" s="1"/>
  <c r="F37" i="38" a="1"/>
  <c r="F37" i="38" s="1"/>
  <c r="G37" i="38" s="1" a="1"/>
  <c r="G37" i="38" s="1"/>
  <c r="F38" i="38" a="1"/>
  <c r="F38" i="38" s="1"/>
  <c r="F42" i="38" a="1"/>
  <c r="F42" i="38" s="1"/>
  <c r="G42" i="38" s="1" a="1"/>
  <c r="G42" i="38" s="1"/>
  <c r="B47" i="38" a="1"/>
  <c r="B47" i="38" s="1"/>
  <c r="E50" i="38" a="1"/>
  <c r="E50" i="38" s="1"/>
  <c r="C51" i="38" a="1"/>
  <c r="C51" i="38" s="1"/>
  <c r="B54" i="38" a="1"/>
  <c r="B54" i="38" s="1"/>
  <c r="C55" i="38" a="1"/>
  <c r="C55" i="38" s="1"/>
  <c r="C56" i="38" a="1"/>
  <c r="C56" i="38" s="1"/>
  <c r="E58" i="38" a="1"/>
  <c r="E58" i="38" s="1"/>
  <c r="D59" i="38" a="1"/>
  <c r="D59" i="38" s="1"/>
  <c r="F64" i="38" a="1"/>
  <c r="F64" i="38" s="1"/>
  <c r="G64" i="38" s="1" a="1"/>
  <c r="G64" i="38" s="1"/>
  <c r="D73" i="38" a="1"/>
  <c r="D73" i="38" s="1"/>
  <c r="E75" i="38" a="1"/>
  <c r="E75" i="38" s="1"/>
  <c r="C76" i="38" a="1"/>
  <c r="C76" i="38" s="1"/>
  <c r="D81" i="38" a="1"/>
  <c r="D81" i="38" s="1"/>
  <c r="F82" i="38" a="1"/>
  <c r="F82" i="38" s="1"/>
  <c r="G82" i="38" s="1" a="1"/>
  <c r="G82" i="38" s="1"/>
  <c r="B83" i="38" a="1"/>
  <c r="B83" i="38" s="1"/>
  <c r="D84" i="38" a="1"/>
  <c r="D84" i="38" s="1"/>
  <c r="B85" i="38" a="1"/>
  <c r="B85" i="38" s="1"/>
  <c r="D5" i="38" a="1"/>
  <c r="D5" i="38" s="1"/>
  <c r="B7" i="38" a="1"/>
  <c r="B7" i="38" s="1"/>
  <c r="E10" i="38" a="1"/>
  <c r="E10" i="38" s="1"/>
  <c r="F13" i="38" a="1"/>
  <c r="F13" i="38" s="1"/>
  <c r="G13" i="38" s="1" a="1"/>
  <c r="G13" i="38" s="1"/>
  <c r="B15" i="38" a="1"/>
  <c r="B15" i="38" s="1"/>
  <c r="F21" i="38" a="1"/>
  <c r="F21" i="38" s="1"/>
  <c r="G21" i="38" s="1" a="1"/>
  <c r="G21" i="38" s="1"/>
  <c r="F23" i="38" a="1"/>
  <c r="F23" i="38" s="1"/>
  <c r="G23" i="38" s="1" a="1"/>
  <c r="G23" i="38" s="1"/>
  <c r="B25" i="38" a="1"/>
  <c r="B25" i="38" s="1"/>
  <c r="E28" i="38" a="1"/>
  <c r="E28" i="38" s="1"/>
  <c r="E31" i="38" a="1"/>
  <c r="E31" i="38" s="1"/>
  <c r="D33" i="38" a="1"/>
  <c r="D33" i="38" s="1"/>
  <c r="E36" i="38" a="1"/>
  <c r="E36" i="38" s="1"/>
  <c r="B38" i="38" a="1"/>
  <c r="B38" i="38" s="1"/>
  <c r="E39" i="38" a="1"/>
  <c r="E39" i="38" s="1"/>
  <c r="C42" i="38" a="1"/>
  <c r="C42" i="38" s="1"/>
  <c r="E43" i="38" a="1"/>
  <c r="E43" i="38" s="1"/>
  <c r="E46" i="38" a="1"/>
  <c r="E46" i="38" s="1"/>
  <c r="B52" i="38" a="1"/>
  <c r="B52" i="38" s="1"/>
  <c r="E53" i="38" a="1"/>
  <c r="E53" i="38" s="1"/>
  <c r="C59" i="38" a="1"/>
  <c r="C59" i="38" s="1"/>
  <c r="D60" i="38" a="1"/>
  <c r="D60" i="38" s="1"/>
  <c r="F62" i="38" a="1"/>
  <c r="F62" i="38" s="1"/>
  <c r="G62" i="38" s="1" a="1"/>
  <c r="G62" i="38" s="1"/>
  <c r="C65" i="38" a="1"/>
  <c r="C65" i="38" s="1"/>
  <c r="F66" i="38" a="1"/>
  <c r="F66" i="38" s="1"/>
  <c r="G66" i="38" s="1" a="1"/>
  <c r="G66" i="38" s="1"/>
  <c r="B68" i="38" a="1"/>
  <c r="B68" i="38" s="1"/>
  <c r="E69" i="38" a="1"/>
  <c r="E69" i="38" s="1"/>
  <c r="F71" i="38" a="1"/>
  <c r="F71" i="38" s="1"/>
  <c r="G71" i="38" s="1" a="1"/>
  <c r="G71" i="38" s="1"/>
  <c r="E72" i="38" a="1"/>
  <c r="E72" i="38" s="1"/>
  <c r="C73" i="38" a="1"/>
  <c r="C73" i="38" s="1"/>
  <c r="C74" i="38" a="1"/>
  <c r="C74" i="38" s="1"/>
  <c r="B75" i="38" a="1"/>
  <c r="B75" i="38" s="1"/>
  <c r="B77" i="38" a="1"/>
  <c r="B77" i="38" s="1"/>
  <c r="D78" i="38" a="1"/>
  <c r="D78" i="38" s="1"/>
  <c r="C80" i="38" a="1"/>
  <c r="C80" i="38" s="1"/>
  <c r="B81" i="38" a="1"/>
  <c r="B81" i="38" s="1"/>
  <c r="C86" i="38" a="1"/>
  <c r="C86" i="38" s="1"/>
  <c r="C87" i="38" a="1"/>
  <c r="C87" i="38" s="1"/>
  <c r="B88" i="38" a="1"/>
  <c r="B88" i="38" s="1"/>
  <c r="F92" i="38" a="1"/>
  <c r="F92" i="38" s="1"/>
  <c r="G92" i="38" s="1" a="1"/>
  <c r="G92" i="38" s="1"/>
  <c r="C93" i="38" a="1"/>
  <c r="C93" i="38" s="1"/>
  <c r="E5" i="38" a="1"/>
  <c r="E5" i="38" s="1"/>
  <c r="D7" i="38" a="1"/>
  <c r="D7" i="38" s="1"/>
  <c r="F10" i="38" a="1"/>
  <c r="F10" i="38" s="1"/>
  <c r="G10" i="38" s="1" a="1"/>
  <c r="G10" i="38" s="1"/>
  <c r="B12" i="38" a="1"/>
  <c r="B12" i="38" s="1"/>
  <c r="C15" i="38" a="1"/>
  <c r="C15" i="38" s="1"/>
  <c r="C18" i="38" a="1"/>
  <c r="C18" i="38" s="1"/>
  <c r="B20" i="38" a="1"/>
  <c r="B20" i="38" s="1"/>
  <c r="C25" i="38" a="1"/>
  <c r="C25" i="38" s="1"/>
  <c r="F28" i="38" a="1"/>
  <c r="F28" i="38" s="1"/>
  <c r="G28" i="38" s="1" a="1"/>
  <c r="G28" i="38" s="1"/>
  <c r="E33" i="38" a="1"/>
  <c r="E33" i="38" s="1"/>
  <c r="C38" i="38" a="1"/>
  <c r="C38" i="38" s="1"/>
  <c r="D42" i="38" a="1"/>
  <c r="D42" i="38" s="1"/>
  <c r="B45" i="38" a="1"/>
  <c r="B45" i="38" s="1"/>
  <c r="F46" i="38" a="1"/>
  <c r="F46" i="38" s="1"/>
  <c r="G46" i="38" s="1" a="1"/>
  <c r="G46" i="38" s="1"/>
  <c r="B49" i="38" a="1"/>
  <c r="B49" i="38" s="1"/>
  <c r="B50" i="38" a="1"/>
  <c r="B50" i="38" s="1"/>
  <c r="F60" i="38" a="1"/>
  <c r="F60" i="38" s="1"/>
  <c r="G60" i="38" s="1" a="1"/>
  <c r="G60" i="38" s="1"/>
  <c r="F61" i="38" a="1"/>
  <c r="F61" i="38" s="1"/>
  <c r="G61" i="38" s="1" a="1"/>
  <c r="G61" i="38" s="1"/>
  <c r="D65" i="38" a="1"/>
  <c r="D65" i="38" s="1"/>
  <c r="F72" i="38" a="1"/>
  <c r="F72" i="38" s="1"/>
  <c r="G72" i="38" s="1" a="1"/>
  <c r="G72" i="38" s="1"/>
  <c r="D74" i="38" a="1"/>
  <c r="D74" i="38" s="1"/>
  <c r="C75" i="38" a="1"/>
  <c r="C75" i="38" s="1"/>
  <c r="B76" i="38" a="1"/>
  <c r="B76" i="38" s="1"/>
  <c r="C77" i="38" a="1"/>
  <c r="C77" i="38" s="1"/>
  <c r="D79" i="38" a="1"/>
  <c r="D79" i="38" s="1"/>
  <c r="F83" i="38" a="1"/>
  <c r="F83" i="38" s="1"/>
  <c r="G83" i="38" s="1" a="1"/>
  <c r="G83" i="38" s="1"/>
  <c r="C84" i="38" a="1"/>
  <c r="C84" i="38" s="1"/>
  <c r="C85" i="38" a="1"/>
  <c r="C85" i="38" s="1"/>
  <c r="D86" i="38" a="1"/>
  <c r="D86" i="38" s="1"/>
  <c r="C88" i="38" a="1"/>
  <c r="C88" i="38" s="1"/>
  <c r="B89" i="38" a="1"/>
  <c r="B89" i="38" s="1"/>
  <c r="B90" i="38" a="1"/>
  <c r="B90" i="38" s="1"/>
  <c r="C91" i="38" a="1"/>
  <c r="C91" i="38" s="1"/>
  <c r="B94" i="38" a="1"/>
  <c r="B94" i="38" s="1"/>
  <c r="F7" i="38" a="1"/>
  <c r="F7" i="38" s="1"/>
  <c r="G7" i="38" s="1" a="1"/>
  <c r="G7" i="38" s="1"/>
  <c r="C9" i="38" a="1"/>
  <c r="C9" i="38" s="1"/>
  <c r="D12" i="38" a="1"/>
  <c r="D12" i="38" s="1"/>
  <c r="F15" i="38" a="1"/>
  <c r="F15" i="38" s="1"/>
  <c r="G15" i="38" s="1" a="1"/>
  <c r="G15" i="38" s="1"/>
  <c r="C17" i="38" a="1"/>
  <c r="C17" i="38" s="1"/>
  <c r="E18" i="38" a="1"/>
  <c r="E18" i="38" s="1"/>
  <c r="D20" i="38" a="1"/>
  <c r="D20" i="38" s="1"/>
  <c r="B22" i="38" a="1"/>
  <c r="B22" i="38" s="1"/>
  <c r="F25" i="38" a="1"/>
  <c r="F25" i="38" s="1"/>
  <c r="G25" i="38" s="1" a="1"/>
  <c r="G25" i="38" s="1"/>
  <c r="C27" i="38" a="1"/>
  <c r="C27" i="38" s="1"/>
  <c r="C30" i="38" a="1"/>
  <c r="C30" i="38" s="1"/>
  <c r="B32" i="38" a="1"/>
  <c r="B32" i="38" s="1"/>
  <c r="C35" i="38" a="1"/>
  <c r="C35" i="38" s="1"/>
  <c r="E38" i="38" a="1"/>
  <c r="E38" i="38" s="1"/>
  <c r="E45" i="38" a="1"/>
  <c r="E45" i="38" s="1"/>
  <c r="B48" i="38" a="1"/>
  <c r="B48" i="38" s="1"/>
  <c r="C49" i="38" a="1"/>
  <c r="C49" i="38" s="1"/>
  <c r="C50" i="38" a="1"/>
  <c r="C50" i="38" s="1"/>
  <c r="D51" i="38" a="1"/>
  <c r="D51" i="38" s="1"/>
  <c r="E52" i="38" a="1"/>
  <c r="E52" i="38" s="1"/>
  <c r="F53" i="38" a="1"/>
  <c r="F53" i="38" s="1"/>
  <c r="G53" i="38" s="1" a="1"/>
  <c r="G53" i="38" s="1"/>
  <c r="B58" i="38" a="1"/>
  <c r="B58" i="38" s="1"/>
  <c r="E59" i="38" a="1"/>
  <c r="E59" i="38" s="1"/>
  <c r="E65" i="38" a="1"/>
  <c r="E65" i="38" s="1"/>
  <c r="B67" i="38" a="1"/>
  <c r="B67" i="38" s="1"/>
  <c r="E68" i="38" a="1"/>
  <c r="E68" i="38" s="1"/>
  <c r="E73" i="38" a="1"/>
  <c r="E73" i="38" s="1"/>
  <c r="E74" i="38" a="1"/>
  <c r="E74" i="38" s="1"/>
  <c r="D75" i="38" a="1"/>
  <c r="D75" i="38" s="1"/>
  <c r="D76" i="38" a="1"/>
  <c r="D76" i="38" s="1"/>
  <c r="E77" i="38" a="1"/>
  <c r="E77" i="38" s="1"/>
  <c r="E78" i="38" a="1"/>
  <c r="E78" i="38" s="1"/>
  <c r="E79" i="38" a="1"/>
  <c r="E79" i="38" s="1"/>
  <c r="C81" i="38" a="1"/>
  <c r="C81" i="38" s="1"/>
  <c r="E84" i="38" a="1"/>
  <c r="E84" i="38" s="1"/>
  <c r="E85" i="38" a="1"/>
  <c r="E85" i="38" s="1"/>
  <c r="D87" i="38" a="1"/>
  <c r="D87" i="38" s="1"/>
  <c r="C89" i="38" a="1"/>
  <c r="C89" i="38" s="1"/>
  <c r="D90" i="38" a="1"/>
  <c r="D90" i="38" s="1"/>
  <c r="B92" i="38" a="1"/>
  <c r="B92" i="38" s="1"/>
  <c r="D93" i="38" a="1"/>
  <c r="D93" i="38" s="1"/>
  <c r="B4" i="38" a="1"/>
  <c r="B4" i="38" s="1"/>
  <c r="D9" i="38" a="1"/>
  <c r="D9" i="38" s="1"/>
  <c r="B11" i="38" a="1"/>
  <c r="B11" i="38" s="1"/>
  <c r="E12" i="38" a="1"/>
  <c r="E12" i="38" s="1"/>
  <c r="D17" i="38" a="1"/>
  <c r="D17" i="38" s="1"/>
  <c r="F18" i="38" a="1"/>
  <c r="F18" i="38" s="1"/>
  <c r="G18" i="38" s="1" a="1"/>
  <c r="G18" i="38" s="1"/>
  <c r="F20" i="38" a="1"/>
  <c r="F20" i="38" s="1"/>
  <c r="G20" i="38" s="1" a="1"/>
  <c r="G20" i="38" s="1"/>
  <c r="C22" i="38" a="1"/>
  <c r="C22" i="38" s="1"/>
  <c r="B24" i="38" a="1"/>
  <c r="B24" i="38" s="1"/>
  <c r="D27" i="38" a="1"/>
  <c r="D27" i="38" s="1"/>
  <c r="D30" i="38" a="1"/>
  <c r="D30" i="38" s="1"/>
  <c r="C32" i="38" a="1"/>
  <c r="C32" i="38" s="1"/>
  <c r="B37" i="38" a="1"/>
  <c r="B37" i="38" s="1"/>
  <c r="C41" i="38" a="1"/>
  <c r="C41" i="38" s="1"/>
  <c r="E42" i="38" a="1"/>
  <c r="E42" i="38" s="1"/>
  <c r="F45" i="38" a="1"/>
  <c r="F45" i="38" s="1"/>
  <c r="G45" i="38" s="1" a="1"/>
  <c r="G45" i="38" s="1"/>
  <c r="C48" i="38" a="1"/>
  <c r="C48" i="38" s="1"/>
  <c r="D50" i="38" a="1"/>
  <c r="D50" i="38" s="1"/>
  <c r="F52" i="38" a="1"/>
  <c r="F52" i="38" s="1"/>
  <c r="G52" i="38" s="1" a="1"/>
  <c r="G52" i="38" s="1"/>
  <c r="D55" i="38" a="1"/>
  <c r="D55" i="38" s="1"/>
  <c r="C58" i="38" a="1"/>
  <c r="C58" i="38" s="1"/>
  <c r="G59" i="38" a="1"/>
  <c r="G59" i="38" s="1"/>
  <c r="B63" i="38" a="1"/>
  <c r="B63" i="38" s="1"/>
  <c r="C64" i="38" a="1"/>
  <c r="C64" i="38" s="1"/>
  <c r="F65" i="38" a="1"/>
  <c r="F65" i="38" s="1"/>
  <c r="G65" i="38" s="1" a="1"/>
  <c r="G65" i="38" s="1"/>
  <c r="C67" i="38" a="1"/>
  <c r="C67" i="38" s="1"/>
  <c r="F68" i="38" a="1"/>
  <c r="F68" i="38" s="1"/>
  <c r="G68" i="38" s="1" a="1"/>
  <c r="G68" i="38" s="1"/>
  <c r="F77" i="38" a="1"/>
  <c r="F77" i="38" s="1"/>
  <c r="G77" i="38" s="1" a="1"/>
  <c r="G77" i="38" s="1"/>
  <c r="F78" i="38" a="1"/>
  <c r="F78" i="38" s="1"/>
  <c r="G78" i="38" s="1" a="1"/>
  <c r="G78" i="38" s="1"/>
  <c r="F79" i="38" a="1"/>
  <c r="F79" i="38" s="1"/>
  <c r="G79" i="38" s="1" a="1"/>
  <c r="G79" i="38" s="1"/>
  <c r="E80" i="38" a="1"/>
  <c r="E80" i="38" s="1"/>
  <c r="B82" i="38" a="1"/>
  <c r="B82" i="38" s="1"/>
  <c r="F84" i="38" a="1"/>
  <c r="F84" i="38" s="1"/>
  <c r="G84" i="38" s="1" a="1"/>
  <c r="G84" i="38" s="1"/>
  <c r="E86" i="38" a="1"/>
  <c r="E86" i="38" s="1"/>
  <c r="D88" i="38" a="1"/>
  <c r="D88" i="38" s="1"/>
  <c r="D89" i="38" a="1"/>
  <c r="D89" i="38" s="1"/>
  <c r="D91" i="38" a="1"/>
  <c r="D91" i="38" s="1"/>
  <c r="E93" i="38" a="1"/>
  <c r="E93" i="38" s="1"/>
  <c r="C94" i="38" a="1"/>
  <c r="C94" i="38" s="1"/>
  <c r="E4" i="38" a="1"/>
  <c r="E4" i="38" s="1"/>
  <c r="C6" i="38" a="1"/>
  <c r="C6" i="38" s="1"/>
  <c r="F9" i="38" a="1"/>
  <c r="F9" i="38" s="1"/>
  <c r="G9" i="38" s="1" a="1"/>
  <c r="G9" i="38" s="1"/>
  <c r="D11" i="38" a="1"/>
  <c r="D11" i="38" s="1"/>
  <c r="C14" i="38" a="1"/>
  <c r="C14" i="38" s="1"/>
  <c r="B16" i="38" a="1"/>
  <c r="B16" i="38" s="1"/>
  <c r="E17" i="38" a="1"/>
  <c r="E17" i="38" s="1"/>
  <c r="B19" i="38" a="1"/>
  <c r="B19" i="38" s="1"/>
  <c r="E22" i="38" a="1"/>
  <c r="E22" i="38" s="1"/>
  <c r="D24" i="38" a="1"/>
  <c r="D24" i="38" s="1"/>
  <c r="B26" i="38" a="1"/>
  <c r="B26" i="38" s="1"/>
  <c r="F27" i="38" a="1"/>
  <c r="F27" i="38" s="1"/>
  <c r="G27" i="38" s="1" a="1"/>
  <c r="G27" i="38" s="1"/>
  <c r="B29" i="38" a="1"/>
  <c r="B29" i="38" s="1"/>
  <c r="D32" i="38" a="1"/>
  <c r="D32" i="38" s="1"/>
  <c r="C37" i="38" a="1"/>
  <c r="C37" i="38" s="1"/>
  <c r="G38" i="38" a="1"/>
  <c r="G38" i="38" s="1"/>
  <c r="C40" i="38" a="1"/>
  <c r="C40" i="38" s="1"/>
  <c r="D41" i="38" a="1"/>
  <c r="D41" i="38" s="1"/>
  <c r="D44" i="38" a="1"/>
  <c r="D44" i="38" s="1"/>
  <c r="C47" i="38" a="1"/>
  <c r="C47" i="38" s="1"/>
  <c r="E49" i="38" a="1"/>
  <c r="E49" i="38" s="1"/>
  <c r="G51" i="38" a="1"/>
  <c r="G51" i="38" s="1"/>
  <c r="F58" i="38" a="1"/>
  <c r="F58" i="38" s="1"/>
  <c r="G58" i="38" s="1" a="1"/>
  <c r="G58" i="38" s="1"/>
  <c r="B62" i="38" a="1"/>
  <c r="B62" i="38" s="1"/>
  <c r="D63" i="38" a="1"/>
  <c r="D63" i="38" s="1"/>
  <c r="B71" i="38" a="1"/>
  <c r="B71" i="38" s="1"/>
  <c r="G73" i="38" a="1"/>
  <c r="G73" i="38" s="1"/>
  <c r="F74" i="38" a="1"/>
  <c r="F74" i="38" s="1"/>
  <c r="G74" i="38" s="1" a="1"/>
  <c r="G74" i="38" s="1"/>
  <c r="F76" i="38" a="1"/>
  <c r="F76" i="38" s="1"/>
  <c r="G76" i="38" s="1" a="1"/>
  <c r="G76" i="38" s="1"/>
  <c r="F80" i="38" a="1"/>
  <c r="F80" i="38" s="1"/>
  <c r="G80" i="38" s="1" a="1"/>
  <c r="G80" i="38" s="1"/>
  <c r="E81" i="38" a="1"/>
  <c r="E81" i="38" s="1"/>
  <c r="C82" i="38" a="1"/>
  <c r="C82" i="38" s="1"/>
  <c r="F85" i="38" a="1"/>
  <c r="F85" i="38" s="1"/>
  <c r="G85" i="38" s="1" a="1"/>
  <c r="G85" i="38" s="1"/>
  <c r="F86" i="38" a="1"/>
  <c r="F86" i="38" s="1"/>
  <c r="G86" i="38" s="1" a="1"/>
  <c r="G86" i="38" s="1"/>
  <c r="E87" i="38" a="1"/>
  <c r="E87" i="38" s="1"/>
  <c r="E88" i="38" a="1"/>
  <c r="E88" i="38" s="1"/>
  <c r="E89" i="38" a="1"/>
  <c r="E89" i="38" s="1"/>
  <c r="E90" i="38" a="1"/>
  <c r="E90" i="38" s="1"/>
  <c r="E91" i="38" a="1"/>
  <c r="E91" i="38" s="1"/>
  <c r="C92" i="38" a="1"/>
  <c r="C92" i="38" s="1"/>
  <c r="F4" i="38" a="1"/>
  <c r="F4" i="38" s="1"/>
  <c r="G4" i="38" s="1" a="1"/>
  <c r="G4" i="38" s="1"/>
  <c r="D6" i="38" a="1"/>
  <c r="D6" i="38" s="1"/>
  <c r="E11" i="38" a="1"/>
  <c r="E11" i="38" s="1"/>
  <c r="E14" i="38" a="1"/>
  <c r="E14" i="38" s="1"/>
  <c r="C16" i="38" a="1"/>
  <c r="C16" i="38" s="1"/>
  <c r="F17" i="38" a="1"/>
  <c r="F17" i="38" s="1"/>
  <c r="G17" i="38" s="1" a="1"/>
  <c r="G17" i="38" s="1"/>
  <c r="C19" i="38" a="1"/>
  <c r="C19" i="38" s="1"/>
  <c r="B21" i="38" a="1"/>
  <c r="B21" i="38" s="1"/>
  <c r="F22" i="38" a="1"/>
  <c r="F22" i="38" s="1"/>
  <c r="G22" i="38" s="1" a="1"/>
  <c r="G22" i="38" s="1"/>
  <c r="F24" i="38" a="1"/>
  <c r="F24" i="38" s="1"/>
  <c r="G24" i="38" s="1" a="1"/>
  <c r="G24" i="38" s="1"/>
  <c r="C26" i="38" a="1"/>
  <c r="C26" i="38" s="1"/>
  <c r="D29" i="38" a="1"/>
  <c r="D29" i="38" s="1"/>
  <c r="E32" i="38" a="1"/>
  <c r="E32" i="38" s="1"/>
  <c r="C34" i="38" a="1"/>
  <c r="C34" i="38" s="1"/>
  <c r="D37" i="38" a="1"/>
  <c r="D37" i="38" s="1"/>
  <c r="D40" i="38" a="1"/>
  <c r="D40" i="38" s="1"/>
  <c r="E41" i="38" a="1"/>
  <c r="E41" i="38" s="1"/>
  <c r="E48" i="38" a="1"/>
  <c r="E48" i="38" s="1"/>
  <c r="D54" i="38" a="1"/>
  <c r="D54" i="38" s="1"/>
  <c r="F55" i="38" a="1"/>
  <c r="F55" i="38" s="1"/>
  <c r="G55" i="38" s="1" a="1"/>
  <c r="G55" i="38" s="1"/>
  <c r="B57" i="38" a="1"/>
  <c r="B57" i="38" s="1"/>
  <c r="C62" i="38" a="1"/>
  <c r="C62" i="38" s="1"/>
  <c r="E64" i="38" a="1"/>
  <c r="E64" i="38" s="1"/>
  <c r="E67" i="38" a="1"/>
  <c r="E67" i="38" s="1"/>
  <c r="B70" i="38" a="1"/>
  <c r="B70" i="38" s="1"/>
  <c r="B72" i="38" a="1"/>
  <c r="B72" i="38" s="1"/>
  <c r="F75" i="38" a="1"/>
  <c r="F75" i="38" s="1"/>
  <c r="G75" i="38" s="1" a="1"/>
  <c r="G75" i="38" s="1"/>
  <c r="D82" i="38" a="1"/>
  <c r="D82" i="38" s="1"/>
  <c r="F87" i="38" a="1"/>
  <c r="F87" i="38" s="1"/>
  <c r="G87" i="38" s="1" a="1"/>
  <c r="G87" i="38" s="1"/>
  <c r="F88" i="38" a="1"/>
  <c r="F88" i="38" s="1"/>
  <c r="G88" i="38" s="1" a="1"/>
  <c r="G88" i="38" s="1"/>
  <c r="F89" i="38" a="1"/>
  <c r="F89" i="38" s="1"/>
  <c r="G89" i="38" s="1" a="1"/>
  <c r="G89" i="38" s="1"/>
  <c r="F90" i="38" a="1"/>
  <c r="F90" i="38" s="1"/>
  <c r="G90" i="38" s="1" a="1"/>
  <c r="G90" i="38" s="1"/>
  <c r="F91" i="38" a="1"/>
  <c r="F91" i="38" s="1"/>
  <c r="G91" i="38" s="1" a="1"/>
  <c r="G91" i="38" s="1"/>
  <c r="E94" i="38" a="1"/>
  <c r="E94" i="38" s="1"/>
  <c r="B5" i="38" a="1"/>
  <c r="B5" i="38" s="1"/>
  <c r="F11" i="38" a="1"/>
  <c r="F11" i="38" s="1"/>
  <c r="G11" i="38" s="1" a="1"/>
  <c r="G11" i="38" s="1"/>
  <c r="B31" i="38" a="1"/>
  <c r="B31" i="38" s="1"/>
  <c r="C43" i="38" a="1"/>
  <c r="C43" i="38" s="1"/>
  <c r="F48" i="38" a="1"/>
  <c r="F48" i="38" s="1"/>
  <c r="G48" i="38" s="1" a="1"/>
  <c r="G48" i="38" s="1"/>
  <c r="B69" i="38" a="1"/>
  <c r="B69" i="38" s="1"/>
  <c r="B73" i="38" a="1"/>
  <c r="B73" i="38" s="1"/>
  <c r="F94" i="38" a="1"/>
  <c r="F94" i="38" s="1"/>
  <c r="G94" i="38" s="1" a="1"/>
  <c r="G94" i="38" s="1"/>
  <c r="C5" i="38" a="1"/>
  <c r="C5" i="38" s="1"/>
  <c r="C31" i="38" a="1"/>
  <c r="C31" i="38" s="1"/>
  <c r="D43" i="38" a="1"/>
  <c r="D43" i="38" s="1"/>
  <c r="F63" i="38" a="1"/>
  <c r="F63" i="38" s="1"/>
  <c r="G63" i="38" s="1" a="1"/>
  <c r="G63" i="38" s="1"/>
  <c r="B84" i="38" a="1"/>
  <c r="B84" i="38" s="1"/>
  <c r="E6" i="38" a="1"/>
  <c r="E6" i="38" s="1"/>
  <c r="B13" i="38" a="1"/>
  <c r="B13" i="38" s="1"/>
  <c r="E19" i="38" a="1"/>
  <c r="E19" i="38" s="1"/>
  <c r="E26" i="38" a="1"/>
  <c r="E26" i="38" s="1"/>
  <c r="C39" i="38" a="1"/>
  <c r="C39" i="38" s="1"/>
  <c r="F44" i="38" a="1"/>
  <c r="F44" i="38" s="1"/>
  <c r="G44" i="38" s="1" a="1"/>
  <c r="G44" i="38" s="1"/>
  <c r="G49" i="38" a="1"/>
  <c r="G49" i="38" s="1"/>
  <c r="E54" i="38" a="1"/>
  <c r="E54" i="38" s="1"/>
  <c r="B60" i="38" a="1"/>
  <c r="B60" i="38" s="1"/>
  <c r="E70" i="38" a="1"/>
  <c r="E70" i="38" s="1"/>
  <c r="D92" i="38" a="1"/>
  <c r="D92" i="38" s="1"/>
  <c r="F6" i="38" a="1"/>
  <c r="F6" i="38" s="1"/>
  <c r="G6" i="38" s="1" a="1"/>
  <c r="G6" i="38" s="1"/>
  <c r="F19" i="38" a="1"/>
  <c r="F19" i="38" s="1"/>
  <c r="G19" i="38" s="1" a="1"/>
  <c r="G19" i="38" s="1"/>
  <c r="B33" i="38" a="1"/>
  <c r="B33" i="38" s="1"/>
  <c r="D39" i="38" a="1"/>
  <c r="D39" i="38" s="1"/>
  <c r="B74" i="38" a="1"/>
  <c r="B74" i="38" s="1"/>
  <c r="B78" i="38" a="1"/>
  <c r="B78" i="38" s="1"/>
  <c r="G81" i="38" a="1"/>
  <c r="G81" i="38" s="1"/>
  <c r="E92" i="38" a="1"/>
  <c r="E92" i="38" s="1"/>
  <c r="D8" i="38" a="1"/>
  <c r="D8" i="38" s="1"/>
  <c r="F34" i="38" a="1"/>
  <c r="F34" i="38" s="1"/>
  <c r="G34" i="38" s="1" a="1"/>
  <c r="G34" i="38" s="1"/>
  <c r="F40" i="38" a="1"/>
  <c r="F40" i="38" s="1"/>
  <c r="G40" i="38" s="1" a="1"/>
  <c r="G40" i="38" s="1"/>
  <c r="B46" i="38" a="1"/>
  <c r="B46" i="38" s="1"/>
  <c r="C61" i="38" a="1"/>
  <c r="C61" i="38" s="1"/>
  <c r="D66" i="38" a="1"/>
  <c r="D66" i="38" s="1"/>
  <c r="D71" i="38" a="1"/>
  <c r="D71" i="38" s="1"/>
  <c r="B79" i="38" a="1"/>
  <c r="B79" i="38" s="1"/>
  <c r="E82" i="38" a="1"/>
  <c r="E82" i="38" s="1"/>
  <c r="B93" i="38" a="1"/>
  <c r="B93" i="38" s="1"/>
  <c r="E8" i="38" a="1"/>
  <c r="E8" i="38" s="1"/>
  <c r="C21" i="38" a="1"/>
  <c r="C21" i="38" s="1"/>
  <c r="C28" i="38" a="1"/>
  <c r="C28" i="38" s="1"/>
  <c r="D46" i="38" a="1"/>
  <c r="D46" i="38" s="1"/>
  <c r="B56" i="38" a="1"/>
  <c r="B56" i="38" s="1"/>
  <c r="E71" i="38" a="1"/>
  <c r="E71" i="38" s="1"/>
  <c r="C79" i="38" a="1"/>
  <c r="C79" i="38" s="1"/>
  <c r="B86" i="38" a="1"/>
  <c r="B86" i="38" s="1"/>
  <c r="C10" i="38" a="1"/>
  <c r="C10" i="38" s="1"/>
  <c r="B23" i="38" a="1"/>
  <c r="B23" i="38" s="1"/>
  <c r="F29" i="38" a="1"/>
  <c r="F29" i="38" s="1"/>
  <c r="G29" i="38" s="1" a="1"/>
  <c r="G29" i="38" s="1"/>
  <c r="F41" i="38" a="1"/>
  <c r="F41" i="38" s="1"/>
  <c r="G41" i="38" s="1" a="1"/>
  <c r="G41" i="38" s="1"/>
  <c r="E47" i="38" a="1"/>
  <c r="E47" i="38" s="1"/>
  <c r="D57" i="38" a="1"/>
  <c r="D57" i="38" s="1"/>
  <c r="E62" i="38" a="1"/>
  <c r="E62" i="38" s="1"/>
  <c r="C72" i="38" a="1"/>
  <c r="C72" i="38" s="1"/>
  <c r="C83" i="38" a="1"/>
  <c r="C83" i="38" s="1"/>
  <c r="G93" i="38" a="1"/>
  <c r="G93" i="38" s="1"/>
  <c r="D10" i="38" a="1"/>
  <c r="D10" i="38" s="1"/>
  <c r="E16" i="38" a="1"/>
  <c r="E16" i="38" s="1"/>
  <c r="C23" i="38" a="1"/>
  <c r="C23" i="38" s="1"/>
  <c r="B36" i="38" a="1"/>
  <c r="B36" i="38" s="1"/>
  <c r="F47" i="38" a="1"/>
  <c r="F47" i="38" s="1"/>
  <c r="G47" i="38" s="1" a="1"/>
  <c r="G47" i="38" s="1"/>
  <c r="F57" i="38" a="1"/>
  <c r="F57" i="38" s="1"/>
  <c r="G57" i="38" s="1" a="1"/>
  <c r="G57" i="38" s="1"/>
  <c r="B80" i="38" a="1"/>
  <c r="B80" i="38" s="1"/>
  <c r="D83" i="38" a="1"/>
  <c r="D83" i="38" s="1"/>
  <c r="B87" i="38" a="1"/>
  <c r="B87" i="38" s="1"/>
  <c r="B3" i="38" l="1" a="1"/>
  <c r="B3" i="38" s="1"/>
  <c r="B103" i="38" s="1"/>
  <c r="C3" i="38" a="1"/>
  <c r="C3" i="38" s="1"/>
  <c r="C103" i="38" s="1"/>
  <c r="D3" i="38" a="1"/>
  <c r="D3" i="38" s="1"/>
  <c r="D103" i="38" s="1"/>
  <c r="E3" i="38" a="1"/>
  <c r="E3" i="38" s="1"/>
  <c r="E103" i="38" s="1"/>
  <c r="F3" i="38" a="1"/>
  <c r="F3" i="38" s="1"/>
  <c r="G3" i="38" l="1" a="1"/>
  <c r="G3" i="38" s="1"/>
  <c r="F103" i="38"/>
  <c r="G103" i="38" s="1"/>
  <c r="AC14" i="38"/>
  <c r="AC13" i="38"/>
  <c r="AC12" i="38"/>
  <c r="AC11" i="38"/>
  <c r="AC8" i="38"/>
  <c r="AC7" i="38"/>
  <c r="A94" i="38"/>
  <c r="A93" i="38"/>
  <c r="A92" i="38"/>
  <c r="A91" i="38"/>
  <c r="A90" i="38"/>
  <c r="A89" i="38"/>
  <c r="A88" i="38"/>
  <c r="A87" i="38"/>
  <c r="A86" i="38"/>
  <c r="A85" i="38"/>
  <c r="A84" i="38"/>
  <c r="A83" i="38"/>
  <c r="A82" i="38"/>
  <c r="A81" i="38"/>
  <c r="A80" i="38"/>
  <c r="A79" i="38"/>
  <c r="A78" i="38"/>
  <c r="A77" i="38"/>
  <c r="A76" i="38"/>
  <c r="A75" i="38"/>
  <c r="A74" i="38"/>
  <c r="A73" i="38"/>
  <c r="A72" i="38"/>
  <c r="A71" i="38"/>
  <c r="A70" i="38"/>
  <c r="A69" i="38"/>
  <c r="A68" i="38"/>
  <c r="A67" i="38"/>
  <c r="A66" i="38"/>
  <c r="A65" i="38"/>
  <c r="A64" i="38"/>
  <c r="A63" i="38"/>
  <c r="A62" i="38"/>
  <c r="A61" i="38"/>
  <c r="A60" i="38"/>
  <c r="A59" i="38"/>
  <c r="A58" i="38"/>
  <c r="A57" i="38"/>
  <c r="A56" i="38"/>
  <c r="A55" i="38"/>
  <c r="A54" i="38"/>
  <c r="A53" i="38"/>
  <c r="A52" i="38"/>
  <c r="A51" i="38"/>
  <c r="A50" i="38"/>
  <c r="A49" i="38"/>
  <c r="A48" i="38"/>
  <c r="A47" i="38"/>
  <c r="A46" i="38"/>
  <c r="A45" i="38"/>
  <c r="A44" i="38"/>
  <c r="A43" i="38"/>
  <c r="A42" i="38"/>
  <c r="A41" i="38"/>
  <c r="A40" i="38"/>
  <c r="A39" i="38"/>
  <c r="A38" i="38"/>
  <c r="A37" i="38"/>
  <c r="A36" i="38"/>
  <c r="A35" i="38"/>
  <c r="A34" i="38"/>
  <c r="A33" i="38"/>
  <c r="A32" i="38"/>
  <c r="A31" i="38"/>
  <c r="A30" i="38"/>
  <c r="A29" i="38"/>
  <c r="A28" i="38"/>
  <c r="A27" i="38"/>
  <c r="A26" i="38"/>
  <c r="A25" i="38"/>
  <c r="A24" i="38"/>
  <c r="A23" i="38"/>
  <c r="A22" i="38"/>
  <c r="A21" i="38"/>
  <c r="A20" i="38"/>
  <c r="A19" i="38"/>
  <c r="A18" i="38"/>
  <c r="A17" i="38"/>
  <c r="A16" i="38"/>
  <c r="A15" i="38"/>
  <c r="A14" i="38"/>
  <c r="A13" i="38"/>
  <c r="A12" i="38"/>
  <c r="A11" i="38"/>
  <c r="A10" i="38"/>
  <c r="A9" i="38"/>
  <c r="A8" i="38"/>
  <c r="A7" i="38"/>
  <c r="A6" i="38"/>
  <c r="A5" i="38"/>
  <c r="A4" i="38"/>
  <c r="AE815" i="38"/>
  <c r="AE814" i="38"/>
  <c r="AE813" i="38"/>
  <c r="AE812" i="38"/>
  <c r="AE811" i="38"/>
  <c r="AE810" i="38"/>
  <c r="AE809" i="38"/>
  <c r="AE808" i="38"/>
  <c r="AE807" i="38"/>
  <c r="AE806" i="38"/>
  <c r="AE805" i="38"/>
  <c r="AE804" i="38"/>
  <c r="AE803" i="38"/>
  <c r="AE802" i="38"/>
  <c r="AE801" i="38"/>
  <c r="AE800" i="38"/>
  <c r="AE799" i="38"/>
  <c r="AE798" i="38"/>
  <c r="AE797" i="38"/>
  <c r="AE796" i="38"/>
  <c r="AE795" i="38"/>
  <c r="AE794" i="38"/>
  <c r="AE793" i="38"/>
  <c r="AE792" i="38"/>
  <c r="AE791" i="38"/>
  <c r="AE790" i="38"/>
  <c r="AE789" i="38"/>
  <c r="AE788" i="38"/>
  <c r="AE787" i="38"/>
  <c r="AE786" i="38"/>
  <c r="AE785" i="38"/>
  <c r="AE784" i="38"/>
  <c r="AE783" i="38"/>
  <c r="AE782" i="38"/>
  <c r="AE781" i="38"/>
  <c r="AE780" i="38"/>
  <c r="AE779" i="38"/>
  <c r="AE778" i="38"/>
  <c r="AE777" i="38"/>
  <c r="AE776" i="38"/>
  <c r="AE775" i="38"/>
  <c r="AE774" i="38"/>
  <c r="AE773" i="38"/>
  <c r="AE772" i="38"/>
  <c r="AE771" i="38"/>
  <c r="AE770" i="38"/>
  <c r="AE769" i="38"/>
  <c r="AE768" i="38"/>
  <c r="AE767" i="38"/>
  <c r="AE766" i="38"/>
  <c r="AE765" i="38"/>
  <c r="AE764" i="38"/>
  <c r="AE763" i="38"/>
  <c r="AE762" i="38"/>
  <c r="AE761" i="38"/>
  <c r="AE760" i="38"/>
  <c r="AE759" i="38"/>
  <c r="AE758" i="38"/>
  <c r="AE757" i="38"/>
  <c r="AE756" i="38"/>
  <c r="AE755" i="38"/>
  <c r="AE754" i="38"/>
  <c r="AE753" i="38"/>
  <c r="AE752" i="38"/>
  <c r="AE751" i="38"/>
  <c r="AE750" i="38"/>
  <c r="AE749" i="38"/>
  <c r="AE748" i="38"/>
  <c r="AE747" i="38"/>
  <c r="AE746" i="38"/>
  <c r="AE745" i="38"/>
  <c r="AE744" i="38"/>
  <c r="AE743" i="38"/>
  <c r="AE742" i="38"/>
  <c r="AE741" i="38"/>
  <c r="AE740" i="38"/>
  <c r="AE739" i="38"/>
  <c r="AE738" i="38"/>
  <c r="AE737" i="38"/>
  <c r="AE736" i="38"/>
  <c r="AE735" i="38"/>
  <c r="AE734" i="38"/>
  <c r="AE733" i="38"/>
  <c r="AE732" i="38"/>
  <c r="AE731" i="38"/>
  <c r="AE730" i="38"/>
  <c r="AE729" i="38"/>
  <c r="AE728" i="38"/>
  <c r="AE727" i="38"/>
  <c r="AE726" i="38"/>
  <c r="AE725" i="38"/>
  <c r="AE724" i="38"/>
  <c r="AE723" i="38"/>
  <c r="AE722" i="38"/>
  <c r="AE721" i="38"/>
  <c r="AE720" i="38"/>
  <c r="AE719" i="38"/>
  <c r="AE718" i="38"/>
  <c r="AE717" i="38"/>
  <c r="AE716" i="38"/>
  <c r="AE715" i="38"/>
  <c r="AE714" i="38"/>
  <c r="AE713" i="38"/>
  <c r="AE712" i="38"/>
  <c r="AE711" i="38"/>
  <c r="AE710" i="38"/>
  <c r="AE709" i="38"/>
  <c r="AE708" i="38"/>
  <c r="AE707" i="38"/>
  <c r="AE706" i="38"/>
  <c r="AE705" i="38"/>
  <c r="AE704" i="38"/>
  <c r="AE703" i="38"/>
  <c r="AE702" i="38"/>
  <c r="AE701" i="38"/>
  <c r="AE700" i="38"/>
  <c r="AE699" i="38"/>
  <c r="AE698" i="38"/>
  <c r="AE697" i="38"/>
  <c r="AE696" i="38"/>
  <c r="AE695" i="38"/>
  <c r="AE694" i="38"/>
  <c r="AE693" i="38"/>
  <c r="AE692" i="38"/>
  <c r="AE691" i="38"/>
  <c r="AE690" i="38"/>
  <c r="AE689" i="38"/>
  <c r="AE688" i="38"/>
  <c r="AE687" i="38"/>
  <c r="AE686" i="38"/>
  <c r="AE685" i="38"/>
  <c r="AE684" i="38"/>
  <c r="AE683" i="38"/>
  <c r="AE682" i="38"/>
  <c r="AE681" i="38"/>
  <c r="AE680" i="38"/>
  <c r="AE679" i="38"/>
  <c r="AE678" i="38"/>
  <c r="AE677" i="38"/>
  <c r="AE676" i="38"/>
  <c r="AE675" i="38"/>
  <c r="AE674" i="38"/>
  <c r="AE673" i="38"/>
  <c r="AE672" i="38"/>
  <c r="AE671" i="38"/>
  <c r="AE670" i="38"/>
  <c r="AE669" i="38"/>
  <c r="AE668" i="38"/>
  <c r="AE667" i="38"/>
  <c r="AE666" i="38"/>
  <c r="AE665" i="38"/>
  <c r="AE664" i="38"/>
  <c r="AE663" i="38"/>
  <c r="AE662" i="38"/>
  <c r="AE661" i="38"/>
  <c r="AE660" i="38"/>
  <c r="AE659" i="38"/>
  <c r="AE658" i="38"/>
  <c r="AE657" i="38"/>
  <c r="AE656" i="38"/>
  <c r="AE655" i="38"/>
  <c r="AE654" i="38"/>
  <c r="AE653" i="38"/>
  <c r="AE652" i="38"/>
  <c r="AE651" i="38"/>
  <c r="AE650" i="38"/>
  <c r="AE649" i="38"/>
  <c r="AE648" i="38"/>
  <c r="AE647" i="38"/>
  <c r="AE646" i="38"/>
  <c r="AE645" i="38"/>
  <c r="AE644" i="38"/>
  <c r="AE643" i="38"/>
  <c r="AE642" i="38"/>
  <c r="AE641" i="38"/>
  <c r="AE640" i="38"/>
  <c r="AE639" i="38"/>
  <c r="AE638" i="38"/>
  <c r="AE637" i="38"/>
  <c r="AE636" i="38"/>
  <c r="AE635" i="38"/>
  <c r="AE634" i="38"/>
  <c r="AE633" i="38"/>
  <c r="AE632" i="38"/>
  <c r="AE631" i="38"/>
  <c r="AE630" i="38"/>
  <c r="AE629" i="38"/>
  <c r="AE628" i="38"/>
  <c r="AE627" i="38"/>
  <c r="AE626" i="38"/>
  <c r="AE625" i="38"/>
  <c r="AE624" i="38"/>
  <c r="AE623" i="38"/>
  <c r="AE622" i="38"/>
  <c r="AE621" i="38"/>
  <c r="AE620" i="38"/>
  <c r="AE619" i="38"/>
  <c r="AE618" i="38"/>
  <c r="AE617" i="38"/>
  <c r="AE616" i="38"/>
  <c r="AE615" i="38"/>
  <c r="AE614" i="38"/>
  <c r="AE613" i="38"/>
  <c r="AE612" i="38"/>
  <c r="AE611" i="38"/>
  <c r="AE610" i="38"/>
  <c r="AE609" i="38"/>
  <c r="AE608" i="38"/>
  <c r="AE607" i="38"/>
  <c r="AE606" i="38"/>
  <c r="AE605" i="38"/>
  <c r="AE604" i="38"/>
  <c r="AE603" i="38"/>
  <c r="AE602" i="38"/>
  <c r="AE601" i="38"/>
  <c r="AE600" i="38"/>
  <c r="AE599" i="38"/>
  <c r="AE598" i="38"/>
  <c r="AE597" i="38"/>
  <c r="AE596" i="38"/>
  <c r="AE595" i="38"/>
  <c r="AE594" i="38"/>
  <c r="AE593" i="38"/>
  <c r="AE592" i="38"/>
  <c r="AE591" i="38"/>
  <c r="AE590" i="38"/>
  <c r="AE589" i="38"/>
  <c r="AE588" i="38"/>
  <c r="AE587" i="38"/>
  <c r="AE586" i="38"/>
  <c r="AE585" i="38"/>
  <c r="AE584" i="38"/>
  <c r="AE583" i="38"/>
  <c r="AE582" i="38"/>
  <c r="AE581" i="38"/>
  <c r="AE580" i="38"/>
  <c r="AE579" i="38"/>
  <c r="AE578" i="38"/>
  <c r="AE577" i="38"/>
  <c r="AE576" i="38"/>
  <c r="AE575" i="38"/>
  <c r="AE574" i="38"/>
  <c r="AE573" i="38"/>
  <c r="AE572" i="38"/>
  <c r="AE571" i="38"/>
  <c r="AE570" i="38"/>
  <c r="AE569" i="38"/>
  <c r="AE568" i="38"/>
  <c r="AE567" i="38"/>
  <c r="AE566" i="38"/>
  <c r="AE565" i="38"/>
  <c r="AE564" i="38"/>
  <c r="AE563" i="38"/>
  <c r="AE562" i="38"/>
  <c r="AE561" i="38"/>
  <c r="AE560" i="38"/>
  <c r="AE559" i="38"/>
  <c r="AE558" i="38"/>
  <c r="AE557" i="38"/>
  <c r="AE556" i="38"/>
  <c r="AE555" i="38"/>
  <c r="AE554" i="38"/>
  <c r="AE553" i="38"/>
  <c r="AE552" i="38"/>
  <c r="AE551" i="38"/>
  <c r="AE550" i="38"/>
  <c r="AE549" i="38"/>
  <c r="AE548" i="38"/>
  <c r="AE547" i="38"/>
  <c r="AE546" i="38"/>
  <c r="AE545" i="38"/>
  <c r="AE544" i="38"/>
  <c r="AE543" i="38"/>
  <c r="AE542" i="38"/>
  <c r="AE541" i="38"/>
  <c r="AE540" i="38"/>
  <c r="AE539" i="38"/>
  <c r="AE538" i="38"/>
  <c r="AE537" i="38"/>
  <c r="AE536" i="38"/>
  <c r="AE535" i="38"/>
  <c r="AE534" i="38"/>
  <c r="AE533" i="38"/>
  <c r="AE532" i="38"/>
  <c r="AE531" i="38"/>
  <c r="AE530" i="38"/>
  <c r="AE529" i="38"/>
  <c r="AE528" i="38"/>
  <c r="AE527" i="38"/>
  <c r="AE526" i="38"/>
  <c r="AE525" i="38"/>
  <c r="AE524" i="38"/>
  <c r="AE523" i="38"/>
  <c r="AE522" i="38"/>
  <c r="AE521" i="38"/>
  <c r="AE520" i="38"/>
  <c r="AE519" i="38"/>
  <c r="AE518" i="38"/>
  <c r="AE517" i="38"/>
  <c r="AE516" i="38"/>
  <c r="AE515" i="38"/>
  <c r="AE514" i="38"/>
  <c r="AE513" i="38"/>
  <c r="AE512" i="38"/>
  <c r="AE511" i="38"/>
  <c r="AE510" i="38"/>
  <c r="AE509" i="38"/>
  <c r="AE508" i="38"/>
  <c r="AE507" i="38"/>
  <c r="AE506" i="38"/>
  <c r="AE505" i="38"/>
  <c r="AE504" i="38"/>
  <c r="AE503" i="38"/>
  <c r="AE502" i="38"/>
  <c r="AE501" i="38"/>
  <c r="AE500" i="38"/>
  <c r="AE499" i="38"/>
  <c r="AE498" i="38"/>
  <c r="AE497" i="38"/>
  <c r="AE496" i="38"/>
  <c r="AE495" i="38"/>
  <c r="AE494" i="38"/>
  <c r="AE493" i="38"/>
  <c r="AE492" i="38"/>
  <c r="AE491" i="38"/>
  <c r="AE490" i="38"/>
  <c r="AE489" i="38"/>
  <c r="AE488" i="38"/>
  <c r="AE487" i="38"/>
  <c r="AE486" i="38"/>
  <c r="AE485" i="38"/>
  <c r="AE484" i="38"/>
  <c r="AE483" i="38"/>
  <c r="AE482" i="38"/>
  <c r="AE481" i="38"/>
  <c r="AE480" i="38"/>
  <c r="AE479" i="38"/>
  <c r="AE478" i="38"/>
  <c r="AE477" i="38"/>
  <c r="AE476" i="38"/>
  <c r="AE475" i="38"/>
  <c r="AE474" i="38"/>
  <c r="AE473" i="38"/>
  <c r="AE472" i="38"/>
  <c r="AE471" i="38"/>
  <c r="AE470" i="38"/>
  <c r="AE469" i="38"/>
  <c r="AE468" i="38"/>
  <c r="AE467" i="38"/>
  <c r="AE466" i="38"/>
  <c r="AE465" i="38"/>
  <c r="AE464" i="38"/>
  <c r="AE463" i="38"/>
  <c r="AE462" i="38"/>
  <c r="AE461" i="38"/>
  <c r="AE460" i="38"/>
  <c r="AE459" i="38"/>
  <c r="AE458" i="38"/>
  <c r="AE457" i="38"/>
  <c r="AE456" i="38"/>
  <c r="AE455" i="38"/>
  <c r="AE454" i="38"/>
  <c r="AE453" i="38"/>
  <c r="AE452" i="38"/>
  <c r="AE451" i="38"/>
  <c r="AE450" i="38"/>
  <c r="AE449" i="38"/>
  <c r="AE448" i="38"/>
  <c r="AE447" i="38"/>
  <c r="AE446" i="38"/>
  <c r="AE445" i="38"/>
  <c r="AE444" i="38"/>
  <c r="AE443" i="38"/>
  <c r="AE442" i="38"/>
  <c r="AE441" i="38"/>
  <c r="AE440" i="38"/>
  <c r="AE439" i="38"/>
  <c r="AE438" i="38"/>
  <c r="AE437" i="38"/>
  <c r="AE436" i="38"/>
  <c r="AE435" i="38"/>
  <c r="AE434" i="38"/>
  <c r="AE433" i="38"/>
  <c r="AE432" i="38"/>
  <c r="AE431" i="38"/>
  <c r="AE430" i="38"/>
  <c r="AE429" i="38"/>
  <c r="AE428" i="38"/>
  <c r="AE427" i="38"/>
  <c r="AE426" i="38"/>
  <c r="AE425" i="38"/>
  <c r="AE424" i="38"/>
  <c r="AE423" i="38"/>
  <c r="AE422" i="38"/>
  <c r="AE421" i="38"/>
  <c r="AE420" i="38"/>
  <c r="AE419" i="38"/>
  <c r="AE418" i="38"/>
  <c r="AE417" i="38"/>
  <c r="AE416" i="38"/>
  <c r="AE415" i="38"/>
  <c r="AE414" i="38"/>
  <c r="AE413" i="38"/>
  <c r="AE412" i="38"/>
  <c r="AE411" i="38"/>
  <c r="AE410" i="38"/>
  <c r="AE409" i="38"/>
  <c r="AE408" i="38"/>
  <c r="AE407" i="38"/>
  <c r="AE406" i="38"/>
  <c r="AE405" i="38"/>
  <c r="AE404" i="38"/>
  <c r="AE403" i="38"/>
  <c r="AE402" i="38"/>
  <c r="AE401" i="38"/>
  <c r="AE400" i="38"/>
  <c r="AE399" i="38"/>
  <c r="AE398" i="38"/>
  <c r="AE397" i="38"/>
  <c r="AE396" i="38"/>
  <c r="AE395" i="38"/>
  <c r="AE394" i="38"/>
  <c r="AE393" i="38"/>
  <c r="AE392" i="38"/>
  <c r="AE391" i="38"/>
  <c r="AE390" i="38"/>
  <c r="AE389" i="38"/>
  <c r="AE388" i="38"/>
  <c r="AE387" i="38"/>
  <c r="AE386" i="38"/>
  <c r="AE385" i="38"/>
  <c r="AE384" i="38"/>
  <c r="AE383" i="38"/>
  <c r="AE382" i="38"/>
  <c r="AE381" i="38"/>
  <c r="AE380" i="38"/>
  <c r="AE379" i="38"/>
  <c r="AE378" i="38"/>
  <c r="AE377" i="38"/>
  <c r="AE376" i="38"/>
  <c r="AE375" i="38"/>
  <c r="AE374" i="38"/>
  <c r="AE373" i="38"/>
  <c r="AE372" i="38"/>
  <c r="AE371" i="38"/>
  <c r="AE370" i="38"/>
  <c r="AE369" i="38"/>
  <c r="AE368" i="38"/>
  <c r="AE367" i="38"/>
  <c r="AE366" i="38"/>
  <c r="AE365" i="38"/>
  <c r="AE364" i="38"/>
  <c r="AE363" i="38"/>
  <c r="AE362" i="38"/>
  <c r="AE361" i="38"/>
  <c r="AE360" i="38"/>
  <c r="AE359" i="38"/>
  <c r="AE358" i="38"/>
  <c r="AE357" i="38"/>
  <c r="AE356" i="38"/>
  <c r="AE355" i="38"/>
  <c r="AE354" i="38"/>
  <c r="AE353" i="38"/>
  <c r="AE352" i="38"/>
  <c r="AE351" i="38"/>
  <c r="AE350" i="38"/>
  <c r="AE349" i="38"/>
  <c r="AE348" i="38"/>
  <c r="AE347" i="38"/>
  <c r="AE346" i="38"/>
  <c r="AE345" i="38"/>
  <c r="AE344" i="38"/>
  <c r="AE343" i="38"/>
  <c r="AE342" i="38"/>
  <c r="AE341" i="38"/>
  <c r="AE340" i="38"/>
  <c r="AE339" i="38"/>
  <c r="AE338" i="38"/>
  <c r="AE337" i="38"/>
  <c r="AE336" i="38"/>
  <c r="AE335" i="38"/>
  <c r="AE334" i="38"/>
  <c r="AE333" i="38"/>
  <c r="AE332" i="38"/>
  <c r="AE331" i="38"/>
  <c r="AE330" i="38"/>
  <c r="AE329" i="38"/>
  <c r="AE328" i="38"/>
  <c r="AE327" i="38"/>
  <c r="AE326" i="38"/>
  <c r="AE325" i="38"/>
  <c r="AE324" i="38"/>
  <c r="AE323" i="38"/>
  <c r="AE322" i="38"/>
  <c r="AE321" i="38"/>
  <c r="AE320" i="38"/>
  <c r="AE319" i="38"/>
  <c r="AE318" i="38"/>
  <c r="AE317" i="38"/>
  <c r="AE316" i="38"/>
  <c r="AE315" i="38"/>
  <c r="AE314" i="38"/>
  <c r="AE313" i="38"/>
  <c r="AE312" i="38"/>
  <c r="AE311" i="38"/>
  <c r="AE310" i="38"/>
  <c r="AE309" i="38"/>
  <c r="AE308" i="38"/>
  <c r="AE307" i="38"/>
  <c r="AE306" i="38"/>
  <c r="AE305" i="38"/>
  <c r="AE304" i="38"/>
  <c r="AE303" i="38"/>
  <c r="AE302" i="38"/>
  <c r="AE301" i="38"/>
  <c r="AE300" i="38"/>
  <c r="AE299" i="38"/>
  <c r="AE298" i="38"/>
  <c r="AE297" i="38"/>
  <c r="AE296" i="38"/>
  <c r="AE295" i="38"/>
  <c r="AE294" i="38"/>
  <c r="AE293" i="38"/>
  <c r="AE292" i="38"/>
  <c r="AE291" i="38"/>
  <c r="AE290" i="38"/>
  <c r="AE289" i="38"/>
  <c r="AE288" i="38"/>
  <c r="AE287" i="38"/>
  <c r="AE286" i="38"/>
  <c r="AE285" i="38"/>
  <c r="AE284" i="38"/>
  <c r="AE283" i="38"/>
  <c r="AE282" i="38"/>
  <c r="AE281" i="38"/>
  <c r="AE280" i="38"/>
  <c r="AE279" i="38"/>
  <c r="AE278" i="38"/>
  <c r="AE277" i="38"/>
  <c r="AE276" i="38"/>
  <c r="AE275" i="38"/>
  <c r="AE274" i="38"/>
  <c r="AE273" i="38"/>
  <c r="AE272" i="38"/>
  <c r="AE271" i="38"/>
  <c r="AE270" i="38"/>
  <c r="AE269" i="38"/>
  <c r="AE268" i="38"/>
  <c r="AE267" i="38"/>
  <c r="AE266" i="38"/>
  <c r="AE265" i="38"/>
  <c r="AE264" i="38"/>
  <c r="AE263" i="38"/>
  <c r="AE262" i="38"/>
  <c r="AE261" i="38"/>
  <c r="AE260" i="38"/>
  <c r="AE259" i="38"/>
  <c r="AE258" i="38"/>
  <c r="AE257" i="38"/>
  <c r="AE256" i="38"/>
  <c r="AE255" i="38"/>
  <c r="AE254" i="38"/>
  <c r="AE253" i="38"/>
  <c r="AE252" i="38"/>
  <c r="AE251" i="38"/>
  <c r="AE250" i="38"/>
  <c r="AE249" i="38"/>
  <c r="AE248" i="38"/>
  <c r="AE247" i="38"/>
  <c r="AE246" i="38"/>
  <c r="AE245" i="38"/>
  <c r="AE244" i="38"/>
  <c r="AE243" i="38"/>
  <c r="AE242" i="38"/>
  <c r="AE241" i="38"/>
  <c r="AE240" i="38"/>
  <c r="AE239" i="38"/>
  <c r="AE238" i="38"/>
  <c r="AE237" i="38"/>
  <c r="AE236" i="38"/>
  <c r="AE235" i="38"/>
  <c r="AE234" i="38"/>
  <c r="AE233" i="38"/>
  <c r="AE232" i="38"/>
  <c r="AE231" i="38"/>
  <c r="AE230" i="38"/>
  <c r="AE229" i="38"/>
  <c r="AE228" i="38"/>
  <c r="AE227" i="38"/>
  <c r="AE226" i="38"/>
  <c r="AE225" i="38"/>
  <c r="AE224" i="38"/>
  <c r="AE223" i="38"/>
  <c r="AE222" i="38"/>
  <c r="AE221" i="38"/>
  <c r="AE220" i="38"/>
  <c r="AE219" i="38"/>
  <c r="AE218" i="38"/>
  <c r="AE217" i="38"/>
  <c r="AE216" i="38"/>
  <c r="AE215" i="38"/>
  <c r="AE214" i="38"/>
  <c r="AE213" i="38"/>
  <c r="AE212" i="38"/>
  <c r="AE211" i="38"/>
  <c r="AE210" i="38"/>
  <c r="AE209" i="38"/>
  <c r="AE208" i="38"/>
  <c r="AE207" i="38"/>
  <c r="AE206" i="38"/>
  <c r="AE205" i="38"/>
  <c r="AE204" i="38"/>
  <c r="AE203" i="38"/>
  <c r="AE202" i="38"/>
  <c r="AE201" i="38"/>
  <c r="AE200" i="38"/>
  <c r="AE199" i="38"/>
  <c r="AE198" i="38"/>
  <c r="AE197" i="38"/>
  <c r="AE196" i="38"/>
  <c r="AE195" i="38"/>
  <c r="AE194" i="38"/>
  <c r="AE193" i="38"/>
  <c r="AE192" i="38"/>
  <c r="AE191" i="38"/>
  <c r="AE190" i="38"/>
  <c r="AE189" i="38"/>
  <c r="AE188" i="38"/>
  <c r="AE187" i="38"/>
  <c r="AE186" i="38"/>
  <c r="AE185" i="38"/>
  <c r="AE184" i="38"/>
  <c r="AE183" i="38"/>
  <c r="AE182" i="38"/>
  <c r="AE181" i="38"/>
  <c r="AE180" i="38"/>
  <c r="AE179" i="38"/>
  <c r="AE178" i="38"/>
  <c r="AE177" i="38"/>
  <c r="AE176" i="38"/>
  <c r="AE175" i="38"/>
  <c r="AE174" i="38"/>
  <c r="AE173" i="38"/>
  <c r="AE172" i="38"/>
  <c r="AE171" i="38"/>
  <c r="AE170" i="38"/>
  <c r="AE169" i="38"/>
  <c r="AE168" i="38"/>
  <c r="AE167" i="38"/>
  <c r="AE166" i="38"/>
  <c r="AE165" i="38"/>
  <c r="AE164" i="38"/>
  <c r="AE163" i="38"/>
  <c r="AE162" i="38"/>
  <c r="AE161" i="38"/>
  <c r="AE160" i="38"/>
  <c r="AE159" i="38"/>
  <c r="AE158" i="38"/>
  <c r="AE157" i="38"/>
  <c r="AE156" i="38"/>
  <c r="AE155" i="38"/>
  <c r="AE154" i="38"/>
  <c r="AE153" i="38"/>
  <c r="AE152" i="38"/>
  <c r="AE151" i="38"/>
  <c r="AE150" i="38"/>
  <c r="AE149" i="38"/>
  <c r="AE148" i="38"/>
  <c r="AE147" i="38"/>
  <c r="AE146" i="38"/>
  <c r="AE145" i="38"/>
  <c r="AE144" i="38"/>
  <c r="AE143" i="38"/>
  <c r="AE142" i="38"/>
  <c r="AE141" i="38"/>
  <c r="AE140" i="38"/>
  <c r="AE139" i="38"/>
  <c r="AE138" i="38"/>
  <c r="AE137" i="38"/>
  <c r="AE136" i="38"/>
  <c r="AE135" i="38"/>
  <c r="AE134" i="38"/>
  <c r="AE133" i="38"/>
  <c r="AE132" i="38"/>
  <c r="AE131" i="38"/>
  <c r="AE130" i="38"/>
  <c r="AE129" i="38"/>
  <c r="AE128" i="38"/>
  <c r="AE127" i="38"/>
  <c r="AE126" i="38"/>
  <c r="AE125" i="38"/>
  <c r="AE124" i="38"/>
  <c r="AE123" i="38"/>
  <c r="AE122" i="38"/>
  <c r="AE121" i="38"/>
  <c r="AE120" i="38"/>
  <c r="AE119" i="38"/>
  <c r="AE118" i="38"/>
  <c r="AE117" i="38"/>
  <c r="AE116" i="38"/>
  <c r="AE115" i="38"/>
  <c r="AE114" i="38"/>
  <c r="AE113" i="38"/>
  <c r="AE112" i="38"/>
  <c r="AE111" i="38"/>
  <c r="AE110" i="38"/>
  <c r="AE109" i="38"/>
  <c r="AE108" i="38"/>
  <c r="AE107" i="38"/>
  <c r="AE106" i="38"/>
  <c r="AE105" i="38"/>
  <c r="AE104" i="38"/>
  <c r="AE103" i="38"/>
  <c r="AE102" i="38"/>
  <c r="AE101" i="38"/>
  <c r="AE100" i="38"/>
  <c r="AE99" i="38"/>
  <c r="AE98" i="38"/>
  <c r="AE97" i="38"/>
  <c r="AE96" i="38"/>
  <c r="AE95" i="38"/>
  <c r="AE94" i="38"/>
  <c r="AE93" i="38"/>
  <c r="AE92" i="38"/>
  <c r="AE91" i="38"/>
  <c r="AE90" i="38"/>
  <c r="AE89" i="38"/>
  <c r="AE88" i="38"/>
  <c r="AE87" i="38"/>
  <c r="AE86" i="38"/>
  <c r="AE85" i="38"/>
  <c r="AE84" i="38"/>
  <c r="AE83" i="38"/>
  <c r="AE82" i="38"/>
  <c r="AE81" i="38"/>
  <c r="AE80" i="38"/>
  <c r="AE79" i="38"/>
  <c r="AE78" i="38"/>
  <c r="AE77" i="38"/>
  <c r="AE76" i="38"/>
  <c r="AE75" i="38"/>
  <c r="AE74" i="38"/>
  <c r="AE73" i="38"/>
  <c r="AE72" i="38"/>
  <c r="AE71" i="38"/>
  <c r="AE70" i="38"/>
  <c r="AE69" i="38"/>
  <c r="AE68" i="38"/>
  <c r="AE67" i="38"/>
  <c r="AE66" i="38"/>
  <c r="AE65" i="38"/>
  <c r="AE64" i="38"/>
  <c r="AE63" i="38"/>
  <c r="AE62" i="38"/>
  <c r="AE61" i="38"/>
  <c r="AE60" i="38"/>
  <c r="AE59" i="38"/>
  <c r="AE58" i="38"/>
  <c r="AE57" i="38"/>
  <c r="AE56" i="38"/>
  <c r="AE55" i="38"/>
  <c r="AE54" i="38"/>
  <c r="AE53" i="38"/>
  <c r="AE52" i="38"/>
  <c r="AE51" i="38"/>
  <c r="AE50" i="38"/>
  <c r="AE49" i="38"/>
  <c r="AE48" i="38"/>
  <c r="AE47" i="38"/>
  <c r="AE46" i="38"/>
  <c r="AE45" i="38"/>
  <c r="AE44" i="38"/>
  <c r="AE43" i="38"/>
  <c r="AE42" i="38"/>
  <c r="AE41" i="38"/>
  <c r="AE40" i="38"/>
  <c r="AE39" i="38"/>
  <c r="AE38" i="38"/>
  <c r="AE37" i="38"/>
  <c r="AE36" i="38"/>
  <c r="AE35" i="38"/>
  <c r="AE34" i="38"/>
  <c r="AE33" i="38"/>
  <c r="AE32" i="38"/>
  <c r="AE31" i="38"/>
  <c r="AE30" i="38"/>
  <c r="AE29" i="38"/>
  <c r="AE28" i="38"/>
  <c r="AE27" i="38"/>
  <c r="AE26" i="38"/>
  <c r="AE25" i="38"/>
  <c r="AE24" i="38"/>
  <c r="AE23" i="38"/>
  <c r="AE22" i="38"/>
  <c r="AE21" i="38"/>
  <c r="AE20" i="38"/>
  <c r="AE19" i="38"/>
  <c r="AE18" i="38"/>
  <c r="AE17" i="38"/>
  <c r="AE16" i="38"/>
  <c r="AE15" i="38"/>
  <c r="AE14" i="38"/>
  <c r="AE13" i="38"/>
  <c r="AE12" i="38"/>
  <c r="AE11" i="38"/>
  <c r="AE10" i="38"/>
  <c r="AE9" i="38"/>
  <c r="AE8" i="38"/>
  <c r="AE7" i="38"/>
  <c r="AE6" i="38"/>
  <c r="AE5" i="38"/>
  <c r="AE4" i="38"/>
  <c r="AE3" i="38"/>
  <c r="AE2" i="3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<sst xmlns="http://schemas.openxmlformats.org/spreadsheetml/2006/main" count="5152" uniqueCount="330">
  <si>
    <t>INN</t>
  </si>
  <si>
    <t>Лекарствена форма</t>
  </si>
  <si>
    <t>Доза</t>
  </si>
  <si>
    <t>СБАЛДБ "Проф. Иван Митев" ЕАД</t>
  </si>
  <si>
    <t>опаковки</t>
  </si>
  <si>
    <t>опаковка</t>
  </si>
  <si>
    <t>Hydrocortisone</t>
  </si>
  <si>
    <t>флакон</t>
  </si>
  <si>
    <t>3000 IU</t>
  </si>
  <si>
    <t>МагнаФарм България ЕАД</t>
  </si>
  <si>
    <t>C1-esterase inhibitor (human) subcutaneous</t>
  </si>
  <si>
    <t>150 mg</t>
  </si>
  <si>
    <t>Odevixibit</t>
  </si>
  <si>
    <t>Фарма Трейд БГ ЕООД</t>
  </si>
  <si>
    <t>Реимекс Фарма ООД</t>
  </si>
  <si>
    <t>1200 mcg</t>
  </si>
  <si>
    <t>200 mg</t>
  </si>
  <si>
    <t>Фарма Консулт България ООД</t>
  </si>
  <si>
    <t>Carglumic acid</t>
  </si>
  <si>
    <t>Burosumab</t>
  </si>
  <si>
    <t>30 mg/ml/fl</t>
  </si>
  <si>
    <t>20 mg/ml/fl</t>
  </si>
  <si>
    <t>Фармапро ООД</t>
  </si>
  <si>
    <t>10 mg</t>
  </si>
  <si>
    <t>30 mg</t>
  </si>
  <si>
    <t>250 mg</t>
  </si>
  <si>
    <t>таблетки</t>
  </si>
  <si>
    <t>Stiripentol</t>
  </si>
  <si>
    <t>капсули</t>
  </si>
  <si>
    <t>5 mg</t>
  </si>
  <si>
    <t>Ер-Ким Фармасютикълс България ЕООД</t>
  </si>
  <si>
    <t>Софарма Трейдинг АД</t>
  </si>
  <si>
    <t>Cannabidiol</t>
  </si>
  <si>
    <t>100 mg/ml - 100 ml</t>
  </si>
  <si>
    <t>100 mg/ml-100 ml</t>
  </si>
  <si>
    <t>Суикс Биофарма ЕООД</t>
  </si>
  <si>
    <t>Алта Фармасютикълс ЕООД</t>
  </si>
  <si>
    <t>Fenfluramine</t>
  </si>
  <si>
    <t>2.2 mg/ml - 120 ml</t>
  </si>
  <si>
    <t>Guanfacine</t>
  </si>
  <si>
    <t>2 mg</t>
  </si>
  <si>
    <t>Sebelipase alfa</t>
  </si>
  <si>
    <t>Anakinra</t>
  </si>
  <si>
    <t>100 mg/0.67 ml</t>
  </si>
  <si>
    <t>инжекция</t>
  </si>
  <si>
    <t>100mg</t>
  </si>
  <si>
    <t>Chenodeoxycholic acid</t>
  </si>
  <si>
    <t>Maralixibat chloride</t>
  </si>
  <si>
    <t>9.5 ml/ml-30 ml</t>
  </si>
  <si>
    <t>Metreleptin</t>
  </si>
  <si>
    <t>5.8 mg</t>
  </si>
  <si>
    <t>Numeta</t>
  </si>
  <si>
    <t>брой</t>
  </si>
  <si>
    <t>100 ml</t>
  </si>
  <si>
    <t>Immunoglobulins, normal human</t>
  </si>
  <si>
    <t>10 % 100 mg/ml - 50 ml</t>
  </si>
  <si>
    <t>Фармимпорт АД</t>
  </si>
  <si>
    <t>Immunoglobulins</t>
  </si>
  <si>
    <t>Nitisinone</t>
  </si>
  <si>
    <t>Lumasiran</t>
  </si>
  <si>
    <t>94.5 mg/0.5 ml</t>
  </si>
  <si>
    <t>Immunoglobuline, normal human</t>
  </si>
  <si>
    <t>100 mg</t>
  </si>
  <si>
    <t>Diazoxide</t>
  </si>
  <si>
    <t>Булмар МЛ ООД</t>
  </si>
  <si>
    <t>Teduglutide</t>
  </si>
  <si>
    <t>1,25 mg</t>
  </si>
  <si>
    <t>Медекс ООД</t>
  </si>
  <si>
    <t>20 mg</t>
  </si>
  <si>
    <t>8 mEq</t>
  </si>
  <si>
    <t>Ravulizumab</t>
  </si>
  <si>
    <t>100 mg/ml-3ml</t>
  </si>
  <si>
    <t>Pitolisant</t>
  </si>
  <si>
    <t>18 mg</t>
  </si>
  <si>
    <t>4.5 mg</t>
  </si>
  <si>
    <t>Olipudase alfa</t>
  </si>
  <si>
    <t>Sodium oxybate</t>
  </si>
  <si>
    <t>500 mg/ml 180 ml</t>
  </si>
  <si>
    <t>Onasemnogene abeparvovec</t>
  </si>
  <si>
    <t>8,3 ml/fl. и 2 флакона 5,5 ml/fl</t>
  </si>
  <si>
    <t>УМБАЛ "Александровска" ЕАД</t>
  </si>
  <si>
    <t>Vamorolone</t>
  </si>
  <si>
    <t>40 mg/ml - 100 ml</t>
  </si>
  <si>
    <t>Secukinumab</t>
  </si>
  <si>
    <t>75mg</t>
  </si>
  <si>
    <t>Betulae cortex (Birch bark extract</t>
  </si>
  <si>
    <t>Idebenone 150 mg film-coated</t>
  </si>
  <si>
    <t>Бул Грийн Трейд ЕООД</t>
  </si>
  <si>
    <t>Lanadelumab</t>
  </si>
  <si>
    <t>УМБАЛ "Д-р Георги Странски" ЕАД - Плевен</t>
  </si>
  <si>
    <t>23,4 g</t>
  </si>
  <si>
    <t>50 mg</t>
  </si>
  <si>
    <t>Света Марина Фарма ЕООД</t>
  </si>
  <si>
    <t>Amphotericin</t>
  </si>
  <si>
    <t>Dactinomycin</t>
  </si>
  <si>
    <t>Selumetinib</t>
  </si>
  <si>
    <t>25 mg</t>
  </si>
  <si>
    <t>Vincristine solution for injection</t>
  </si>
  <si>
    <t>1 mg/1 ml-1 ml</t>
  </si>
  <si>
    <t>УМБАЛ "Свети Георги" ЕАД - Пловдив</t>
  </si>
  <si>
    <t>Кабо Фарма ЕООД</t>
  </si>
  <si>
    <t>Odevixibat</t>
  </si>
  <si>
    <t>400 mcg x 30</t>
  </si>
  <si>
    <t>200 mcg</t>
  </si>
  <si>
    <t>500 mcg</t>
  </si>
  <si>
    <t>Материя Медика ЕООД</t>
  </si>
  <si>
    <t>L-asparaginase Erwinia chrysanthemi</t>
  </si>
  <si>
    <t>10 000 IU</t>
  </si>
  <si>
    <t>Eflornithine</t>
  </si>
  <si>
    <t>192 mg</t>
  </si>
  <si>
    <t>Foscarnet</t>
  </si>
  <si>
    <t>Interferon gamma</t>
  </si>
  <si>
    <t>100mcg/0,5ml-3ml</t>
  </si>
  <si>
    <t>100 mg/ml - 10 ml /1 g/</t>
  </si>
  <si>
    <t>100 mg/ml - 50 ml /5 g/</t>
  </si>
  <si>
    <t>Капитал Фарм ЕООД</t>
  </si>
  <si>
    <t>9.5 mg/ml-30 ml</t>
  </si>
  <si>
    <t>Dinutuximab beta</t>
  </si>
  <si>
    <t>20 mg/ 4.5 ml/fl</t>
  </si>
  <si>
    <t>Хемомедикъл ЕООД</t>
  </si>
  <si>
    <t>1.25 mg</t>
  </si>
  <si>
    <t>300 mg/3 ml</t>
  </si>
  <si>
    <t>larotrectinib</t>
  </si>
  <si>
    <t>20 mg/ml-100 ml fl</t>
  </si>
  <si>
    <t>Vorinostat</t>
  </si>
  <si>
    <t>УМБАЛ "Свети Иван Рилски" ЕАД</t>
  </si>
  <si>
    <t>Ganaxolone</t>
  </si>
  <si>
    <t>Бутилки</t>
  </si>
  <si>
    <t>50 mg/ml - 110 ml</t>
  </si>
  <si>
    <t>УМБАЛ "Царица Йоанна-ИСУЛ" ЕАД</t>
  </si>
  <si>
    <t>192 mg tabl x 100</t>
  </si>
  <si>
    <t>Eflornithie</t>
  </si>
  <si>
    <t>100 mg/ml - 10 ml</t>
  </si>
  <si>
    <t>40 mg/ml-105 ml x 1</t>
  </si>
  <si>
    <t>Posaconazole</t>
  </si>
  <si>
    <t>40 mg/ml</t>
  </si>
  <si>
    <t>10% 100 mg/ml 50 ml</t>
  </si>
  <si>
    <t>Thalidomide</t>
  </si>
  <si>
    <t>2 mg/ml - 10 ml</t>
  </si>
  <si>
    <t>Isentress 100 mg granules for oral suspension</t>
  </si>
  <si>
    <t>Стинг АД</t>
  </si>
  <si>
    <t>УМБАЛ "Света Марина" ЕАД гр. Варна</t>
  </si>
  <si>
    <t>Hydrocortison Jenapharm tabl. 10 mg x 100</t>
  </si>
  <si>
    <t>Kineret 100 mg/0.67 ml solution for injection in pre-filled syringe x28</t>
  </si>
  <si>
    <t>Koselugo capsules(hard) 10 mg x60</t>
  </si>
  <si>
    <t>Iwilfin 192mg</t>
  </si>
  <si>
    <t>Уни Фармас АД</t>
  </si>
  <si>
    <t>Defitelio 200 mg/2.5 ml</t>
  </si>
  <si>
    <t>Cidofovir 375mg/5 ml</t>
  </si>
  <si>
    <t>Posacinazole 40mg/ ml 105 ml</t>
  </si>
  <si>
    <t>Agilus 120 mg</t>
  </si>
  <si>
    <t>Busulfan 6mg/ml 10 ml</t>
  </si>
  <si>
    <t>arsenic trioxide 10 mg</t>
  </si>
  <si>
    <t>Ovastat 5000 mg</t>
  </si>
  <si>
    <t>Posaconazole 100 mg</t>
  </si>
  <si>
    <t>Privigen 50 ml</t>
  </si>
  <si>
    <t>Spectrila 10000 IU</t>
  </si>
  <si>
    <t>Профармация ЕООД</t>
  </si>
  <si>
    <t>Kiovig 10 ml</t>
  </si>
  <si>
    <t>Alkeran 50 mg</t>
  </si>
  <si>
    <t>Grafalon 100 mg</t>
  </si>
  <si>
    <t>Melfalan 50 mg</t>
  </si>
  <si>
    <t>Trecondi 5 g</t>
  </si>
  <si>
    <t>Bicnu 100 mg</t>
  </si>
  <si>
    <t>Endovan 50 mg x 50 tb</t>
  </si>
  <si>
    <t>Naloxon 0.4 mg</t>
  </si>
  <si>
    <t>Epidyolex 100 mg/ml oral solution 100 ml x1</t>
  </si>
  <si>
    <t>Ztalmy 50mg/ml. oral susp. 110ml.</t>
  </si>
  <si>
    <t>Blemisin 15 mg powder for solution for injection 5 ml x1</t>
  </si>
  <si>
    <t>Bylvay capsules (hard) 200 mcg x30</t>
  </si>
  <si>
    <t>Cosmegen Lyovac 500 micrograms powder for solution for injection</t>
  </si>
  <si>
    <t>Crysvita 30 mg/ml solution for injection 1 ml x1</t>
  </si>
  <si>
    <t>Dacarbazine Lipomed Powder for solution for infusion 200 mg x10</t>
  </si>
  <si>
    <t>Diacomit capsules (hard) 250 mg x60</t>
  </si>
  <si>
    <t>IMMUKIN 0.1 mg solution for injection</t>
  </si>
  <si>
    <t>Iwilfin tablets (film-coated) 192 mg x100</t>
  </si>
  <si>
    <t>Kineret syringe (pre-filled) 100 mg /0,67 ml</t>
  </si>
  <si>
    <t xml:space="preserve">25mg-62559,45 </t>
  </si>
  <si>
    <t xml:space="preserve"> 25mg-62559,45 </t>
  </si>
  <si>
    <t>10 mg - 34 967,32</t>
  </si>
  <si>
    <t xml:space="preserve"> 25 mg - 66 811,06</t>
  </si>
  <si>
    <t>25 mg - 81697,87</t>
  </si>
  <si>
    <t>10 mg - 35280,19</t>
  </si>
  <si>
    <t>25 mg - 82514,88</t>
  </si>
  <si>
    <t>10 mg - 35635,80</t>
  </si>
  <si>
    <t>10 mg - 35635,80; 25 mg - 82514,88</t>
  </si>
  <si>
    <t xml:space="preserve"> 25 mg - 82514,88</t>
  </si>
  <si>
    <t>Koselugo capsules(hard) 25 mg x60</t>
  </si>
  <si>
    <t>25 mg - 66 811,06</t>
  </si>
  <si>
    <t xml:space="preserve"> 25 mg - 81697,87</t>
  </si>
  <si>
    <t>Livmarli oral solution 9,5 mg/ml 30 ml x1</t>
  </si>
  <si>
    <t>Numeta G13%E emulsion for infusion 300 ml</t>
  </si>
  <si>
    <t>Numeta G16%E emulsion for infusion 500 ml</t>
  </si>
  <si>
    <t>Proglicem capsules (hard) 100 mg x100</t>
  </si>
  <si>
    <t>Revestive 1.25 mg powder and solvent for solution for injection</t>
  </si>
  <si>
    <t>Юромедикъл ООД</t>
  </si>
  <si>
    <t>Revestive 5 mg powder and solvent for solution for injection</t>
  </si>
  <si>
    <t>Thalidomide BMS capsules 50 mg х 28</t>
  </si>
  <si>
    <t>Ultomiris 300 mg/3 mL concentrate for solution for infusion</t>
  </si>
  <si>
    <t>Vitrakvi oral solution 20 mg/ml 100 ml x1</t>
  </si>
  <si>
    <t>Zolinza capsules 100mg  x 120</t>
  </si>
  <si>
    <t>Agamree 40 mg/ml - 100 ml</t>
  </si>
  <si>
    <t>Cosentyx 150 mg/ml - 0.5 ml (75 mg) solution for injection x 1 PFS</t>
  </si>
  <si>
    <t>Flebogamma DIF 100 mg/ml - 50 ml x 1 vial</t>
  </si>
  <si>
    <t>Kiovig 100 mg/ml - 50 ml</t>
  </si>
  <si>
    <t>Privigen 100 mg/ml - 25 ml x 1 vial</t>
  </si>
  <si>
    <t>Raxone 150 mg x 180 tabl</t>
  </si>
  <si>
    <t>Skyclarys 50 mg x 90 hard capsules</t>
  </si>
  <si>
    <t>Takhzyro 150 mg/ml - 1 ml x 1 PFS</t>
  </si>
  <si>
    <t>Xenpozyme 20 mg powder for concentrate for solution for infusion x 1</t>
  </si>
  <si>
    <t>Xenpozyme 20 mg powder for concentrate for solution for infusion x 5 vial</t>
  </si>
  <si>
    <t>Berinert 3000 IU powder and solvent for solution for injection x 1</t>
  </si>
  <si>
    <t>Bylvay 1200 mcg hard capsule x 30</t>
  </si>
  <si>
    <t>Bylvay 200 mcg hard capsule x 30</t>
  </si>
  <si>
    <t>Bylvay 400 mcg hard capsule x 30</t>
  </si>
  <si>
    <t>Carbaglu 200 mg  dispersible tablets x 60</t>
  </si>
  <si>
    <t>Crysvita solution for injection 10 mg/ml x1</t>
  </si>
  <si>
    <t>Decapeptyl 11,25 mg powder and solvent for prolonged release suspension for injection</t>
  </si>
  <si>
    <t>Diacomit 250 mg hard  capsules x 30</t>
  </si>
  <si>
    <t>Efmody 10 mg modified-release hard capsules x 50</t>
  </si>
  <si>
    <t>Efmody 5 mg modified-release hard capsules x 50</t>
  </si>
  <si>
    <t>Kanuma 2 mg/ml concentrate for solution for infusion x1</t>
  </si>
  <si>
    <t>Kineret 100 mg/0.67 ml solution for injection in pre-filled syringe x7</t>
  </si>
  <si>
    <t>Leadiant 250 mg hard capsules x 100</t>
  </si>
  <si>
    <t>Myalepta  5.8mg Powder for solution for injection x 30</t>
  </si>
  <si>
    <t>Oxlumo 94,5 mg/0,5 ml solution for injection x 1</t>
  </si>
  <si>
    <t>Privigen 100 mg/ml -100 ml x 1 vial</t>
  </si>
  <si>
    <t>Sephience  1000 mg oral powder x 30</t>
  </si>
  <si>
    <t>Sephience  250 mg oral powder x 30</t>
  </si>
  <si>
    <t>Sibnayal 8 mEq prolonged release granules x 60</t>
  </si>
  <si>
    <t>Vyjuvek™ plaque forming units/mL suspension and gel for gel 5Х109 PFU/ml</t>
  </si>
  <si>
    <t>Wakix 18 mg x 30</t>
  </si>
  <si>
    <t>Wakix 4,5 mg x 30</t>
  </si>
  <si>
    <t>Xyrem 500 mg/ml oral solution 180 ml</t>
  </si>
  <si>
    <t>Zolgensma 2x1013 vector genomes/mL solution for infusion fl: 5.5 ml; fl.8.3 ml fl.</t>
  </si>
  <si>
    <t>Thiotepa 100 mg</t>
  </si>
  <si>
    <t>Thalidomide 50 mg</t>
  </si>
  <si>
    <t>Kiovig 100mg/ml 10 ml solution for infusion x1</t>
  </si>
  <si>
    <t>Intutiv 2 mg prolonged release tablets x 30</t>
  </si>
  <si>
    <t>Orfadin 4 mg/ml oral suspension 90 ml</t>
  </si>
  <si>
    <t>Revestive 1,25 mg powder and solvent for solution for injection x 28</t>
  </si>
  <si>
    <t>липсва информация</t>
  </si>
  <si>
    <t>Детайли за поръчания ЛП</t>
  </si>
  <si>
    <t>Количество (К.) и дата</t>
  </si>
  <si>
    <t>Ед. цена с ДДС в лева (Ц.)</t>
  </si>
  <si>
    <t>Разход</t>
  </si>
  <si>
    <t>Цени за сравнение</t>
  </si>
  <si>
    <t>Разход за сравнение</t>
  </si>
  <si>
    <t>% отношение между ед. цени</t>
  </si>
  <si>
    <t>Лечебно заведение (ЛЗ)</t>
  </si>
  <si>
    <t>Търговско наименование на ЛП</t>
  </si>
  <si>
    <t>Доставчик (Наименование на избрания търговец на едро)</t>
  </si>
  <si>
    <t>(К1.) Количество/брой по фактура</t>
  </si>
  <si>
    <t>Дата на извършена доставка</t>
  </si>
  <si>
    <t>(Ц1.) по сключен договор</t>
  </si>
  <si>
    <t>(Ц2.) по конкретна доставка</t>
  </si>
  <si>
    <t>Мин. ед. цена</t>
  </si>
  <si>
    <t>Средна ед. цена</t>
  </si>
  <si>
    <t>Разход при мин.ед.цена</t>
  </si>
  <si>
    <t>Разход при средна ед.цена</t>
  </si>
  <si>
    <t>при мин. ед. цена</t>
  </si>
  <si>
    <t>при средна ед. цена</t>
  </si>
  <si>
    <t>% разлика цена vs мин.</t>
  </si>
  <si>
    <t>% разлика цена vs средна</t>
  </si>
  <si>
    <t>% спестяване от сумата (мин.)</t>
  </si>
  <si>
    <t>% спестяване от сумата (средна)</t>
  </si>
  <si>
    <t>Foscarnet Sodium Kabi 24 mg/ml 250 ml x1</t>
  </si>
  <si>
    <t>Thymoglobulin powder for concentrate for solution 5mg/ml-5 ml x1</t>
  </si>
  <si>
    <t>Vincristin KOCAK 1 mg/ml Solution for Injection</t>
  </si>
  <si>
    <t>Нове Фарма 2007 ООД</t>
  </si>
  <si>
    <t>100 mg x 100</t>
  </si>
  <si>
    <t>2.2 mg/ml</t>
  </si>
  <si>
    <t>4 mg/ml - 90ml</t>
  </si>
  <si>
    <t>Таблица 1: По медикамент (sorted by общ разход desc)</t>
  </si>
  <si>
    <t>Име</t>
  </si>
  <si>
    <t>Брой редове</t>
  </si>
  <si>
    <t>Общо количество</t>
  </si>
  <si>
    <t>Общ разход (BGN)</t>
  </si>
  <si>
    <t>Разход при мин. цена</t>
  </si>
  <si>
    <t>Спестяване vs мин. (BGN)</t>
  </si>
  <si>
    <t>% спестяване vs мин.</t>
  </si>
  <si>
    <t>Таблица 2: По лечебно заведение</t>
  </si>
  <si>
    <t>Таблица 3: По доставчик</t>
  </si>
  <si>
    <t>ОБЩО (всички медикаменти)</t>
  </si>
  <si>
    <t>ОБЩО (всички болници)</t>
  </si>
  <si>
    <t>ОБЩО (всички доставчици)</t>
  </si>
  <si>
    <t>Ambisome liposomal 50 mg powder for dispersion for infusion</t>
  </si>
  <si>
    <t>(Р1.) Заплатено по доставка</t>
  </si>
  <si>
    <t>Qarziba 20 mg/4.5 ml concentrate for solution for infusion x1</t>
  </si>
  <si>
    <t>Бележки</t>
  </si>
  <si>
    <t xml:space="preserve">Вероятно става въпрос за 4 флакона по 50 мл. Сметката е отчена като 1 фактура, а цената а агрегирана. </t>
  </si>
  <si>
    <t>Изключи</t>
  </si>
  <si>
    <t>Изкл. от dashboard</t>
  </si>
  <si>
    <t>✓</t>
  </si>
  <si>
    <t>Цената е за 10 бр.</t>
  </si>
  <si>
    <t>мин, ед. Цена беше киригирана да отрази х100 таблетки.</t>
  </si>
  <si>
    <t>Erwinase 10 000 IU powder for solution for injection/infusion x5</t>
  </si>
  <si>
    <t>Filsuvez 23,4 g gel x 30 tube</t>
  </si>
  <si>
    <t>Фактурата е за 3 броя, а не 4 както е подадено към РЗИ. В цената също има разминаване. Цената по фактура е 24 169,32, а не 23 341,34 което е подадено към РЗИ.</t>
  </si>
  <si>
    <t>Фактурата е с цена без ддс. Брой по фактура -  НЗОК плаща на цена 2 939,76 за ед.</t>
  </si>
  <si>
    <t>Фактурата е с цена без ддс. Има две фактури за по 10бр всяка. НЗОК плаща на цена 2 939,76 за ед.</t>
  </si>
  <si>
    <t xml:space="preserve">Фактурата е за 3 броя, а не 4 както е подадено към РЗИ. В цената също има разминаване. Цената по фактура е 24 169,32, а не 23 341,34 което е подадено към РЗИ. НЗОК плаща на цена 4 668,27 за брой, при 6+7+6, общо 19 броя. </t>
  </si>
  <si>
    <t>Таблица 4: По месец</t>
  </si>
  <si>
    <t>Месец</t>
  </si>
  <si>
    <t>01 - яну</t>
  </si>
  <si>
    <t>02 - фев</t>
  </si>
  <si>
    <t>03 - мар</t>
  </si>
  <si>
    <t>04 - апр</t>
  </si>
  <si>
    <t>05 - май</t>
  </si>
  <si>
    <t>06 - юни</t>
  </si>
  <si>
    <t>07 - юли</t>
  </si>
  <si>
    <t>08 - авг</t>
  </si>
  <si>
    <t>09 - сеп</t>
  </si>
  <si>
    <t>10 - окт</t>
  </si>
  <si>
    <t>11 - ное</t>
  </si>
  <si>
    <t>12 - дек</t>
  </si>
  <si>
    <t>ОБЩО (всички месеци)</t>
  </si>
  <si>
    <t>Вероятна печатна грешка. Цената е сходна с по-високата доза от 1200mcg. Изключено от анализа, защото към момента не може да бъде сравнено с фактура.</t>
  </si>
  <si>
    <t>Липсва плащане от НЗОК. Изключено от анализа защото не може да се потвърди с фактура.</t>
  </si>
  <si>
    <t>Fintepla 2.2 mg/ml oral solution 120 ml</t>
  </si>
  <si>
    <t>Ganciclovir Rompharma 500 mg</t>
  </si>
  <si>
    <t>Crysvita 20 mg/ml solution for injection 1 ml x1</t>
  </si>
  <si>
    <t>Този продукт е описан като х28, докато другият е х7, но въпреки това разликата в цената не отговаря на разлиакта в количеството. Потенциално надплащане. Не са намерени фактури.</t>
  </si>
  <si>
    <t>Не са намерени фактури.</t>
  </si>
  <si>
    <t>Този продукт няма информация за количеството в опаковката. Разликата в цената не отговаря на разликата в количеството. Вероятно Свети Георги е купувал х28 на цена ~2× от Света Марина, или е друг SKU. Без фактура не може да се верифицира коя цена е реална.</t>
  </si>
  <si>
    <t>Цената е двойно по ниска от средната.</t>
  </si>
  <si>
    <t>Цената е тройно по висока от средната.</t>
  </si>
  <si>
    <t xml:space="preserve">Цената е тройно по висока от средната. </t>
  </si>
  <si>
    <t>% отношение между разликите</t>
  </si>
  <si>
    <t>Разлики с отчените разходи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</si>
</sst>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dd\.mm\.yyyy"/>
    <numFmt numFmtId="165" formatCode="#,##0;;\-"/>
    <numFmt numFmtId="166" formatCode="#,##0.00;;\-"/>
    <numFmt numFmtId="167" formatCode="0.00%;;\-"/>
  </numFmts>
  <fonts count="6" x14ac:knownFonts="1">
    <font>
      <sz val="11"/>
      <color theme="1"/>
      <name val="Arial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FFFF"/>
      <name val="Arial"/>
      <family val="2"/>
      <scheme val="minor"/>
    </font>
    <font>
      <b/>
      <sz val="14"/>
      <color rgb="FFFFFFFF"/>
      <name val="Arial"/>
      <family val="2"/>
      <scheme val="minor"/>
    </font>
    <font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E1F2"/>
        <bgColor indexed="64"/>
      </patternFill>
    </fill>
    <fill>
      <patternFill patternType="solid">
        <fgColor rgb="FF1F4E79"/>
        <bgColor indexed="64"/>
      </patternFill>
    </fill>
    <fill>
      <patternFill patternType="solid">
        <fgColor rgb="FFBFBFBF"/>
        <bgColor indexed="64"/>
      </patternFill>
    </fill>
  </fills>
  <borders count="5">
    <border>
      <left/>
      <right/>
      <top/>
      <bottom/>
      <diagonal/>
    </border>
    <border>
      <left/>
      <right/>
      <top/>
      <bottom/>
      <diagonal/>
    </border>
    <border>
      <left/>
      <right/>
      <top style="thick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4" fontId="0" fillId="0" borderId="0" xfId="0" applyNumberFormat="1"/>
    <xf numFmtId="0" fontId="2" fillId="2" borderId="0" xfId="0" applyFont="1" applyFill="1" applyAlignment="1">
      <alignment wrapText="1"/>
    </xf>
    <xf numFmtId="4" fontId="0" fillId="0" borderId="0" xfId="0" applyNumberFormat="1" applyAlignment="1">
      <alignment wrapText="1"/>
    </xf>
    <xf numFmtId="10" fontId="0" fillId="0" borderId="0" xfId="0" applyNumberFormat="1"/>
    <xf numFmtId="0" fontId="2" fillId="2" borderId="1" xfId="0" applyFont="1" applyFill="1" applyBorder="1" applyAlignment="1">
      <alignment wrapText="1"/>
    </xf>
    <xf numFmtId="0" fontId="3" fillId="3" borderId="1" xfId="0" applyFont="1" applyFill="1" applyBorder="1"/>
    <xf numFmtId="0" fontId="3" fillId="3" borderId="0" xfId="0" applyFont="1" applyFill="1"/>
    <xf numFmtId="0" fontId="3" fillId="3" borderId="2" xfId="0" applyFont="1" applyFill="1" applyBorder="1"/>
    <xf numFmtId="0" fontId="0" fillId="4" borderId="0" xfId="0" applyFill="1"/>
    <xf numFmtId="10" fontId="0" fillId="0" borderId="1" xfId="0" applyNumberFormat="1" applyBorder="1"/>
    <xf numFmtId="0" fontId="0" fillId="0" borderId="1" xfId="0" applyBorder="1"/>
    <xf numFmtId="0" fontId="3" fillId="3" borderId="3" xfId="0" applyFont="1" applyFill="1" applyBorder="1"/>
    <xf numFmtId="10" fontId="0" fillId="0" borderId="3" xfId="0" applyNumberFormat="1" applyBorder="1"/>
    <xf numFmtId="0" fontId="0" fillId="0" borderId="3" xfId="0" applyBorder="1"/>
    <xf numFmtId="4" fontId="0" fillId="0" borderId="3" xfId="0" applyNumberFormat="1" applyBorder="1"/>
    <xf numFmtId="0" fontId="3" fillId="3" borderId="4" xfId="0" applyFont="1" applyFill="1" applyBorder="1"/>
    <xf numFmtId="164" fontId="0" fillId="0" borderId="4" xfId="0" applyNumberFormat="1" applyBorder="1"/>
    <xf numFmtId="0" fontId="0" fillId="0" borderId="4" xfId="0" applyBorder="1"/>
    <xf numFmtId="0" fontId="2" fillId="2" borderId="0" xfId="0" applyFont="1" applyFill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" fontId="1" fillId="0" borderId="0" xfId="0" applyNumberFormat="1" applyFont="1" applyAlignment="1">
      <alignment wrapText="1"/>
    </xf>
    <xf numFmtId="4" fontId="1" fillId="0" borderId="0" xfId="0" applyNumberFormat="1" applyFont="1" applyAlignment="1"/>
    <xf numFmtId="4" fontId="5" fillId="0" borderId="0" xfId="0" applyNumberFormat="1" applyFont="1" applyAlignment="1">
      <alignment horizontal="center" wrapText="1"/>
    </xf>
    <xf numFmtId="4" fontId="5" fillId="0" borderId="0" xfId="0" applyNumberFormat="1" applyFont="1" applyAlignment="1">
      <alignment horizontal="center"/>
    </xf>
    <xf numFmtId="165" fontId="3" fillId="3" borderId="2" xfId="0" applyNumberFormat="1" applyFont="1" applyFill="1" applyBorder="1"/>
    <xf numFmtId="165" fontId="0" fillId="0" borderId="0" xfId="0" applyNumberFormat="1"/>
    <xf numFmtId="165" fontId="0" fillId="4" borderId="0" xfId="0" applyNumberFormat="1" applyFill="1"/>
    <xf numFmtId="165" fontId="2" fillId="2" borderId="0" xfId="0" applyNumberFormat="1" applyFont="1" applyFill="1" applyAlignment="1">
      <alignment wrapText="1"/>
    </xf>
    <xf numFmtId="166" fontId="0" fillId="0" borderId="0" xfId="0" applyNumberFormat="1"/>
    <xf numFmtId="166" fontId="3" fillId="3" borderId="2" xfId="0" applyNumberFormat="1" applyFont="1" applyFill="1" applyBorder="1"/>
    <xf numFmtId="166" fontId="0" fillId="4" borderId="0" xfId="0" applyNumberFormat="1" applyFill="1"/>
    <xf numFmtId="166" fontId="2" fillId="2" borderId="0" xfId="0" applyNumberFormat="1" applyFont="1" applyFill="1" applyAlignment="1">
      <alignment wrapText="1"/>
    </xf>
    <xf numFmtId="167" fontId="0" fillId="0" borderId="0" xfId="0" applyNumberFormat="1"/>
    <xf numFmtId="167" fontId="3" fillId="3" borderId="2" xfId="0" applyNumberFormat="1" applyFont="1" applyFill="1" applyBorder="1"/>
    <xf numFmtId="167" fontId="0" fillId="4" borderId="0" xfId="0" applyNumberFormat="1" applyFill="1"/>
    <xf numFmtId="167" fontId="2" fillId="2" borderId="0" xfId="0" applyNumberFormat="1" applyFont="1" applyFill="1" applyAlignment="1">
      <alignment wrapText="1"/>
    </xf>
    <xf numFmtId="9" fontId="0" fillId="0" borderId="0" xfId="0" applyNumberFormat="1"/>
    <xf numFmtId="9" fontId="3" fillId="3" borderId="2" xfId="0" applyNumberFormat="1" applyFont="1" applyFill="1" applyBorder="1"/>
    <xf numFmtId="0" fontId="4" fillId="3" borderId="0" xfId="0" applyFont="1" applyFill="1" applyAlignment="1">
      <alignment horizontal="center"/>
    </xf>
    <xf numFmtId="165" fontId="4" fillId="3" borderId="0" xfId="0" applyNumberFormat="1" applyFont="1" applyFill="1" applyAlignment="1">
      <alignment horizontal="center"/>
    </xf>
    <xf numFmtId="166" fontId="4" fillId="3" borderId="0" xfId="0" applyNumberFormat="1" applyFont="1" applyFill="1" applyAlignment="1">
      <alignment horizontal="center"/>
    </xf>
    <xf numFmtId="167" fontId="4" fillId="3" borderId="0" xfId="0" applyNumberFormat="1" applyFont="1" applyFill="1" applyAlignment="1">
      <alignment horizontal="center"/>
    </xf>
  </cellXfs>
  <cellStyles count="1">
    <cellStyle name="Normal" xfId="0" builtinId="0"/>
  </cellStyles>
  <dxfs count="8">
    <dxf>
      <font>
        <b/>
        <i val="0"/>
      </font>
      <fill>
        <patternFill patternType="solid">
          <fgColor indexed="64"/>
          <bgColor rgb="FFFFCDD2"/>
        </patternFill>
      </fill>
    </dxf>
    <dxf>
      <fill>
        <patternFill patternType="solid">
          <fgColor indexed="64"/>
          <bgColor rgb="FFFFF9C4"/>
        </patternFill>
      </fill>
    </dxf>
    <dxf>
      <fill>
        <patternFill patternType="solid">
          <fgColor rgb="FFE8F0FE"/>
          <bgColor rgb="FFE8F0F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95F9"/>
          <bgColor rgb="FF5B95F9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C1F0C8"/>
          <bgColor rgb="FFC1F0C8"/>
        </patternFill>
      </fill>
    </dxf>
    <dxf>
      <fill>
        <patternFill patternType="solid">
          <fgColor theme="0"/>
          <bgColor theme="0"/>
        </patternFill>
      </fill>
    </dxf>
  </dxfs>
  <tableStyles count="2">
    <tableStyle name="{II} Фактури 3Болници-style" pivot="0" count="3">
      <tableStyleElement type="headerRow" dxfId="7"/>
      <tableStyleElement type="firstRowStripe" dxfId="6"/>
      <tableStyleElement type="secondRowStripe" dxfId="5"/>
    </tableStyle>
    <tableStyle name="Анализ (old)-style" pivot="0" count="3">
      <tableStyleElement type="headerRow" dxfId="4"/>
      <tableStyleElement type="firstRowStripe" dxfId="3"/>
      <tableStyleElement type="secondRowStripe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87C5186-A59A-404A-B88F-2B80F45DC81A}">
  <we:reference id="wa200009404" version="1.0.0.8" store="en-US" storeType="OMEX"/>
  <we:alternateReferences>
    <we:reference id="WA200009404" version="1.0.0.8" store="" storeType="OMEX"/>
  </we:alternateReferences>
  <we:properties>
    <we:property name="claude.fileId" value="&quot;555bfbf8-0d6b-428a-8977-08ac682a8314&quot;"/>
  </we:properties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28"/>
  <sheetViews>
    <sheetView tabSelected="1" zoomScale="110" zoomScaleNormal="110" workbookViewId="0">
      <pane ySplit="2" topLeftCell="A364" activePane="bottomLeft" state="frozen"/>
      <selection pane="bottomLeft" activeCell="C1" sqref="C1:E1048576"/>
    </sheetView>
  </sheetViews>
  <sheetFormatPr defaultColWidth="11" defaultRowHeight="14.25" x14ac:dyDescent="0.2"/>
  <cols>
    <col min="1" max="1" width="32" customWidth="1"/>
    <col min="2" max="2" width="31.5" style="15" customWidth="1"/>
    <col min="3" max="3" width="7.875" hidden="1" customWidth="1"/>
    <col min="4" max="4" width="5.125" hidden="1" customWidth="1"/>
    <col min="5" max="5" width="8.625" hidden="1" customWidth="1"/>
    <col min="6" max="6" width="21.625" customWidth="1"/>
    <col min="7" max="7" width="5.375" customWidth="1"/>
    <col min="8" max="8" width="11.625" style="19" customWidth="1"/>
    <col min="9" max="9" width="9.875" style="15" customWidth="1"/>
    <col min="10" max="10" width="9.5" customWidth="1"/>
    <col min="11" max="11" width="11" customWidth="1"/>
    <col min="12" max="12" width="33.375" customWidth="1"/>
    <col min="13" max="13" width="11.625" customWidth="1"/>
    <col min="14" max="14" width="15.875" style="15" customWidth="1"/>
    <col min="15" max="15" width="15.875" customWidth="1"/>
    <col min="16" max="16" width="15.875" style="15" customWidth="1"/>
    <col min="17" max="17" width="15.875" customWidth="1"/>
    <col min="18" max="18" width="15.875" style="15" customWidth="1"/>
    <col min="19" max="19" width="15.875" customWidth="1"/>
    <col min="20" max="20" width="15.875" style="15" customWidth="1"/>
    <col min="21" max="21" width="15.875" customWidth="1"/>
    <col min="22" max="22" width="15.875" style="15" customWidth="1"/>
    <col min="23" max="23" width="15.875" style="12" customWidth="1"/>
  </cols>
  <sheetData>
    <row r="1" spans="1:23" ht="15" x14ac:dyDescent="0.25">
      <c r="A1" s="8" t="s">
        <v>242</v>
      </c>
      <c r="B1" s="13"/>
      <c r="C1" s="8"/>
      <c r="D1" s="8"/>
      <c r="E1" s="8"/>
      <c r="F1" s="8"/>
      <c r="G1" s="8" t="s">
        <v>243</v>
      </c>
      <c r="H1" s="17"/>
      <c r="I1" s="13" t="s">
        <v>244</v>
      </c>
      <c r="J1" s="8"/>
      <c r="K1" s="8" t="s">
        <v>245</v>
      </c>
      <c r="L1" s="8" t="s">
        <v>289</v>
      </c>
      <c r="M1" s="8" t="s">
        <v>291</v>
      </c>
      <c r="N1" s="13" t="s">
        <v>246</v>
      </c>
      <c r="O1" s="8"/>
      <c r="P1" s="13" t="s">
        <v>247</v>
      </c>
      <c r="Q1" s="8"/>
      <c r="R1" s="13" t="s">
        <v>329</v>
      </c>
      <c r="S1" s="8"/>
      <c r="T1" s="13" t="s">
        <v>248</v>
      </c>
      <c r="U1" s="8"/>
      <c r="V1" s="13" t="s">
        <v>328</v>
      </c>
      <c r="W1" s="7"/>
    </row>
    <row r="2" spans="1:23" s="24" customFormat="1" ht="33.950000000000003" customHeight="1" x14ac:dyDescent="0.2">
      <c r="A2" s="20" t="s">
        <v>249</v>
      </c>
      <c r="B2" s="22" t="s">
        <v>250</v>
      </c>
      <c r="C2" s="20" t="s">
        <v>0</v>
      </c>
      <c r="D2" s="20" t="s">
        <v>1</v>
      </c>
      <c r="E2" s="20" t="s">
        <v>2</v>
      </c>
      <c r="F2" s="20" t="s">
        <v>251</v>
      </c>
      <c r="G2" s="20" t="s">
        <v>252</v>
      </c>
      <c r="H2" s="21" t="s">
        <v>253</v>
      </c>
      <c r="I2" s="22" t="s">
        <v>254</v>
      </c>
      <c r="J2" s="20" t="s">
        <v>255</v>
      </c>
      <c r="K2" s="20" t="s">
        <v>287</v>
      </c>
      <c r="L2" s="20" t="s">
        <v>289</v>
      </c>
      <c r="M2" s="20" t="s">
        <v>292</v>
      </c>
      <c r="N2" s="22" t="s">
        <v>256</v>
      </c>
      <c r="O2" s="20" t="s">
        <v>257</v>
      </c>
      <c r="P2" s="22" t="s">
        <v>258</v>
      </c>
      <c r="Q2" s="20" t="s">
        <v>259</v>
      </c>
      <c r="R2" s="22" t="s">
        <v>260</v>
      </c>
      <c r="S2" s="20" t="s">
        <v>261</v>
      </c>
      <c r="T2" s="22" t="s">
        <v>262</v>
      </c>
      <c r="U2" s="20" t="s">
        <v>263</v>
      </c>
      <c r="V2" s="22" t="s">
        <v>264</v>
      </c>
      <c r="W2" s="23" t="s">
        <v>265</v>
      </c>
    </row>
    <row r="3" spans="1:23" ht="18" x14ac:dyDescent="0.25">
      <c r="A3" t="s">
        <v>80</v>
      </c>
      <c r="B3" s="15" t="s">
        <v>201</v>
      </c>
      <c r="C3" t="s">
        <v>81</v>
      </c>
      <c r="D3" t="s">
        <v>7</v>
      </c>
      <c r="E3" t="s">
        <v>82</v>
      </c>
      <c r="F3" t="s">
        <v>22</v>
      </c>
      <c r="G3">
        <v>3</v>
      </c>
      <c r="H3" s="18">
        <v>45663</v>
      </c>
      <c r="I3" s="16">
        <v>33360</v>
      </c>
      <c r="J3" s="2">
        <v>33360</v>
      </c>
      <c r="K3" s="2">
        <f>IF(OR(NOT(ISNUMBER(J3)),NOT(ISNUMBER(G3))),"липсва информация",J3*G3)</f>
        <v>100080</v>
      </c>
      <c r="L3" s="4"/>
      <c r="M3" s="27"/>
      <c r="N3" s="16">
        <v>26200</v>
      </c>
      <c r="O3" s="2">
        <v>33357.152704918</v>
      </c>
      <c r="P3" s="16">
        <f>IF(OR(NOT(ISNUMBER(N3)),NOT(ISNUMBER(G3))),"липсва информация",N3*G3)</f>
        <v>78600</v>
      </c>
      <c r="Q3" s="2">
        <f>IF(OR(NOT(ISNUMBER(O3)),NOT(ISNUMBER(G3))),"липсва информация",O3*G3)</f>
        <v>100071.458114754</v>
      </c>
      <c r="R3" s="16">
        <f>IF(OR(NOT(ISNUMBER(J3)),NOT(ISNUMBER(N3)),NOT(ISNUMBER(G3))),"липсва информация",(J3-N3)*G3)</f>
        <v>21480</v>
      </c>
      <c r="S3" s="2">
        <f>IF(OR(NOT(ISNUMBER(J3)),NOT(ISNUMBER(O3)),NOT(ISNUMBER(G3))),"липсва информация",(J3-O3)*G3)</f>
        <v>8.5418852459988557</v>
      </c>
      <c r="T3" s="14">
        <f>IF(OR(NOT(ISNUMBER(J3)),NOT(ISNUMBER(N3)),J3=0),"липсва информация",(J3-N3)/J3)</f>
        <v>0.21462829736211031</v>
      </c>
      <c r="U3" s="5">
        <f>IF(OR(NOT(ISNUMBER(J3)),NOT(ISNUMBER(O3)),J3=0),"липсва информация",(J3-O3)/J3)</f>
        <v>8.5350572002386647E-5</v>
      </c>
      <c r="V3" s="14">
        <f>IF(OR(NOT(ISNUMBER(R3)),NOT(ISNUMBER(J3)),NOT(ISNUMBER(G3)),J3*G3=0),"липсва информация",R3/(J3*G3))</f>
        <v>0.21462829736211031</v>
      </c>
      <c r="W3" s="11">
        <f>IF(OR(NOT(ISNUMBER(S3)),NOT(ISNUMBER(J3)),NOT(ISNUMBER(G3)),J3*G3=0),"липсва информация",S3/(J3*G3))</f>
        <v>8.5350572002386647E-5</v>
      </c>
    </row>
    <row r="4" spans="1:23" ht="18" x14ac:dyDescent="0.25">
      <c r="A4" t="s">
        <v>80</v>
      </c>
      <c r="B4" s="15" t="s">
        <v>201</v>
      </c>
      <c r="C4" t="s">
        <v>81</v>
      </c>
      <c r="D4" t="s">
        <v>7</v>
      </c>
      <c r="E4" t="s">
        <v>82</v>
      </c>
      <c r="F4" t="s">
        <v>22</v>
      </c>
      <c r="G4">
        <v>4</v>
      </c>
      <c r="H4" s="18">
        <v>45663</v>
      </c>
      <c r="I4" s="16">
        <v>33360</v>
      </c>
      <c r="J4" s="2">
        <v>33360</v>
      </c>
      <c r="K4" s="2">
        <f t="shared" ref="K4:K67" si="0">IF(OR(NOT(ISNUMBER(J4)),NOT(ISNUMBER(G4))),"липсва информация",J4*G4)</f>
        <v>133440</v>
      </c>
      <c r="L4" s="4"/>
      <c r="M4" s="27"/>
      <c r="N4" s="16">
        <v>26200</v>
      </c>
      <c r="O4" s="2">
        <v>33357.152704918</v>
      </c>
      <c r="P4" s="16">
        <f t="shared" ref="P4:P67" si="1">IF(OR(NOT(ISNUMBER(N4)),NOT(ISNUMBER(G4))),"липсва информация",N4*G4)</f>
        <v>104800</v>
      </c>
      <c r="Q4" s="2">
        <f t="shared" ref="Q4:Q67" si="2">IF(OR(NOT(ISNUMBER(O4)),NOT(ISNUMBER(G4))),"липсва информация",O4*G4)</f>
        <v>133428.610819672</v>
      </c>
      <c r="R4" s="16">
        <f t="shared" ref="R4:R67" si="3">IF(OR(NOT(ISNUMBER(J4)),NOT(ISNUMBER(N4)),NOT(ISNUMBER(G4))),"липсва информация",(J4-N4)*G4)</f>
        <v>28640</v>
      </c>
      <c r="S4" s="2">
        <f t="shared" ref="S4:S67" si="4">IF(OR(NOT(ISNUMBER(J4)),NOT(ISNUMBER(O4)),NOT(ISNUMBER(G4))),"липсва информация",(J4-O4)*G4)</f>
        <v>11.389180327998474</v>
      </c>
      <c r="T4" s="14">
        <f t="shared" ref="T4:T67" si="5">IF(OR(NOT(ISNUMBER(J4)),NOT(ISNUMBER(N4)),J4=0),"липсва информация",(J4-N4)/J4)</f>
        <v>0.21462829736211031</v>
      </c>
      <c r="U4" s="5">
        <f t="shared" ref="U4:U67" si="6">IF(OR(NOT(ISNUMBER(J4)),NOT(ISNUMBER(O4)),J4=0),"липсва информация",(J4-O4)/J4)</f>
        <v>8.5350572002386647E-5</v>
      </c>
      <c r="V4" s="14">
        <f t="shared" ref="V4:V67" si="7">IF(OR(NOT(ISNUMBER(R4)),NOT(ISNUMBER(J4)),NOT(ISNUMBER(G4)),J4*G4=0),"липсва информация",R4/(J4*G4))</f>
        <v>0.21462829736211031</v>
      </c>
      <c r="W4" s="11">
        <f t="shared" ref="W4:W67" si="8">IF(OR(NOT(ISNUMBER(S4)),NOT(ISNUMBER(J4)),NOT(ISNUMBER(G4)),J4*G4=0),"липсва информация",S4/(J4*G4))</f>
        <v>8.5350572002386647E-5</v>
      </c>
    </row>
    <row r="5" spans="1:23" ht="18" x14ac:dyDescent="0.25">
      <c r="A5" t="s">
        <v>80</v>
      </c>
      <c r="B5" s="15" t="s">
        <v>201</v>
      </c>
      <c r="C5" t="s">
        <v>81</v>
      </c>
      <c r="D5" t="s">
        <v>7</v>
      </c>
      <c r="E5" t="s">
        <v>82</v>
      </c>
      <c r="F5" t="s">
        <v>22</v>
      </c>
      <c r="G5">
        <v>6</v>
      </c>
      <c r="H5" s="18">
        <v>45663</v>
      </c>
      <c r="I5" s="16">
        <v>33360</v>
      </c>
      <c r="J5" s="2">
        <v>33360</v>
      </c>
      <c r="K5" s="2">
        <f t="shared" si="0"/>
        <v>200160</v>
      </c>
      <c r="L5" s="4"/>
      <c r="M5" s="27"/>
      <c r="N5" s="16">
        <v>26200</v>
      </c>
      <c r="O5" s="2">
        <v>33357.152704918</v>
      </c>
      <c r="P5" s="16">
        <f t="shared" si="1"/>
        <v>157200</v>
      </c>
      <c r="Q5" s="2">
        <f t="shared" si="2"/>
        <v>200142.916229508</v>
      </c>
      <c r="R5" s="16">
        <f t="shared" si="3"/>
        <v>42960</v>
      </c>
      <c r="S5" s="2">
        <f t="shared" si="4"/>
        <v>17.083770491997711</v>
      </c>
      <c r="T5" s="14">
        <f t="shared" si="5"/>
        <v>0.21462829736211031</v>
      </c>
      <c r="U5" s="5">
        <f t="shared" si="6"/>
        <v>8.5350572002386647E-5</v>
      </c>
      <c r="V5" s="14">
        <f t="shared" si="7"/>
        <v>0.21462829736211031</v>
      </c>
      <c r="W5" s="11">
        <f t="shared" si="8"/>
        <v>8.5350572002386647E-5</v>
      </c>
    </row>
    <row r="6" spans="1:23" ht="18" x14ac:dyDescent="0.25">
      <c r="A6" t="s">
        <v>80</v>
      </c>
      <c r="B6" s="15" t="s">
        <v>201</v>
      </c>
      <c r="C6" t="s">
        <v>81</v>
      </c>
      <c r="D6" t="s">
        <v>7</v>
      </c>
      <c r="E6" t="s">
        <v>82</v>
      </c>
      <c r="F6" t="s">
        <v>22</v>
      </c>
      <c r="G6">
        <v>3</v>
      </c>
      <c r="H6" s="18">
        <v>45672</v>
      </c>
      <c r="I6" s="16">
        <v>33360</v>
      </c>
      <c r="J6" s="2">
        <v>33360</v>
      </c>
      <c r="K6" s="2">
        <f t="shared" si="0"/>
        <v>100080</v>
      </c>
      <c r="L6" s="4"/>
      <c r="M6" s="27"/>
      <c r="N6" s="16">
        <v>26200</v>
      </c>
      <c r="O6" s="2">
        <v>33357.152704918</v>
      </c>
      <c r="P6" s="16">
        <f t="shared" si="1"/>
        <v>78600</v>
      </c>
      <c r="Q6" s="2">
        <f t="shared" si="2"/>
        <v>100071.458114754</v>
      </c>
      <c r="R6" s="16">
        <f t="shared" si="3"/>
        <v>21480</v>
      </c>
      <c r="S6" s="2">
        <f t="shared" si="4"/>
        <v>8.5418852459988557</v>
      </c>
      <c r="T6" s="14">
        <f t="shared" si="5"/>
        <v>0.21462829736211031</v>
      </c>
      <c r="U6" s="5">
        <f t="shared" si="6"/>
        <v>8.5350572002386647E-5</v>
      </c>
      <c r="V6" s="14">
        <f t="shared" si="7"/>
        <v>0.21462829736211031</v>
      </c>
      <c r="W6" s="11">
        <f t="shared" si="8"/>
        <v>8.5350572002386647E-5</v>
      </c>
    </row>
    <row r="7" spans="1:23" ht="18" x14ac:dyDescent="0.25">
      <c r="A7" t="s">
        <v>80</v>
      </c>
      <c r="B7" s="15" t="s">
        <v>201</v>
      </c>
      <c r="C7" t="s">
        <v>81</v>
      </c>
      <c r="D7" t="s">
        <v>7</v>
      </c>
      <c r="E7" t="s">
        <v>82</v>
      </c>
      <c r="F7" t="s">
        <v>22</v>
      </c>
      <c r="G7">
        <v>5</v>
      </c>
      <c r="H7" s="18">
        <v>45677</v>
      </c>
      <c r="I7" s="16">
        <v>33360</v>
      </c>
      <c r="J7" s="2">
        <v>33360</v>
      </c>
      <c r="K7" s="2">
        <f t="shared" si="0"/>
        <v>166800</v>
      </c>
      <c r="L7" s="4"/>
      <c r="M7" s="27"/>
      <c r="N7" s="16">
        <v>26200</v>
      </c>
      <c r="O7" s="2">
        <v>33357.152704918</v>
      </c>
      <c r="P7" s="16">
        <f t="shared" si="1"/>
        <v>131000</v>
      </c>
      <c r="Q7" s="2">
        <f t="shared" si="2"/>
        <v>166785.76352459</v>
      </c>
      <c r="R7" s="16">
        <f t="shared" si="3"/>
        <v>35800</v>
      </c>
      <c r="S7" s="2">
        <f t="shared" si="4"/>
        <v>14.236475409998093</v>
      </c>
      <c r="T7" s="14">
        <f t="shared" si="5"/>
        <v>0.21462829736211031</v>
      </c>
      <c r="U7" s="5">
        <f t="shared" si="6"/>
        <v>8.5350572002386647E-5</v>
      </c>
      <c r="V7" s="14">
        <f t="shared" si="7"/>
        <v>0.21462829736211031</v>
      </c>
      <c r="W7" s="11">
        <f t="shared" si="8"/>
        <v>8.5350572002386647E-5</v>
      </c>
    </row>
    <row r="8" spans="1:23" ht="18" x14ac:dyDescent="0.25">
      <c r="A8" t="s">
        <v>80</v>
      </c>
      <c r="B8" s="15" t="s">
        <v>201</v>
      </c>
      <c r="C8" t="s">
        <v>81</v>
      </c>
      <c r="D8" t="s">
        <v>7</v>
      </c>
      <c r="E8" t="s">
        <v>82</v>
      </c>
      <c r="F8" t="s">
        <v>22</v>
      </c>
      <c r="G8">
        <v>3</v>
      </c>
      <c r="H8" s="18">
        <v>45679</v>
      </c>
      <c r="I8" s="16">
        <v>33360</v>
      </c>
      <c r="J8" s="2">
        <v>33360</v>
      </c>
      <c r="K8" s="2">
        <f t="shared" si="0"/>
        <v>100080</v>
      </c>
      <c r="L8" s="4"/>
      <c r="M8" s="27"/>
      <c r="N8" s="16">
        <v>26200</v>
      </c>
      <c r="O8" s="2">
        <v>33357.152704918</v>
      </c>
      <c r="P8" s="16">
        <f t="shared" si="1"/>
        <v>78600</v>
      </c>
      <c r="Q8" s="2">
        <f t="shared" si="2"/>
        <v>100071.458114754</v>
      </c>
      <c r="R8" s="16">
        <f t="shared" si="3"/>
        <v>21480</v>
      </c>
      <c r="S8" s="2">
        <f t="shared" si="4"/>
        <v>8.5418852459988557</v>
      </c>
      <c r="T8" s="14">
        <f t="shared" si="5"/>
        <v>0.21462829736211031</v>
      </c>
      <c r="U8" s="5">
        <f t="shared" si="6"/>
        <v>8.5350572002386647E-5</v>
      </c>
      <c r="V8" s="14">
        <f t="shared" si="7"/>
        <v>0.21462829736211031</v>
      </c>
      <c r="W8" s="11">
        <f t="shared" si="8"/>
        <v>8.5350572002386647E-5</v>
      </c>
    </row>
    <row r="9" spans="1:23" ht="18" x14ac:dyDescent="0.25">
      <c r="A9" t="s">
        <v>80</v>
      </c>
      <c r="B9" s="15" t="s">
        <v>201</v>
      </c>
      <c r="C9" t="s">
        <v>81</v>
      </c>
      <c r="D9" t="s">
        <v>7</v>
      </c>
      <c r="E9" t="s">
        <v>82</v>
      </c>
      <c r="F9" t="s">
        <v>22</v>
      </c>
      <c r="G9">
        <v>3</v>
      </c>
      <c r="H9" s="18">
        <v>45679</v>
      </c>
      <c r="I9" s="16">
        <v>33360</v>
      </c>
      <c r="J9" s="2">
        <v>33360</v>
      </c>
      <c r="K9" s="2">
        <f t="shared" si="0"/>
        <v>100080</v>
      </c>
      <c r="L9" s="4"/>
      <c r="M9" s="27"/>
      <c r="N9" s="16">
        <v>26200</v>
      </c>
      <c r="O9" s="2">
        <v>33357.152704918</v>
      </c>
      <c r="P9" s="16">
        <f t="shared" si="1"/>
        <v>78600</v>
      </c>
      <c r="Q9" s="2">
        <f t="shared" si="2"/>
        <v>100071.458114754</v>
      </c>
      <c r="R9" s="16">
        <f t="shared" si="3"/>
        <v>21480</v>
      </c>
      <c r="S9" s="2">
        <f t="shared" si="4"/>
        <v>8.5418852459988557</v>
      </c>
      <c r="T9" s="14">
        <f t="shared" si="5"/>
        <v>0.21462829736211031</v>
      </c>
      <c r="U9" s="5">
        <f t="shared" si="6"/>
        <v>8.5350572002386647E-5</v>
      </c>
      <c r="V9" s="14">
        <f t="shared" si="7"/>
        <v>0.21462829736211031</v>
      </c>
      <c r="W9" s="11">
        <f t="shared" si="8"/>
        <v>8.5350572002386647E-5</v>
      </c>
    </row>
    <row r="10" spans="1:23" ht="18" x14ac:dyDescent="0.25">
      <c r="A10" t="s">
        <v>80</v>
      </c>
      <c r="B10" s="15" t="s">
        <v>201</v>
      </c>
      <c r="C10" t="s">
        <v>81</v>
      </c>
      <c r="D10" t="s">
        <v>7</v>
      </c>
      <c r="E10" t="s">
        <v>82</v>
      </c>
      <c r="F10" t="s">
        <v>17</v>
      </c>
      <c r="G10">
        <v>6</v>
      </c>
      <c r="H10" s="18">
        <v>45790</v>
      </c>
      <c r="I10" s="16">
        <v>35844</v>
      </c>
      <c r="J10" s="2">
        <v>35844</v>
      </c>
      <c r="K10" s="2">
        <f t="shared" si="0"/>
        <v>215064</v>
      </c>
      <c r="L10" s="4"/>
      <c r="M10" s="27"/>
      <c r="N10" s="16">
        <v>26200</v>
      </c>
      <c r="O10" s="2">
        <v>33377.513360655699</v>
      </c>
      <c r="P10" s="16">
        <f t="shared" si="1"/>
        <v>157200</v>
      </c>
      <c r="Q10" s="2">
        <f t="shared" si="2"/>
        <v>200265.08016393421</v>
      </c>
      <c r="R10" s="16">
        <f t="shared" si="3"/>
        <v>57864</v>
      </c>
      <c r="S10" s="2">
        <f t="shared" si="4"/>
        <v>14798.919836065805</v>
      </c>
      <c r="T10" s="14">
        <f t="shared" si="5"/>
        <v>0.26905479299185359</v>
      </c>
      <c r="U10" s="5">
        <f t="shared" si="6"/>
        <v>6.8811701800700273E-2</v>
      </c>
      <c r="V10" s="14">
        <f t="shared" si="7"/>
        <v>0.26905479299185359</v>
      </c>
      <c r="W10" s="11">
        <f t="shared" si="8"/>
        <v>6.8811701800700273E-2</v>
      </c>
    </row>
    <row r="11" spans="1:23" ht="18" x14ac:dyDescent="0.25">
      <c r="A11" t="s">
        <v>80</v>
      </c>
      <c r="B11" s="15" t="s">
        <v>201</v>
      </c>
      <c r="C11" t="s">
        <v>81</v>
      </c>
      <c r="D11" t="s">
        <v>7</v>
      </c>
      <c r="E11" t="s">
        <v>82</v>
      </c>
      <c r="F11" t="s">
        <v>17</v>
      </c>
      <c r="G11">
        <v>6</v>
      </c>
      <c r="H11" s="18">
        <v>45790</v>
      </c>
      <c r="I11" s="16">
        <v>35844</v>
      </c>
      <c r="J11" s="2">
        <v>35844</v>
      </c>
      <c r="K11" s="2">
        <f t="shared" si="0"/>
        <v>215064</v>
      </c>
      <c r="L11" s="4"/>
      <c r="M11" s="27"/>
      <c r="N11" s="16">
        <v>26200</v>
      </c>
      <c r="O11" s="2">
        <v>33377.513360655699</v>
      </c>
      <c r="P11" s="16">
        <f t="shared" si="1"/>
        <v>157200</v>
      </c>
      <c r="Q11" s="2">
        <f t="shared" si="2"/>
        <v>200265.08016393421</v>
      </c>
      <c r="R11" s="16">
        <f t="shared" si="3"/>
        <v>57864</v>
      </c>
      <c r="S11" s="2">
        <f t="shared" si="4"/>
        <v>14798.919836065805</v>
      </c>
      <c r="T11" s="14">
        <f t="shared" si="5"/>
        <v>0.26905479299185359</v>
      </c>
      <c r="U11" s="5">
        <f t="shared" si="6"/>
        <v>6.8811701800700273E-2</v>
      </c>
      <c r="V11" s="14">
        <f t="shared" si="7"/>
        <v>0.26905479299185359</v>
      </c>
      <c r="W11" s="11">
        <f t="shared" si="8"/>
        <v>6.8811701800700273E-2</v>
      </c>
    </row>
    <row r="12" spans="1:23" ht="18" x14ac:dyDescent="0.25">
      <c r="A12" t="s">
        <v>80</v>
      </c>
      <c r="B12" s="15" t="s">
        <v>201</v>
      </c>
      <c r="C12" t="s">
        <v>81</v>
      </c>
      <c r="D12" t="s">
        <v>7</v>
      </c>
      <c r="E12" t="s">
        <v>82</v>
      </c>
      <c r="F12" t="s">
        <v>17</v>
      </c>
      <c r="G12">
        <v>6</v>
      </c>
      <c r="H12" s="18">
        <v>45790</v>
      </c>
      <c r="I12" s="16">
        <v>35844</v>
      </c>
      <c r="J12" s="2">
        <v>35844</v>
      </c>
      <c r="K12" s="2">
        <f t="shared" si="0"/>
        <v>215064</v>
      </c>
      <c r="L12" s="4"/>
      <c r="M12" s="27"/>
      <c r="N12" s="16">
        <v>26200</v>
      </c>
      <c r="O12" s="2">
        <v>33377.513360655699</v>
      </c>
      <c r="P12" s="16">
        <f t="shared" si="1"/>
        <v>157200</v>
      </c>
      <c r="Q12" s="2">
        <f t="shared" si="2"/>
        <v>200265.08016393421</v>
      </c>
      <c r="R12" s="16">
        <f t="shared" si="3"/>
        <v>57864</v>
      </c>
      <c r="S12" s="2">
        <f t="shared" si="4"/>
        <v>14798.919836065805</v>
      </c>
      <c r="T12" s="14">
        <f t="shared" si="5"/>
        <v>0.26905479299185359</v>
      </c>
      <c r="U12" s="5">
        <f t="shared" si="6"/>
        <v>6.8811701800700273E-2</v>
      </c>
      <c r="V12" s="14">
        <f t="shared" si="7"/>
        <v>0.26905479299185359</v>
      </c>
      <c r="W12" s="11">
        <f t="shared" si="8"/>
        <v>6.8811701800700273E-2</v>
      </c>
    </row>
    <row r="13" spans="1:23" ht="18" x14ac:dyDescent="0.25">
      <c r="A13" t="s">
        <v>80</v>
      </c>
      <c r="B13" s="15" t="s">
        <v>201</v>
      </c>
      <c r="C13" t="s">
        <v>81</v>
      </c>
      <c r="D13" t="s">
        <v>7</v>
      </c>
      <c r="E13" t="s">
        <v>82</v>
      </c>
      <c r="F13" t="s">
        <v>17</v>
      </c>
      <c r="G13">
        <v>6</v>
      </c>
      <c r="H13" s="18">
        <v>45790</v>
      </c>
      <c r="I13" s="16">
        <v>35844</v>
      </c>
      <c r="J13" s="2">
        <v>35844</v>
      </c>
      <c r="K13" s="2">
        <f t="shared" si="0"/>
        <v>215064</v>
      </c>
      <c r="L13" s="4"/>
      <c r="M13" s="27"/>
      <c r="N13" s="16">
        <v>26200</v>
      </c>
      <c r="O13" s="2">
        <v>33377.513360655699</v>
      </c>
      <c r="P13" s="16">
        <f t="shared" si="1"/>
        <v>157200</v>
      </c>
      <c r="Q13" s="2">
        <f t="shared" si="2"/>
        <v>200265.08016393421</v>
      </c>
      <c r="R13" s="16">
        <f t="shared" si="3"/>
        <v>57864</v>
      </c>
      <c r="S13" s="2">
        <f t="shared" si="4"/>
        <v>14798.919836065805</v>
      </c>
      <c r="T13" s="14">
        <f t="shared" si="5"/>
        <v>0.26905479299185359</v>
      </c>
      <c r="U13" s="5">
        <f t="shared" si="6"/>
        <v>6.8811701800700273E-2</v>
      </c>
      <c r="V13" s="14">
        <f t="shared" si="7"/>
        <v>0.26905479299185359</v>
      </c>
      <c r="W13" s="11">
        <f t="shared" si="8"/>
        <v>6.8811701800700273E-2</v>
      </c>
    </row>
    <row r="14" spans="1:23" ht="18" x14ac:dyDescent="0.25">
      <c r="A14" t="s">
        <v>80</v>
      </c>
      <c r="B14" s="15" t="s">
        <v>201</v>
      </c>
      <c r="C14" t="s">
        <v>81</v>
      </c>
      <c r="D14" t="s">
        <v>7</v>
      </c>
      <c r="E14" t="s">
        <v>82</v>
      </c>
      <c r="F14" t="s">
        <v>17</v>
      </c>
      <c r="G14">
        <v>4</v>
      </c>
      <c r="H14" s="18">
        <v>45790</v>
      </c>
      <c r="I14" s="16">
        <v>35844</v>
      </c>
      <c r="J14" s="2">
        <v>35844</v>
      </c>
      <c r="K14" s="2">
        <f t="shared" si="0"/>
        <v>143376</v>
      </c>
      <c r="L14" s="4"/>
      <c r="M14" s="27"/>
      <c r="N14" s="16">
        <v>26200</v>
      </c>
      <c r="O14" s="2">
        <v>33377.513360655699</v>
      </c>
      <c r="P14" s="16">
        <f t="shared" si="1"/>
        <v>104800</v>
      </c>
      <c r="Q14" s="2">
        <f t="shared" si="2"/>
        <v>133510.0534426228</v>
      </c>
      <c r="R14" s="16">
        <f t="shared" si="3"/>
        <v>38576</v>
      </c>
      <c r="S14" s="2">
        <f t="shared" si="4"/>
        <v>9865.9465573772031</v>
      </c>
      <c r="T14" s="14">
        <f t="shared" si="5"/>
        <v>0.26905479299185359</v>
      </c>
      <c r="U14" s="5">
        <f t="shared" si="6"/>
        <v>6.8811701800700273E-2</v>
      </c>
      <c r="V14" s="14">
        <f t="shared" si="7"/>
        <v>0.26905479299185359</v>
      </c>
      <c r="W14" s="11">
        <f t="shared" si="8"/>
        <v>6.8811701800700273E-2</v>
      </c>
    </row>
    <row r="15" spans="1:23" ht="18" x14ac:dyDescent="0.25">
      <c r="A15" t="s">
        <v>80</v>
      </c>
      <c r="B15" s="15" t="s">
        <v>201</v>
      </c>
      <c r="C15" t="s">
        <v>81</v>
      </c>
      <c r="D15" t="s">
        <v>7</v>
      </c>
      <c r="E15" t="s">
        <v>82</v>
      </c>
      <c r="F15" t="s">
        <v>17</v>
      </c>
      <c r="G15">
        <v>4</v>
      </c>
      <c r="H15" s="18">
        <v>45790</v>
      </c>
      <c r="I15" s="16">
        <v>35844</v>
      </c>
      <c r="J15" s="2">
        <v>35844</v>
      </c>
      <c r="K15" s="2">
        <f t="shared" si="0"/>
        <v>143376</v>
      </c>
      <c r="L15" s="4"/>
      <c r="M15" s="27"/>
      <c r="N15" s="16">
        <v>26200</v>
      </c>
      <c r="O15" s="2">
        <v>33377.513360655699</v>
      </c>
      <c r="P15" s="16">
        <f t="shared" si="1"/>
        <v>104800</v>
      </c>
      <c r="Q15" s="2">
        <f t="shared" si="2"/>
        <v>133510.0534426228</v>
      </c>
      <c r="R15" s="16">
        <f t="shared" si="3"/>
        <v>38576</v>
      </c>
      <c r="S15" s="2">
        <f t="shared" si="4"/>
        <v>9865.9465573772031</v>
      </c>
      <c r="T15" s="14">
        <f t="shared" si="5"/>
        <v>0.26905479299185359</v>
      </c>
      <c r="U15" s="5">
        <f t="shared" si="6"/>
        <v>6.8811701800700273E-2</v>
      </c>
      <c r="V15" s="14">
        <f t="shared" si="7"/>
        <v>0.26905479299185359</v>
      </c>
      <c r="W15" s="11">
        <f t="shared" si="8"/>
        <v>6.8811701800700273E-2</v>
      </c>
    </row>
    <row r="16" spans="1:23" ht="18" x14ac:dyDescent="0.25">
      <c r="A16" t="s">
        <v>80</v>
      </c>
      <c r="B16" s="15" t="s">
        <v>201</v>
      </c>
      <c r="C16" t="s">
        <v>81</v>
      </c>
      <c r="D16" t="s">
        <v>7</v>
      </c>
      <c r="E16" t="s">
        <v>82</v>
      </c>
      <c r="F16" t="s">
        <v>17</v>
      </c>
      <c r="G16">
        <v>5</v>
      </c>
      <c r="H16" s="18">
        <v>45790</v>
      </c>
      <c r="I16" s="16">
        <v>35844</v>
      </c>
      <c r="J16" s="2">
        <v>35844</v>
      </c>
      <c r="K16" s="2">
        <f t="shared" si="0"/>
        <v>179220</v>
      </c>
      <c r="L16" s="4"/>
      <c r="M16" s="27"/>
      <c r="N16" s="16">
        <v>26200</v>
      </c>
      <c r="O16" s="2">
        <v>33377.513360655699</v>
      </c>
      <c r="P16" s="16">
        <f t="shared" si="1"/>
        <v>131000</v>
      </c>
      <c r="Q16" s="2">
        <f t="shared" si="2"/>
        <v>166887.56680327849</v>
      </c>
      <c r="R16" s="16">
        <f t="shared" si="3"/>
        <v>48220</v>
      </c>
      <c r="S16" s="2">
        <f t="shared" si="4"/>
        <v>12332.433196721504</v>
      </c>
      <c r="T16" s="14">
        <f t="shared" si="5"/>
        <v>0.26905479299185359</v>
      </c>
      <c r="U16" s="5">
        <f t="shared" si="6"/>
        <v>6.8811701800700273E-2</v>
      </c>
      <c r="V16" s="14">
        <f t="shared" si="7"/>
        <v>0.26905479299185359</v>
      </c>
      <c r="W16" s="11">
        <f t="shared" si="8"/>
        <v>6.8811701800700273E-2</v>
      </c>
    </row>
    <row r="17" spans="1:23" ht="18" x14ac:dyDescent="0.25">
      <c r="A17" t="s">
        <v>80</v>
      </c>
      <c r="B17" s="15" t="s">
        <v>201</v>
      </c>
      <c r="C17" t="s">
        <v>81</v>
      </c>
      <c r="D17" t="s">
        <v>7</v>
      </c>
      <c r="E17" t="s">
        <v>82</v>
      </c>
      <c r="F17" t="s">
        <v>17</v>
      </c>
      <c r="G17">
        <v>6</v>
      </c>
      <c r="H17" s="18">
        <v>45790</v>
      </c>
      <c r="I17" s="16">
        <v>35844</v>
      </c>
      <c r="J17" s="2">
        <v>35844</v>
      </c>
      <c r="K17" s="2">
        <f t="shared" si="0"/>
        <v>215064</v>
      </c>
      <c r="L17" s="4"/>
      <c r="M17" s="27"/>
      <c r="N17" s="16">
        <v>26200</v>
      </c>
      <c r="O17" s="2">
        <v>33377.513360655699</v>
      </c>
      <c r="P17" s="16">
        <f t="shared" si="1"/>
        <v>157200</v>
      </c>
      <c r="Q17" s="2">
        <f t="shared" si="2"/>
        <v>200265.08016393421</v>
      </c>
      <c r="R17" s="16">
        <f t="shared" si="3"/>
        <v>57864</v>
      </c>
      <c r="S17" s="2">
        <f t="shared" si="4"/>
        <v>14798.919836065805</v>
      </c>
      <c r="T17" s="14">
        <f t="shared" si="5"/>
        <v>0.26905479299185359</v>
      </c>
      <c r="U17" s="5">
        <f t="shared" si="6"/>
        <v>6.8811701800700273E-2</v>
      </c>
      <c r="V17" s="14">
        <f t="shared" si="7"/>
        <v>0.26905479299185359</v>
      </c>
      <c r="W17" s="11">
        <f t="shared" si="8"/>
        <v>6.8811701800700273E-2</v>
      </c>
    </row>
    <row r="18" spans="1:23" ht="18" x14ac:dyDescent="0.25">
      <c r="A18" t="s">
        <v>80</v>
      </c>
      <c r="B18" s="15" t="s">
        <v>201</v>
      </c>
      <c r="C18" t="s">
        <v>81</v>
      </c>
      <c r="D18" t="s">
        <v>7</v>
      </c>
      <c r="E18" t="s">
        <v>82</v>
      </c>
      <c r="F18" t="s">
        <v>17</v>
      </c>
      <c r="G18">
        <v>4</v>
      </c>
      <c r="H18" s="18">
        <v>45790</v>
      </c>
      <c r="I18" s="16">
        <v>35844</v>
      </c>
      <c r="J18" s="2">
        <v>35844</v>
      </c>
      <c r="K18" s="2">
        <f t="shared" si="0"/>
        <v>143376</v>
      </c>
      <c r="L18" s="4"/>
      <c r="M18" s="27"/>
      <c r="N18" s="16">
        <v>26200</v>
      </c>
      <c r="O18" s="2">
        <v>33377.513360655699</v>
      </c>
      <c r="P18" s="16">
        <f t="shared" si="1"/>
        <v>104800</v>
      </c>
      <c r="Q18" s="2">
        <f t="shared" si="2"/>
        <v>133510.0534426228</v>
      </c>
      <c r="R18" s="16">
        <f t="shared" si="3"/>
        <v>38576</v>
      </c>
      <c r="S18" s="2">
        <f t="shared" si="4"/>
        <v>9865.9465573772031</v>
      </c>
      <c r="T18" s="14">
        <f t="shared" si="5"/>
        <v>0.26905479299185359</v>
      </c>
      <c r="U18" s="5">
        <f t="shared" si="6"/>
        <v>6.8811701800700273E-2</v>
      </c>
      <c r="V18" s="14">
        <f t="shared" si="7"/>
        <v>0.26905479299185359</v>
      </c>
      <c r="W18" s="11">
        <f t="shared" si="8"/>
        <v>6.8811701800700273E-2</v>
      </c>
    </row>
    <row r="19" spans="1:23" ht="18" x14ac:dyDescent="0.25">
      <c r="A19" t="s">
        <v>80</v>
      </c>
      <c r="B19" s="15" t="s">
        <v>201</v>
      </c>
      <c r="C19" t="s">
        <v>81</v>
      </c>
      <c r="D19" t="s">
        <v>7</v>
      </c>
      <c r="E19" t="s">
        <v>82</v>
      </c>
      <c r="F19" t="s">
        <v>17</v>
      </c>
      <c r="G19">
        <v>4</v>
      </c>
      <c r="H19" s="18">
        <v>45790</v>
      </c>
      <c r="I19" s="16">
        <v>35844</v>
      </c>
      <c r="J19" s="2">
        <v>35844</v>
      </c>
      <c r="K19" s="2">
        <f t="shared" si="0"/>
        <v>143376</v>
      </c>
      <c r="L19" s="4"/>
      <c r="M19" s="27"/>
      <c r="N19" s="16">
        <v>26200</v>
      </c>
      <c r="O19" s="2">
        <v>33377.513360655699</v>
      </c>
      <c r="P19" s="16">
        <f t="shared" si="1"/>
        <v>104800</v>
      </c>
      <c r="Q19" s="2">
        <f t="shared" si="2"/>
        <v>133510.0534426228</v>
      </c>
      <c r="R19" s="16">
        <f t="shared" si="3"/>
        <v>38576</v>
      </c>
      <c r="S19" s="2">
        <f t="shared" si="4"/>
        <v>9865.9465573772031</v>
      </c>
      <c r="T19" s="14">
        <f t="shared" si="5"/>
        <v>0.26905479299185359</v>
      </c>
      <c r="U19" s="5">
        <f t="shared" si="6"/>
        <v>6.8811701800700273E-2</v>
      </c>
      <c r="V19" s="14">
        <f t="shared" si="7"/>
        <v>0.26905479299185359</v>
      </c>
      <c r="W19" s="11">
        <f t="shared" si="8"/>
        <v>6.8811701800700273E-2</v>
      </c>
    </row>
    <row r="20" spans="1:23" ht="18" x14ac:dyDescent="0.25">
      <c r="A20" t="s">
        <v>80</v>
      </c>
      <c r="B20" s="15" t="s">
        <v>201</v>
      </c>
      <c r="C20" t="s">
        <v>81</v>
      </c>
      <c r="D20" t="s">
        <v>7</v>
      </c>
      <c r="E20" t="s">
        <v>82</v>
      </c>
      <c r="F20" t="s">
        <v>17</v>
      </c>
      <c r="G20">
        <v>5</v>
      </c>
      <c r="H20" s="18">
        <v>45790</v>
      </c>
      <c r="I20" s="16">
        <v>35844</v>
      </c>
      <c r="J20" s="2">
        <v>35844</v>
      </c>
      <c r="K20" s="2">
        <f t="shared" si="0"/>
        <v>179220</v>
      </c>
      <c r="L20" s="4"/>
      <c r="M20" s="27"/>
      <c r="N20" s="16">
        <v>26200</v>
      </c>
      <c r="O20" s="2">
        <v>33377.513360655699</v>
      </c>
      <c r="P20" s="16">
        <f t="shared" si="1"/>
        <v>131000</v>
      </c>
      <c r="Q20" s="2">
        <f t="shared" si="2"/>
        <v>166887.56680327849</v>
      </c>
      <c r="R20" s="16">
        <f t="shared" si="3"/>
        <v>48220</v>
      </c>
      <c r="S20" s="2">
        <f t="shared" si="4"/>
        <v>12332.433196721504</v>
      </c>
      <c r="T20" s="14">
        <f t="shared" si="5"/>
        <v>0.26905479299185359</v>
      </c>
      <c r="U20" s="5">
        <f t="shared" si="6"/>
        <v>6.8811701800700273E-2</v>
      </c>
      <c r="V20" s="14">
        <f t="shared" si="7"/>
        <v>0.26905479299185359</v>
      </c>
      <c r="W20" s="11">
        <f t="shared" si="8"/>
        <v>6.8811701800700273E-2</v>
      </c>
    </row>
    <row r="21" spans="1:23" ht="18" x14ac:dyDescent="0.25">
      <c r="A21" t="s">
        <v>80</v>
      </c>
      <c r="B21" s="15" t="s">
        <v>201</v>
      </c>
      <c r="C21" t="s">
        <v>81</v>
      </c>
      <c r="D21" t="s">
        <v>7</v>
      </c>
      <c r="E21" t="s">
        <v>82</v>
      </c>
      <c r="F21" t="s">
        <v>17</v>
      </c>
      <c r="G21">
        <v>2</v>
      </c>
      <c r="H21" s="18">
        <v>45793</v>
      </c>
      <c r="I21" s="16">
        <v>35844</v>
      </c>
      <c r="J21" s="2">
        <v>35844</v>
      </c>
      <c r="K21" s="2">
        <f t="shared" si="0"/>
        <v>71688</v>
      </c>
      <c r="L21" s="4"/>
      <c r="M21" s="27"/>
      <c r="N21" s="16">
        <v>26200</v>
      </c>
      <c r="O21" s="2">
        <v>33377.513360655699</v>
      </c>
      <c r="P21" s="16">
        <f t="shared" si="1"/>
        <v>52400</v>
      </c>
      <c r="Q21" s="2">
        <f t="shared" si="2"/>
        <v>66755.026721311398</v>
      </c>
      <c r="R21" s="16">
        <f t="shared" si="3"/>
        <v>19288</v>
      </c>
      <c r="S21" s="2">
        <f t="shared" si="4"/>
        <v>4932.9732786886016</v>
      </c>
      <c r="T21" s="14">
        <f t="shared" si="5"/>
        <v>0.26905479299185359</v>
      </c>
      <c r="U21" s="5">
        <f t="shared" si="6"/>
        <v>6.8811701800700273E-2</v>
      </c>
      <c r="V21" s="14">
        <f t="shared" si="7"/>
        <v>0.26905479299185359</v>
      </c>
      <c r="W21" s="11">
        <f t="shared" si="8"/>
        <v>6.8811701800700273E-2</v>
      </c>
    </row>
    <row r="22" spans="1:23" ht="18" x14ac:dyDescent="0.25">
      <c r="A22" t="s">
        <v>80</v>
      </c>
      <c r="B22" s="15" t="s">
        <v>201</v>
      </c>
      <c r="C22" t="s">
        <v>81</v>
      </c>
      <c r="D22" t="s">
        <v>7</v>
      </c>
      <c r="E22" t="s">
        <v>82</v>
      </c>
      <c r="F22" t="s">
        <v>17</v>
      </c>
      <c r="G22">
        <v>4</v>
      </c>
      <c r="H22" s="18">
        <v>45793</v>
      </c>
      <c r="I22" s="16">
        <v>35844</v>
      </c>
      <c r="J22" s="2">
        <v>35844</v>
      </c>
      <c r="K22" s="2">
        <f t="shared" si="0"/>
        <v>143376</v>
      </c>
      <c r="L22" s="4"/>
      <c r="M22" s="27"/>
      <c r="N22" s="16">
        <v>26200</v>
      </c>
      <c r="O22" s="2">
        <v>33377.513360655699</v>
      </c>
      <c r="P22" s="16">
        <f t="shared" si="1"/>
        <v>104800</v>
      </c>
      <c r="Q22" s="2">
        <f t="shared" si="2"/>
        <v>133510.0534426228</v>
      </c>
      <c r="R22" s="16">
        <f t="shared" si="3"/>
        <v>38576</v>
      </c>
      <c r="S22" s="2">
        <f t="shared" si="4"/>
        <v>9865.9465573772031</v>
      </c>
      <c r="T22" s="14">
        <f t="shared" si="5"/>
        <v>0.26905479299185359</v>
      </c>
      <c r="U22" s="5">
        <f t="shared" si="6"/>
        <v>6.8811701800700273E-2</v>
      </c>
      <c r="V22" s="14">
        <f t="shared" si="7"/>
        <v>0.26905479299185359</v>
      </c>
      <c r="W22" s="11">
        <f t="shared" si="8"/>
        <v>6.8811701800700273E-2</v>
      </c>
    </row>
    <row r="23" spans="1:23" ht="18" x14ac:dyDescent="0.25">
      <c r="A23" t="s">
        <v>80</v>
      </c>
      <c r="B23" s="15" t="s">
        <v>201</v>
      </c>
      <c r="C23" t="s">
        <v>81</v>
      </c>
      <c r="D23" t="s">
        <v>7</v>
      </c>
      <c r="E23" t="s">
        <v>82</v>
      </c>
      <c r="F23" t="s">
        <v>17</v>
      </c>
      <c r="G23">
        <v>4</v>
      </c>
      <c r="H23" s="18">
        <v>45793</v>
      </c>
      <c r="I23" s="16">
        <v>35844</v>
      </c>
      <c r="J23" s="2">
        <v>35844</v>
      </c>
      <c r="K23" s="2">
        <f t="shared" si="0"/>
        <v>143376</v>
      </c>
      <c r="L23" s="4"/>
      <c r="M23" s="27"/>
      <c r="N23" s="16">
        <v>26200</v>
      </c>
      <c r="O23" s="2">
        <v>33377.513360655699</v>
      </c>
      <c r="P23" s="16">
        <f t="shared" si="1"/>
        <v>104800</v>
      </c>
      <c r="Q23" s="2">
        <f t="shared" si="2"/>
        <v>133510.0534426228</v>
      </c>
      <c r="R23" s="16">
        <f t="shared" si="3"/>
        <v>38576</v>
      </c>
      <c r="S23" s="2">
        <f t="shared" si="4"/>
        <v>9865.9465573772031</v>
      </c>
      <c r="T23" s="14">
        <f t="shared" si="5"/>
        <v>0.26905479299185359</v>
      </c>
      <c r="U23" s="5">
        <f t="shared" si="6"/>
        <v>6.8811701800700273E-2</v>
      </c>
      <c r="V23" s="14">
        <f t="shared" si="7"/>
        <v>0.26905479299185359</v>
      </c>
      <c r="W23" s="11">
        <f t="shared" si="8"/>
        <v>6.8811701800700273E-2</v>
      </c>
    </row>
    <row r="24" spans="1:23" ht="18" x14ac:dyDescent="0.25">
      <c r="A24" t="s">
        <v>80</v>
      </c>
      <c r="B24" s="15" t="s">
        <v>201</v>
      </c>
      <c r="C24" t="s">
        <v>81</v>
      </c>
      <c r="D24" t="s">
        <v>7</v>
      </c>
      <c r="E24" t="s">
        <v>82</v>
      </c>
      <c r="F24" t="s">
        <v>17</v>
      </c>
      <c r="G24">
        <v>5</v>
      </c>
      <c r="H24" s="18">
        <v>45796</v>
      </c>
      <c r="I24" s="16">
        <v>35844</v>
      </c>
      <c r="J24" s="2">
        <v>35844</v>
      </c>
      <c r="K24" s="2">
        <f t="shared" si="0"/>
        <v>179220</v>
      </c>
      <c r="L24" s="4"/>
      <c r="M24" s="27"/>
      <c r="N24" s="16">
        <v>26200</v>
      </c>
      <c r="O24" s="2">
        <v>33377.513360655699</v>
      </c>
      <c r="P24" s="16">
        <f t="shared" si="1"/>
        <v>131000</v>
      </c>
      <c r="Q24" s="2">
        <f t="shared" si="2"/>
        <v>166887.56680327849</v>
      </c>
      <c r="R24" s="16">
        <f t="shared" si="3"/>
        <v>48220</v>
      </c>
      <c r="S24" s="2">
        <f t="shared" si="4"/>
        <v>12332.433196721504</v>
      </c>
      <c r="T24" s="14">
        <f t="shared" si="5"/>
        <v>0.26905479299185359</v>
      </c>
      <c r="U24" s="5">
        <f t="shared" si="6"/>
        <v>6.8811701800700273E-2</v>
      </c>
      <c r="V24" s="14">
        <f t="shared" si="7"/>
        <v>0.26905479299185359</v>
      </c>
      <c r="W24" s="11">
        <f t="shared" si="8"/>
        <v>6.8811701800700273E-2</v>
      </c>
    </row>
    <row r="25" spans="1:23" ht="18" x14ac:dyDescent="0.25">
      <c r="A25" t="s">
        <v>80</v>
      </c>
      <c r="B25" s="15" t="s">
        <v>201</v>
      </c>
      <c r="C25" t="s">
        <v>81</v>
      </c>
      <c r="D25" t="s">
        <v>7</v>
      </c>
      <c r="E25" t="s">
        <v>82</v>
      </c>
      <c r="F25" t="s">
        <v>17</v>
      </c>
      <c r="G25">
        <v>6</v>
      </c>
      <c r="H25" s="18">
        <v>45798</v>
      </c>
      <c r="I25" s="16">
        <v>35844</v>
      </c>
      <c r="J25" s="2">
        <v>35844</v>
      </c>
      <c r="K25" s="2">
        <f t="shared" si="0"/>
        <v>215064</v>
      </c>
      <c r="L25" s="4"/>
      <c r="M25" s="27"/>
      <c r="N25" s="16">
        <v>26200</v>
      </c>
      <c r="O25" s="2">
        <v>33377.513360655699</v>
      </c>
      <c r="P25" s="16">
        <f t="shared" si="1"/>
        <v>157200</v>
      </c>
      <c r="Q25" s="2">
        <f t="shared" si="2"/>
        <v>200265.08016393421</v>
      </c>
      <c r="R25" s="16">
        <f t="shared" si="3"/>
        <v>57864</v>
      </c>
      <c r="S25" s="2">
        <f t="shared" si="4"/>
        <v>14798.919836065805</v>
      </c>
      <c r="T25" s="14">
        <f t="shared" si="5"/>
        <v>0.26905479299185359</v>
      </c>
      <c r="U25" s="5">
        <f t="shared" si="6"/>
        <v>6.8811701800700273E-2</v>
      </c>
      <c r="V25" s="14">
        <f t="shared" si="7"/>
        <v>0.26905479299185359</v>
      </c>
      <c r="W25" s="11">
        <f t="shared" si="8"/>
        <v>6.8811701800700273E-2</v>
      </c>
    </row>
    <row r="26" spans="1:23" ht="18" x14ac:dyDescent="0.25">
      <c r="A26" t="s">
        <v>80</v>
      </c>
      <c r="B26" s="15" t="s">
        <v>201</v>
      </c>
      <c r="C26" t="s">
        <v>81</v>
      </c>
      <c r="D26" t="s">
        <v>7</v>
      </c>
      <c r="E26" t="s">
        <v>82</v>
      </c>
      <c r="F26" t="s">
        <v>13</v>
      </c>
      <c r="G26">
        <v>3</v>
      </c>
      <c r="H26" s="18">
        <v>45800</v>
      </c>
      <c r="I26" s="16">
        <v>35130</v>
      </c>
      <c r="J26" s="2">
        <v>35130</v>
      </c>
      <c r="K26" s="2">
        <f t="shared" si="0"/>
        <v>105390</v>
      </c>
      <c r="L26" s="4"/>
      <c r="M26" s="27"/>
      <c r="N26" s="16">
        <v>26200</v>
      </c>
      <c r="O26" s="2">
        <v>33371.660901639298</v>
      </c>
      <c r="P26" s="16">
        <f t="shared" si="1"/>
        <v>78600</v>
      </c>
      <c r="Q26" s="2">
        <f t="shared" si="2"/>
        <v>100114.9827049179</v>
      </c>
      <c r="R26" s="16">
        <f t="shared" si="3"/>
        <v>26790</v>
      </c>
      <c r="S26" s="2">
        <f t="shared" si="4"/>
        <v>5275.017295082107</v>
      </c>
      <c r="T26" s="14">
        <f t="shared" si="5"/>
        <v>0.25419869057785366</v>
      </c>
      <c r="U26" s="5">
        <f t="shared" si="6"/>
        <v>5.0052351220059847E-2</v>
      </c>
      <c r="V26" s="14">
        <f t="shared" si="7"/>
        <v>0.25419869057785366</v>
      </c>
      <c r="W26" s="11">
        <f t="shared" si="8"/>
        <v>5.0052351220059847E-2</v>
      </c>
    </row>
    <row r="27" spans="1:23" ht="18" x14ac:dyDescent="0.25">
      <c r="A27" t="s">
        <v>80</v>
      </c>
      <c r="B27" s="15" t="s">
        <v>201</v>
      </c>
      <c r="C27" t="s">
        <v>81</v>
      </c>
      <c r="D27" t="s">
        <v>7</v>
      </c>
      <c r="E27" t="s">
        <v>82</v>
      </c>
      <c r="F27" t="s">
        <v>17</v>
      </c>
      <c r="G27">
        <v>3</v>
      </c>
      <c r="H27" s="18">
        <v>45804</v>
      </c>
      <c r="I27" s="16">
        <v>35844</v>
      </c>
      <c r="J27" s="2">
        <v>35844</v>
      </c>
      <c r="K27" s="2">
        <f t="shared" si="0"/>
        <v>107532</v>
      </c>
      <c r="L27" s="4"/>
      <c r="M27" s="27"/>
      <c r="N27" s="16">
        <v>26200</v>
      </c>
      <c r="O27" s="2">
        <v>33377.513360655699</v>
      </c>
      <c r="P27" s="16">
        <f t="shared" si="1"/>
        <v>78600</v>
      </c>
      <c r="Q27" s="2">
        <f t="shared" si="2"/>
        <v>100132.5400819671</v>
      </c>
      <c r="R27" s="16">
        <f t="shared" si="3"/>
        <v>28932</v>
      </c>
      <c r="S27" s="2">
        <f t="shared" si="4"/>
        <v>7399.4599180329024</v>
      </c>
      <c r="T27" s="14">
        <f t="shared" si="5"/>
        <v>0.26905479299185359</v>
      </c>
      <c r="U27" s="5">
        <f t="shared" si="6"/>
        <v>6.8811701800700273E-2</v>
      </c>
      <c r="V27" s="14">
        <f t="shared" si="7"/>
        <v>0.26905479299185359</v>
      </c>
      <c r="W27" s="11">
        <f t="shared" si="8"/>
        <v>6.8811701800700273E-2</v>
      </c>
    </row>
    <row r="28" spans="1:23" ht="18" x14ac:dyDescent="0.25">
      <c r="A28" t="s">
        <v>80</v>
      </c>
      <c r="B28" s="15" t="s">
        <v>201</v>
      </c>
      <c r="C28" t="s">
        <v>81</v>
      </c>
      <c r="D28" t="s">
        <v>7</v>
      </c>
      <c r="E28" t="s">
        <v>82</v>
      </c>
      <c r="F28" t="s">
        <v>17</v>
      </c>
      <c r="G28">
        <v>4</v>
      </c>
      <c r="H28" s="18">
        <v>45804</v>
      </c>
      <c r="I28" s="16">
        <v>35844</v>
      </c>
      <c r="J28" s="2">
        <v>35844</v>
      </c>
      <c r="K28" s="2">
        <f t="shared" si="0"/>
        <v>143376</v>
      </c>
      <c r="L28" s="4"/>
      <c r="M28" s="27"/>
      <c r="N28" s="16">
        <v>26200</v>
      </c>
      <c r="O28" s="2">
        <v>33377.513360655699</v>
      </c>
      <c r="P28" s="16">
        <f t="shared" si="1"/>
        <v>104800</v>
      </c>
      <c r="Q28" s="2">
        <f t="shared" si="2"/>
        <v>133510.0534426228</v>
      </c>
      <c r="R28" s="16">
        <f t="shared" si="3"/>
        <v>38576</v>
      </c>
      <c r="S28" s="2">
        <f t="shared" si="4"/>
        <v>9865.9465573772031</v>
      </c>
      <c r="T28" s="14">
        <f t="shared" si="5"/>
        <v>0.26905479299185359</v>
      </c>
      <c r="U28" s="5">
        <f t="shared" si="6"/>
        <v>6.8811701800700273E-2</v>
      </c>
      <c r="V28" s="14">
        <f t="shared" si="7"/>
        <v>0.26905479299185359</v>
      </c>
      <c r="W28" s="11">
        <f t="shared" si="8"/>
        <v>6.8811701800700273E-2</v>
      </c>
    </row>
    <row r="29" spans="1:23" ht="18" x14ac:dyDescent="0.25">
      <c r="A29" t="s">
        <v>80</v>
      </c>
      <c r="B29" s="15" t="s">
        <v>201</v>
      </c>
      <c r="C29" t="s">
        <v>81</v>
      </c>
      <c r="D29" t="s">
        <v>7</v>
      </c>
      <c r="E29" t="s">
        <v>82</v>
      </c>
      <c r="F29" t="s">
        <v>17</v>
      </c>
      <c r="G29">
        <v>2</v>
      </c>
      <c r="H29" s="18">
        <v>45814</v>
      </c>
      <c r="I29" s="16">
        <v>35844</v>
      </c>
      <c r="J29" s="2">
        <v>35844</v>
      </c>
      <c r="K29" s="2">
        <f t="shared" si="0"/>
        <v>71688</v>
      </c>
      <c r="L29" s="4"/>
      <c r="M29" s="27"/>
      <c r="N29" s="16">
        <v>26200</v>
      </c>
      <c r="O29" s="2">
        <v>33377.513360655699</v>
      </c>
      <c r="P29" s="16">
        <f t="shared" si="1"/>
        <v>52400</v>
      </c>
      <c r="Q29" s="2">
        <f t="shared" si="2"/>
        <v>66755.026721311398</v>
      </c>
      <c r="R29" s="16">
        <f t="shared" si="3"/>
        <v>19288</v>
      </c>
      <c r="S29" s="2">
        <f t="shared" si="4"/>
        <v>4932.9732786886016</v>
      </c>
      <c r="T29" s="14">
        <f t="shared" si="5"/>
        <v>0.26905479299185359</v>
      </c>
      <c r="U29" s="5">
        <f t="shared" si="6"/>
        <v>6.8811701800700273E-2</v>
      </c>
      <c r="V29" s="14">
        <f t="shared" si="7"/>
        <v>0.26905479299185359</v>
      </c>
      <c r="W29" s="11">
        <f t="shared" si="8"/>
        <v>6.8811701800700273E-2</v>
      </c>
    </row>
    <row r="30" spans="1:23" ht="18" x14ac:dyDescent="0.25">
      <c r="A30" t="s">
        <v>80</v>
      </c>
      <c r="B30" s="15" t="s">
        <v>201</v>
      </c>
      <c r="C30" t="s">
        <v>81</v>
      </c>
      <c r="D30" t="s">
        <v>7</v>
      </c>
      <c r="E30" t="s">
        <v>82</v>
      </c>
      <c r="F30" t="s">
        <v>17</v>
      </c>
      <c r="G30">
        <v>5</v>
      </c>
      <c r="H30" s="18">
        <v>45814</v>
      </c>
      <c r="I30" s="16">
        <v>35844</v>
      </c>
      <c r="J30" s="2">
        <v>35844</v>
      </c>
      <c r="K30" s="2">
        <f t="shared" si="0"/>
        <v>179220</v>
      </c>
      <c r="L30" s="4"/>
      <c r="M30" s="27"/>
      <c r="N30" s="16">
        <v>26200</v>
      </c>
      <c r="O30" s="2">
        <v>33377.513360655699</v>
      </c>
      <c r="P30" s="16">
        <f t="shared" si="1"/>
        <v>131000</v>
      </c>
      <c r="Q30" s="2">
        <f t="shared" si="2"/>
        <v>166887.56680327849</v>
      </c>
      <c r="R30" s="16">
        <f t="shared" si="3"/>
        <v>48220</v>
      </c>
      <c r="S30" s="2">
        <f t="shared" si="4"/>
        <v>12332.433196721504</v>
      </c>
      <c r="T30" s="14">
        <f t="shared" si="5"/>
        <v>0.26905479299185359</v>
      </c>
      <c r="U30" s="5">
        <f t="shared" si="6"/>
        <v>6.8811701800700273E-2</v>
      </c>
      <c r="V30" s="14">
        <f t="shared" si="7"/>
        <v>0.26905479299185359</v>
      </c>
      <c r="W30" s="11">
        <f t="shared" si="8"/>
        <v>6.8811701800700273E-2</v>
      </c>
    </row>
    <row r="31" spans="1:23" ht="18" x14ac:dyDescent="0.25">
      <c r="A31" t="s">
        <v>80</v>
      </c>
      <c r="B31" s="15" t="s">
        <v>201</v>
      </c>
      <c r="C31" t="s">
        <v>81</v>
      </c>
      <c r="D31" t="s">
        <v>7</v>
      </c>
      <c r="E31" t="s">
        <v>82</v>
      </c>
      <c r="F31" t="s">
        <v>17</v>
      </c>
      <c r="G31">
        <v>5</v>
      </c>
      <c r="H31" s="18">
        <v>45814</v>
      </c>
      <c r="I31" s="16">
        <v>35844</v>
      </c>
      <c r="J31" s="2">
        <v>35844</v>
      </c>
      <c r="K31" s="2">
        <f t="shared" si="0"/>
        <v>179220</v>
      </c>
      <c r="L31" s="4"/>
      <c r="M31" s="27"/>
      <c r="N31" s="16">
        <v>26200</v>
      </c>
      <c r="O31" s="2">
        <v>33377.513360655699</v>
      </c>
      <c r="P31" s="16">
        <f t="shared" si="1"/>
        <v>131000</v>
      </c>
      <c r="Q31" s="2">
        <f t="shared" si="2"/>
        <v>166887.56680327849</v>
      </c>
      <c r="R31" s="16">
        <f t="shared" si="3"/>
        <v>48220</v>
      </c>
      <c r="S31" s="2">
        <f t="shared" si="4"/>
        <v>12332.433196721504</v>
      </c>
      <c r="T31" s="14">
        <f t="shared" si="5"/>
        <v>0.26905479299185359</v>
      </c>
      <c r="U31" s="5">
        <f t="shared" si="6"/>
        <v>6.8811701800700273E-2</v>
      </c>
      <c r="V31" s="14">
        <f t="shared" si="7"/>
        <v>0.26905479299185359</v>
      </c>
      <c r="W31" s="11">
        <f t="shared" si="8"/>
        <v>6.8811701800700273E-2</v>
      </c>
    </row>
    <row r="32" spans="1:23" ht="18" x14ac:dyDescent="0.25">
      <c r="A32" t="s">
        <v>80</v>
      </c>
      <c r="B32" s="15" t="s">
        <v>201</v>
      </c>
      <c r="C32" t="s">
        <v>81</v>
      </c>
      <c r="D32" t="s">
        <v>7</v>
      </c>
      <c r="E32" t="s">
        <v>82</v>
      </c>
      <c r="F32" t="s">
        <v>17</v>
      </c>
      <c r="G32">
        <v>4</v>
      </c>
      <c r="H32" s="18">
        <v>45814</v>
      </c>
      <c r="I32" s="16">
        <v>35844</v>
      </c>
      <c r="J32" s="2">
        <v>35844</v>
      </c>
      <c r="K32" s="2">
        <f t="shared" si="0"/>
        <v>143376</v>
      </c>
      <c r="L32" s="4"/>
      <c r="M32" s="27"/>
      <c r="N32" s="16">
        <v>26200</v>
      </c>
      <c r="O32" s="2">
        <v>33377.513360655699</v>
      </c>
      <c r="P32" s="16">
        <f t="shared" si="1"/>
        <v>104800</v>
      </c>
      <c r="Q32" s="2">
        <f t="shared" si="2"/>
        <v>133510.0534426228</v>
      </c>
      <c r="R32" s="16">
        <f t="shared" si="3"/>
        <v>38576</v>
      </c>
      <c r="S32" s="2">
        <f t="shared" si="4"/>
        <v>9865.9465573772031</v>
      </c>
      <c r="T32" s="14">
        <f t="shared" si="5"/>
        <v>0.26905479299185359</v>
      </c>
      <c r="U32" s="5">
        <f t="shared" si="6"/>
        <v>6.8811701800700273E-2</v>
      </c>
      <c r="V32" s="14">
        <f t="shared" si="7"/>
        <v>0.26905479299185359</v>
      </c>
      <c r="W32" s="11">
        <f t="shared" si="8"/>
        <v>6.8811701800700273E-2</v>
      </c>
    </row>
    <row r="33" spans="1:23" ht="18" x14ac:dyDescent="0.25">
      <c r="A33" t="s">
        <v>80</v>
      </c>
      <c r="B33" s="15" t="s">
        <v>201</v>
      </c>
      <c r="C33" t="s">
        <v>81</v>
      </c>
      <c r="D33" t="s">
        <v>7</v>
      </c>
      <c r="E33" t="s">
        <v>82</v>
      </c>
      <c r="F33" t="s">
        <v>146</v>
      </c>
      <c r="G33">
        <v>10</v>
      </c>
      <c r="H33" s="18">
        <v>45889</v>
      </c>
      <c r="I33" s="16">
        <v>26200</v>
      </c>
      <c r="J33" s="2">
        <v>26200</v>
      </c>
      <c r="K33" s="2">
        <f t="shared" si="0"/>
        <v>262000</v>
      </c>
      <c r="L33" s="4"/>
      <c r="M33" s="27"/>
      <c r="N33" s="16">
        <v>26200</v>
      </c>
      <c r="O33" s="2">
        <v>33298.464180327901</v>
      </c>
      <c r="P33" s="16">
        <f t="shared" si="1"/>
        <v>262000</v>
      </c>
      <c r="Q33" s="2">
        <f t="shared" si="2"/>
        <v>332984.641803279</v>
      </c>
      <c r="R33" s="16">
        <f t="shared" si="3"/>
        <v>0</v>
      </c>
      <c r="S33" s="2">
        <f t="shared" si="4"/>
        <v>-70984.64180327901</v>
      </c>
      <c r="T33" s="14">
        <f t="shared" si="5"/>
        <v>0</v>
      </c>
      <c r="U33" s="5">
        <f t="shared" si="6"/>
        <v>-0.27093374734075959</v>
      </c>
      <c r="V33" s="14">
        <f t="shared" si="7"/>
        <v>0</v>
      </c>
      <c r="W33" s="11">
        <f t="shared" si="8"/>
        <v>-0.27093374734075959</v>
      </c>
    </row>
    <row r="34" spans="1:23" ht="18" x14ac:dyDescent="0.25">
      <c r="A34" t="s">
        <v>80</v>
      </c>
      <c r="B34" s="15" t="s">
        <v>201</v>
      </c>
      <c r="C34" t="s">
        <v>81</v>
      </c>
      <c r="D34" t="s">
        <v>7</v>
      </c>
      <c r="E34" t="s">
        <v>82</v>
      </c>
      <c r="F34" t="s">
        <v>146</v>
      </c>
      <c r="G34">
        <v>5</v>
      </c>
      <c r="H34" s="18">
        <v>45894</v>
      </c>
      <c r="I34" s="16">
        <v>26200</v>
      </c>
      <c r="J34" s="2">
        <v>26200</v>
      </c>
      <c r="K34" s="2">
        <f t="shared" si="0"/>
        <v>131000</v>
      </c>
      <c r="L34" s="4"/>
      <c r="M34" s="27"/>
      <c r="N34" s="16">
        <v>26200</v>
      </c>
      <c r="O34" s="2">
        <v>33298.464180327901</v>
      </c>
      <c r="P34" s="16">
        <f t="shared" si="1"/>
        <v>131000</v>
      </c>
      <c r="Q34" s="2">
        <f t="shared" si="2"/>
        <v>166492.3209016395</v>
      </c>
      <c r="R34" s="16">
        <f t="shared" si="3"/>
        <v>0</v>
      </c>
      <c r="S34" s="2">
        <f t="shared" si="4"/>
        <v>-35492.320901639505</v>
      </c>
      <c r="T34" s="14">
        <f t="shared" si="5"/>
        <v>0</v>
      </c>
      <c r="U34" s="5">
        <f t="shared" si="6"/>
        <v>-0.27093374734075959</v>
      </c>
      <c r="V34" s="14">
        <f t="shared" si="7"/>
        <v>0</v>
      </c>
      <c r="W34" s="11">
        <f t="shared" si="8"/>
        <v>-0.27093374734075959</v>
      </c>
    </row>
    <row r="35" spans="1:23" ht="18" x14ac:dyDescent="0.25">
      <c r="A35" t="s">
        <v>80</v>
      </c>
      <c r="B35" s="15" t="s">
        <v>201</v>
      </c>
      <c r="C35" t="s">
        <v>81</v>
      </c>
      <c r="D35" t="s">
        <v>7</v>
      </c>
      <c r="E35" t="s">
        <v>82</v>
      </c>
      <c r="F35" t="s">
        <v>146</v>
      </c>
      <c r="G35">
        <v>5</v>
      </c>
      <c r="H35" s="18">
        <v>45894</v>
      </c>
      <c r="I35" s="16">
        <v>26200</v>
      </c>
      <c r="J35" s="2">
        <v>26200</v>
      </c>
      <c r="K35" s="2">
        <f t="shared" si="0"/>
        <v>131000</v>
      </c>
      <c r="L35" s="4"/>
      <c r="M35" s="27"/>
      <c r="N35" s="16">
        <v>26200</v>
      </c>
      <c r="O35" s="2">
        <v>33298.464180327901</v>
      </c>
      <c r="P35" s="16">
        <f t="shared" si="1"/>
        <v>131000</v>
      </c>
      <c r="Q35" s="2">
        <f t="shared" si="2"/>
        <v>166492.3209016395</v>
      </c>
      <c r="R35" s="16">
        <f t="shared" si="3"/>
        <v>0</v>
      </c>
      <c r="S35" s="2">
        <f t="shared" si="4"/>
        <v>-35492.320901639505</v>
      </c>
      <c r="T35" s="14">
        <f t="shared" si="5"/>
        <v>0</v>
      </c>
      <c r="U35" s="5">
        <f t="shared" si="6"/>
        <v>-0.27093374734075959</v>
      </c>
      <c r="V35" s="14">
        <f t="shared" si="7"/>
        <v>0</v>
      </c>
      <c r="W35" s="11">
        <f t="shared" si="8"/>
        <v>-0.27093374734075959</v>
      </c>
    </row>
    <row r="36" spans="1:23" ht="18" x14ac:dyDescent="0.25">
      <c r="A36" t="s">
        <v>80</v>
      </c>
      <c r="B36" s="15" t="s">
        <v>201</v>
      </c>
      <c r="C36" t="s">
        <v>81</v>
      </c>
      <c r="D36" t="s">
        <v>7</v>
      </c>
      <c r="E36" t="s">
        <v>82</v>
      </c>
      <c r="F36" t="s">
        <v>146</v>
      </c>
      <c r="G36">
        <v>5</v>
      </c>
      <c r="H36" s="18">
        <v>45894</v>
      </c>
      <c r="I36" s="16">
        <v>26200</v>
      </c>
      <c r="J36" s="2">
        <v>26200</v>
      </c>
      <c r="K36" s="2">
        <f t="shared" si="0"/>
        <v>131000</v>
      </c>
      <c r="L36" s="4"/>
      <c r="M36" s="27"/>
      <c r="N36" s="16">
        <v>26200</v>
      </c>
      <c r="O36" s="2">
        <v>33298.464180327901</v>
      </c>
      <c r="P36" s="16">
        <f t="shared" si="1"/>
        <v>131000</v>
      </c>
      <c r="Q36" s="2">
        <f t="shared" si="2"/>
        <v>166492.3209016395</v>
      </c>
      <c r="R36" s="16">
        <f t="shared" si="3"/>
        <v>0</v>
      </c>
      <c r="S36" s="2">
        <f t="shared" si="4"/>
        <v>-35492.320901639505</v>
      </c>
      <c r="T36" s="14">
        <f t="shared" si="5"/>
        <v>0</v>
      </c>
      <c r="U36" s="5">
        <f t="shared" si="6"/>
        <v>-0.27093374734075959</v>
      </c>
      <c r="V36" s="14">
        <f t="shared" si="7"/>
        <v>0</v>
      </c>
      <c r="W36" s="11">
        <f t="shared" si="8"/>
        <v>-0.27093374734075959</v>
      </c>
    </row>
    <row r="37" spans="1:23" ht="18" x14ac:dyDescent="0.25">
      <c r="A37" t="s">
        <v>80</v>
      </c>
      <c r="B37" s="15" t="s">
        <v>201</v>
      </c>
      <c r="C37" t="s">
        <v>81</v>
      </c>
      <c r="D37" t="s">
        <v>7</v>
      </c>
      <c r="E37" t="s">
        <v>82</v>
      </c>
      <c r="F37" t="s">
        <v>146</v>
      </c>
      <c r="G37">
        <v>3</v>
      </c>
      <c r="H37" s="18">
        <v>45894</v>
      </c>
      <c r="I37" s="16">
        <v>26200</v>
      </c>
      <c r="J37" s="2">
        <v>26200</v>
      </c>
      <c r="K37" s="2">
        <f t="shared" si="0"/>
        <v>78600</v>
      </c>
      <c r="L37" s="4"/>
      <c r="M37" s="27"/>
      <c r="N37" s="16">
        <v>26200</v>
      </c>
      <c r="O37" s="2">
        <v>33298.464180327901</v>
      </c>
      <c r="P37" s="16">
        <f t="shared" si="1"/>
        <v>78600</v>
      </c>
      <c r="Q37" s="2">
        <f t="shared" si="2"/>
        <v>99895.39254098371</v>
      </c>
      <c r="R37" s="16">
        <f t="shared" si="3"/>
        <v>0</v>
      </c>
      <c r="S37" s="2">
        <f t="shared" si="4"/>
        <v>-21295.392540983703</v>
      </c>
      <c r="T37" s="14">
        <f t="shared" si="5"/>
        <v>0</v>
      </c>
      <c r="U37" s="5">
        <f t="shared" si="6"/>
        <v>-0.27093374734075959</v>
      </c>
      <c r="V37" s="14">
        <f t="shared" si="7"/>
        <v>0</v>
      </c>
      <c r="W37" s="11">
        <f t="shared" si="8"/>
        <v>-0.27093374734075959</v>
      </c>
    </row>
    <row r="38" spans="1:23" ht="18" x14ac:dyDescent="0.25">
      <c r="A38" t="s">
        <v>80</v>
      </c>
      <c r="B38" s="15" t="s">
        <v>201</v>
      </c>
      <c r="C38" t="s">
        <v>81</v>
      </c>
      <c r="D38" t="s">
        <v>7</v>
      </c>
      <c r="E38" t="s">
        <v>82</v>
      </c>
      <c r="F38" t="s">
        <v>146</v>
      </c>
      <c r="G38">
        <v>5</v>
      </c>
      <c r="H38" s="18">
        <v>45894</v>
      </c>
      <c r="I38" s="16">
        <v>26200</v>
      </c>
      <c r="J38" s="2">
        <v>26200</v>
      </c>
      <c r="K38" s="2">
        <f t="shared" si="0"/>
        <v>131000</v>
      </c>
      <c r="L38" s="4"/>
      <c r="M38" s="27"/>
      <c r="N38" s="16">
        <v>26200</v>
      </c>
      <c r="O38" s="2">
        <v>33298.464180327901</v>
      </c>
      <c r="P38" s="16">
        <f t="shared" si="1"/>
        <v>131000</v>
      </c>
      <c r="Q38" s="2">
        <f t="shared" si="2"/>
        <v>166492.3209016395</v>
      </c>
      <c r="R38" s="16">
        <f t="shared" si="3"/>
        <v>0</v>
      </c>
      <c r="S38" s="2">
        <f t="shared" si="4"/>
        <v>-35492.320901639505</v>
      </c>
      <c r="T38" s="14">
        <f t="shared" si="5"/>
        <v>0</v>
      </c>
      <c r="U38" s="5">
        <f t="shared" si="6"/>
        <v>-0.27093374734075959</v>
      </c>
      <c r="V38" s="14">
        <f t="shared" si="7"/>
        <v>0</v>
      </c>
      <c r="W38" s="11">
        <f t="shared" si="8"/>
        <v>-0.27093374734075959</v>
      </c>
    </row>
    <row r="39" spans="1:23" ht="18" x14ac:dyDescent="0.25">
      <c r="A39" t="s">
        <v>80</v>
      </c>
      <c r="B39" s="15" t="s">
        <v>201</v>
      </c>
      <c r="C39" t="s">
        <v>81</v>
      </c>
      <c r="D39" t="s">
        <v>7</v>
      </c>
      <c r="E39" t="s">
        <v>82</v>
      </c>
      <c r="F39" t="s">
        <v>146</v>
      </c>
      <c r="G39">
        <v>4</v>
      </c>
      <c r="H39" s="18">
        <v>45894</v>
      </c>
      <c r="I39" s="16">
        <v>26200</v>
      </c>
      <c r="J39" s="2">
        <v>26200</v>
      </c>
      <c r="K39" s="2">
        <f t="shared" si="0"/>
        <v>104800</v>
      </c>
      <c r="L39" s="4"/>
      <c r="M39" s="27"/>
      <c r="N39" s="16">
        <v>26200</v>
      </c>
      <c r="O39" s="2">
        <v>33298.464180327901</v>
      </c>
      <c r="P39" s="16">
        <f t="shared" si="1"/>
        <v>104800</v>
      </c>
      <c r="Q39" s="2">
        <f t="shared" si="2"/>
        <v>133193.8567213116</v>
      </c>
      <c r="R39" s="16">
        <f t="shared" si="3"/>
        <v>0</v>
      </c>
      <c r="S39" s="2">
        <f t="shared" si="4"/>
        <v>-28393.856721311604</v>
      </c>
      <c r="T39" s="14">
        <f t="shared" si="5"/>
        <v>0</v>
      </c>
      <c r="U39" s="5">
        <f t="shared" si="6"/>
        <v>-0.27093374734075959</v>
      </c>
      <c r="V39" s="14">
        <f t="shared" si="7"/>
        <v>0</v>
      </c>
      <c r="W39" s="11">
        <f t="shared" si="8"/>
        <v>-0.27093374734075959</v>
      </c>
    </row>
    <row r="40" spans="1:23" ht="18" x14ac:dyDescent="0.25">
      <c r="A40" t="s">
        <v>80</v>
      </c>
      <c r="B40" s="15" t="s">
        <v>201</v>
      </c>
      <c r="C40" t="s">
        <v>81</v>
      </c>
      <c r="D40" t="s">
        <v>7</v>
      </c>
      <c r="E40" t="s">
        <v>82</v>
      </c>
      <c r="F40" t="s">
        <v>146</v>
      </c>
      <c r="G40">
        <v>5</v>
      </c>
      <c r="H40" s="18">
        <v>45895</v>
      </c>
      <c r="I40" s="16">
        <v>26200</v>
      </c>
      <c r="J40" s="2">
        <v>26200</v>
      </c>
      <c r="K40" s="2">
        <f t="shared" si="0"/>
        <v>131000</v>
      </c>
      <c r="L40" s="4"/>
      <c r="M40" s="27"/>
      <c r="N40" s="16">
        <v>26200</v>
      </c>
      <c r="O40" s="2">
        <v>33298.464180327901</v>
      </c>
      <c r="P40" s="16">
        <f t="shared" si="1"/>
        <v>131000</v>
      </c>
      <c r="Q40" s="2">
        <f t="shared" si="2"/>
        <v>166492.3209016395</v>
      </c>
      <c r="R40" s="16">
        <f t="shared" si="3"/>
        <v>0</v>
      </c>
      <c r="S40" s="2">
        <f t="shared" si="4"/>
        <v>-35492.320901639505</v>
      </c>
      <c r="T40" s="14">
        <f t="shared" si="5"/>
        <v>0</v>
      </c>
      <c r="U40" s="5">
        <f t="shared" si="6"/>
        <v>-0.27093374734075959</v>
      </c>
      <c r="V40" s="14">
        <f t="shared" si="7"/>
        <v>0</v>
      </c>
      <c r="W40" s="11">
        <f t="shared" si="8"/>
        <v>-0.27093374734075959</v>
      </c>
    </row>
    <row r="41" spans="1:23" ht="18" x14ac:dyDescent="0.25">
      <c r="A41" t="s">
        <v>80</v>
      </c>
      <c r="B41" s="15" t="s">
        <v>201</v>
      </c>
      <c r="C41" t="s">
        <v>81</v>
      </c>
      <c r="D41" t="s">
        <v>7</v>
      </c>
      <c r="E41" t="s">
        <v>82</v>
      </c>
      <c r="F41" t="s">
        <v>146</v>
      </c>
      <c r="G41">
        <v>4</v>
      </c>
      <c r="H41" s="18">
        <v>45895</v>
      </c>
      <c r="I41" s="16">
        <v>26200</v>
      </c>
      <c r="J41" s="2">
        <v>26200</v>
      </c>
      <c r="K41" s="2">
        <f t="shared" si="0"/>
        <v>104800</v>
      </c>
      <c r="L41" s="4"/>
      <c r="M41" s="27"/>
      <c r="N41" s="16">
        <v>26200</v>
      </c>
      <c r="O41" s="2">
        <v>33298.464180327901</v>
      </c>
      <c r="P41" s="16">
        <f t="shared" si="1"/>
        <v>104800</v>
      </c>
      <c r="Q41" s="2">
        <f t="shared" si="2"/>
        <v>133193.8567213116</v>
      </c>
      <c r="R41" s="16">
        <f t="shared" si="3"/>
        <v>0</v>
      </c>
      <c r="S41" s="2">
        <f t="shared" si="4"/>
        <v>-28393.856721311604</v>
      </c>
      <c r="T41" s="14">
        <f t="shared" si="5"/>
        <v>0</v>
      </c>
      <c r="U41" s="5">
        <f t="shared" si="6"/>
        <v>-0.27093374734075959</v>
      </c>
      <c r="V41" s="14">
        <f t="shared" si="7"/>
        <v>0</v>
      </c>
      <c r="W41" s="11">
        <f t="shared" si="8"/>
        <v>-0.27093374734075959</v>
      </c>
    </row>
    <row r="42" spans="1:23" ht="18" x14ac:dyDescent="0.25">
      <c r="A42" t="s">
        <v>80</v>
      </c>
      <c r="B42" s="15" t="s">
        <v>201</v>
      </c>
      <c r="C42" t="s">
        <v>81</v>
      </c>
      <c r="D42" t="s">
        <v>7</v>
      </c>
      <c r="E42" t="s">
        <v>82</v>
      </c>
      <c r="F42" t="s">
        <v>146</v>
      </c>
      <c r="G42">
        <v>4</v>
      </c>
      <c r="H42" s="18">
        <v>45895</v>
      </c>
      <c r="I42" s="16">
        <v>26200</v>
      </c>
      <c r="J42" s="2">
        <v>26200</v>
      </c>
      <c r="K42" s="2">
        <f t="shared" si="0"/>
        <v>104800</v>
      </c>
      <c r="L42" s="4"/>
      <c r="M42" s="27"/>
      <c r="N42" s="16">
        <v>26200</v>
      </c>
      <c r="O42" s="2">
        <v>33298.464180327901</v>
      </c>
      <c r="P42" s="16">
        <f t="shared" si="1"/>
        <v>104800</v>
      </c>
      <c r="Q42" s="2">
        <f t="shared" si="2"/>
        <v>133193.8567213116</v>
      </c>
      <c r="R42" s="16">
        <f t="shared" si="3"/>
        <v>0</v>
      </c>
      <c r="S42" s="2">
        <f t="shared" si="4"/>
        <v>-28393.856721311604</v>
      </c>
      <c r="T42" s="14">
        <f t="shared" si="5"/>
        <v>0</v>
      </c>
      <c r="U42" s="5">
        <f t="shared" si="6"/>
        <v>-0.27093374734075959</v>
      </c>
      <c r="V42" s="14">
        <f t="shared" si="7"/>
        <v>0</v>
      </c>
      <c r="W42" s="11">
        <f t="shared" si="8"/>
        <v>-0.27093374734075959</v>
      </c>
    </row>
    <row r="43" spans="1:23" ht="18" x14ac:dyDescent="0.25">
      <c r="A43" t="s">
        <v>80</v>
      </c>
      <c r="B43" s="15" t="s">
        <v>201</v>
      </c>
      <c r="C43" t="s">
        <v>81</v>
      </c>
      <c r="D43" t="s">
        <v>7</v>
      </c>
      <c r="E43" t="s">
        <v>82</v>
      </c>
      <c r="F43" t="s">
        <v>146</v>
      </c>
      <c r="G43">
        <v>9</v>
      </c>
      <c r="H43" s="18">
        <v>45896</v>
      </c>
      <c r="I43" s="16">
        <v>26200</v>
      </c>
      <c r="J43" s="2">
        <v>26200</v>
      </c>
      <c r="K43" s="2">
        <f t="shared" si="0"/>
        <v>235800</v>
      </c>
      <c r="L43" s="4"/>
      <c r="M43" s="27"/>
      <c r="N43" s="16">
        <v>26200</v>
      </c>
      <c r="O43" s="2">
        <v>33298.464180327901</v>
      </c>
      <c r="P43" s="16">
        <f t="shared" si="1"/>
        <v>235800</v>
      </c>
      <c r="Q43" s="2">
        <f t="shared" si="2"/>
        <v>299686.1776229511</v>
      </c>
      <c r="R43" s="16">
        <f t="shared" si="3"/>
        <v>0</v>
      </c>
      <c r="S43" s="2">
        <f t="shared" si="4"/>
        <v>-63886.177622951109</v>
      </c>
      <c r="T43" s="14">
        <f t="shared" si="5"/>
        <v>0</v>
      </c>
      <c r="U43" s="5">
        <f t="shared" si="6"/>
        <v>-0.27093374734075959</v>
      </c>
      <c r="V43" s="14">
        <f t="shared" si="7"/>
        <v>0</v>
      </c>
      <c r="W43" s="11">
        <f t="shared" si="8"/>
        <v>-0.27093374734075959</v>
      </c>
    </row>
    <row r="44" spans="1:23" ht="18" x14ac:dyDescent="0.25">
      <c r="A44" t="s">
        <v>80</v>
      </c>
      <c r="B44" s="15" t="s">
        <v>201</v>
      </c>
      <c r="C44" t="s">
        <v>81</v>
      </c>
      <c r="D44" t="s">
        <v>7</v>
      </c>
      <c r="E44" t="s">
        <v>82</v>
      </c>
      <c r="F44" t="s">
        <v>146</v>
      </c>
      <c r="G44">
        <v>3</v>
      </c>
      <c r="H44" s="18">
        <v>45896</v>
      </c>
      <c r="I44" s="16">
        <v>26200</v>
      </c>
      <c r="J44" s="2">
        <v>26200</v>
      </c>
      <c r="K44" s="2">
        <f t="shared" si="0"/>
        <v>78600</v>
      </c>
      <c r="L44" s="4"/>
      <c r="M44" s="27"/>
      <c r="N44" s="16">
        <v>26200</v>
      </c>
      <c r="O44" s="2">
        <v>33298.464180327901</v>
      </c>
      <c r="P44" s="16">
        <f t="shared" si="1"/>
        <v>78600</v>
      </c>
      <c r="Q44" s="2">
        <f t="shared" si="2"/>
        <v>99895.39254098371</v>
      </c>
      <c r="R44" s="16">
        <f t="shared" si="3"/>
        <v>0</v>
      </c>
      <c r="S44" s="2">
        <f t="shared" si="4"/>
        <v>-21295.392540983703</v>
      </c>
      <c r="T44" s="14">
        <f t="shared" si="5"/>
        <v>0</v>
      </c>
      <c r="U44" s="5">
        <f t="shared" si="6"/>
        <v>-0.27093374734075959</v>
      </c>
      <c r="V44" s="14">
        <f t="shared" si="7"/>
        <v>0</v>
      </c>
      <c r="W44" s="11">
        <f t="shared" si="8"/>
        <v>-0.27093374734075959</v>
      </c>
    </row>
    <row r="45" spans="1:23" ht="18" x14ac:dyDescent="0.25">
      <c r="A45" t="s">
        <v>80</v>
      </c>
      <c r="B45" s="15" t="s">
        <v>201</v>
      </c>
      <c r="C45" t="s">
        <v>81</v>
      </c>
      <c r="D45" t="s">
        <v>7</v>
      </c>
      <c r="E45" t="s">
        <v>82</v>
      </c>
      <c r="F45" t="s">
        <v>146</v>
      </c>
      <c r="G45">
        <v>3</v>
      </c>
      <c r="H45" s="18">
        <v>45898</v>
      </c>
      <c r="I45" s="16">
        <v>26200</v>
      </c>
      <c r="J45" s="2">
        <v>26200</v>
      </c>
      <c r="K45" s="2">
        <f t="shared" si="0"/>
        <v>78600</v>
      </c>
      <c r="L45" s="4"/>
      <c r="M45" s="27"/>
      <c r="N45" s="16">
        <v>26200</v>
      </c>
      <c r="O45" s="2">
        <v>33298.464180327901</v>
      </c>
      <c r="P45" s="16">
        <f t="shared" si="1"/>
        <v>78600</v>
      </c>
      <c r="Q45" s="2">
        <f t="shared" si="2"/>
        <v>99895.39254098371</v>
      </c>
      <c r="R45" s="16">
        <f t="shared" si="3"/>
        <v>0</v>
      </c>
      <c r="S45" s="2">
        <f t="shared" si="4"/>
        <v>-21295.392540983703</v>
      </c>
      <c r="T45" s="14">
        <f t="shared" si="5"/>
        <v>0</v>
      </c>
      <c r="U45" s="5">
        <f t="shared" si="6"/>
        <v>-0.27093374734075959</v>
      </c>
      <c r="V45" s="14">
        <f t="shared" si="7"/>
        <v>0</v>
      </c>
      <c r="W45" s="11">
        <f t="shared" si="8"/>
        <v>-0.27093374734075959</v>
      </c>
    </row>
    <row r="46" spans="1:23" ht="18" x14ac:dyDescent="0.25">
      <c r="A46" t="s">
        <v>80</v>
      </c>
      <c r="B46" s="15" t="s">
        <v>201</v>
      </c>
      <c r="C46" t="s">
        <v>81</v>
      </c>
      <c r="D46" t="s">
        <v>7</v>
      </c>
      <c r="E46" t="s">
        <v>82</v>
      </c>
      <c r="F46" t="s">
        <v>146</v>
      </c>
      <c r="G46">
        <v>5</v>
      </c>
      <c r="H46" s="18">
        <v>45898</v>
      </c>
      <c r="I46" s="16">
        <v>26200</v>
      </c>
      <c r="J46" s="2">
        <v>26200</v>
      </c>
      <c r="K46" s="2">
        <f t="shared" si="0"/>
        <v>131000</v>
      </c>
      <c r="L46" s="4"/>
      <c r="M46" s="27"/>
      <c r="N46" s="16">
        <v>26200</v>
      </c>
      <c r="O46" s="2">
        <v>33298.464180327901</v>
      </c>
      <c r="P46" s="16">
        <f t="shared" si="1"/>
        <v>131000</v>
      </c>
      <c r="Q46" s="2">
        <f t="shared" si="2"/>
        <v>166492.3209016395</v>
      </c>
      <c r="R46" s="16">
        <f t="shared" si="3"/>
        <v>0</v>
      </c>
      <c r="S46" s="2">
        <f t="shared" si="4"/>
        <v>-35492.320901639505</v>
      </c>
      <c r="T46" s="14">
        <f t="shared" si="5"/>
        <v>0</v>
      </c>
      <c r="U46" s="5">
        <f t="shared" si="6"/>
        <v>-0.27093374734075959</v>
      </c>
      <c r="V46" s="14">
        <f t="shared" si="7"/>
        <v>0</v>
      </c>
      <c r="W46" s="11">
        <f t="shared" si="8"/>
        <v>-0.27093374734075959</v>
      </c>
    </row>
    <row r="47" spans="1:23" ht="18" x14ac:dyDescent="0.25">
      <c r="A47" t="s">
        <v>80</v>
      </c>
      <c r="B47" s="15" t="s">
        <v>201</v>
      </c>
      <c r="C47" t="s">
        <v>81</v>
      </c>
      <c r="D47" t="s">
        <v>7</v>
      </c>
      <c r="E47" t="s">
        <v>82</v>
      </c>
      <c r="F47" t="s">
        <v>146</v>
      </c>
      <c r="G47">
        <v>6</v>
      </c>
      <c r="H47" s="18">
        <v>45901</v>
      </c>
      <c r="I47" s="16">
        <v>26200</v>
      </c>
      <c r="J47" s="2">
        <v>26200</v>
      </c>
      <c r="K47" s="2">
        <f t="shared" si="0"/>
        <v>157200</v>
      </c>
      <c r="L47" s="4"/>
      <c r="M47" s="27"/>
      <c r="N47" s="16">
        <v>26200</v>
      </c>
      <c r="O47" s="2">
        <v>33298.464180327901</v>
      </c>
      <c r="P47" s="16">
        <f t="shared" si="1"/>
        <v>157200</v>
      </c>
      <c r="Q47" s="2">
        <f t="shared" si="2"/>
        <v>199790.78508196742</v>
      </c>
      <c r="R47" s="16">
        <f t="shared" si="3"/>
        <v>0</v>
      </c>
      <c r="S47" s="2">
        <f t="shared" si="4"/>
        <v>-42590.785081967406</v>
      </c>
      <c r="T47" s="14">
        <f t="shared" si="5"/>
        <v>0</v>
      </c>
      <c r="U47" s="5">
        <f t="shared" si="6"/>
        <v>-0.27093374734075959</v>
      </c>
      <c r="V47" s="14">
        <f t="shared" si="7"/>
        <v>0</v>
      </c>
      <c r="W47" s="11">
        <f t="shared" si="8"/>
        <v>-0.27093374734075959</v>
      </c>
    </row>
    <row r="48" spans="1:23" ht="18" x14ac:dyDescent="0.25">
      <c r="A48" t="s">
        <v>80</v>
      </c>
      <c r="B48" s="15" t="s">
        <v>201</v>
      </c>
      <c r="C48" t="s">
        <v>81</v>
      </c>
      <c r="D48" t="s">
        <v>7</v>
      </c>
      <c r="E48" t="s">
        <v>82</v>
      </c>
      <c r="F48" t="s">
        <v>146</v>
      </c>
      <c r="G48">
        <v>5</v>
      </c>
      <c r="H48" s="18">
        <v>45901</v>
      </c>
      <c r="I48" s="16">
        <v>26200</v>
      </c>
      <c r="J48" s="2">
        <v>26200</v>
      </c>
      <c r="K48" s="2">
        <f t="shared" si="0"/>
        <v>131000</v>
      </c>
      <c r="L48" s="4"/>
      <c r="M48" s="27"/>
      <c r="N48" s="16">
        <v>26200</v>
      </c>
      <c r="O48" s="2">
        <v>33298.464180327901</v>
      </c>
      <c r="P48" s="16">
        <f t="shared" si="1"/>
        <v>131000</v>
      </c>
      <c r="Q48" s="2">
        <f t="shared" si="2"/>
        <v>166492.3209016395</v>
      </c>
      <c r="R48" s="16">
        <f t="shared" si="3"/>
        <v>0</v>
      </c>
      <c r="S48" s="2">
        <f t="shared" si="4"/>
        <v>-35492.320901639505</v>
      </c>
      <c r="T48" s="14">
        <f t="shared" si="5"/>
        <v>0</v>
      </c>
      <c r="U48" s="5">
        <f t="shared" si="6"/>
        <v>-0.27093374734075959</v>
      </c>
      <c r="V48" s="14">
        <f t="shared" si="7"/>
        <v>0</v>
      </c>
      <c r="W48" s="11">
        <f t="shared" si="8"/>
        <v>-0.27093374734075959</v>
      </c>
    </row>
    <row r="49" spans="1:23" ht="18" x14ac:dyDescent="0.25">
      <c r="A49" t="s">
        <v>80</v>
      </c>
      <c r="B49" s="15" t="s">
        <v>201</v>
      </c>
      <c r="C49" t="s">
        <v>81</v>
      </c>
      <c r="D49" t="s">
        <v>7</v>
      </c>
      <c r="E49" t="s">
        <v>82</v>
      </c>
      <c r="F49" t="s">
        <v>146</v>
      </c>
      <c r="G49">
        <v>3</v>
      </c>
      <c r="H49" s="18">
        <v>45901</v>
      </c>
      <c r="I49" s="16">
        <v>26200</v>
      </c>
      <c r="J49" s="2">
        <v>26200</v>
      </c>
      <c r="K49" s="2">
        <f t="shared" si="0"/>
        <v>78600</v>
      </c>
      <c r="L49" s="4"/>
      <c r="M49" s="27"/>
      <c r="N49" s="16">
        <v>26200</v>
      </c>
      <c r="O49" s="2">
        <v>33298.464180327901</v>
      </c>
      <c r="P49" s="16">
        <f t="shared" si="1"/>
        <v>78600</v>
      </c>
      <c r="Q49" s="2">
        <f t="shared" si="2"/>
        <v>99895.39254098371</v>
      </c>
      <c r="R49" s="16">
        <f t="shared" si="3"/>
        <v>0</v>
      </c>
      <c r="S49" s="2">
        <f t="shared" si="4"/>
        <v>-21295.392540983703</v>
      </c>
      <c r="T49" s="14">
        <f t="shared" si="5"/>
        <v>0</v>
      </c>
      <c r="U49" s="5">
        <f t="shared" si="6"/>
        <v>-0.27093374734075959</v>
      </c>
      <c r="V49" s="14">
        <f t="shared" si="7"/>
        <v>0</v>
      </c>
      <c r="W49" s="11">
        <f t="shared" si="8"/>
        <v>-0.27093374734075959</v>
      </c>
    </row>
    <row r="50" spans="1:23" ht="18" x14ac:dyDescent="0.25">
      <c r="A50" t="s">
        <v>80</v>
      </c>
      <c r="B50" s="15" t="s">
        <v>201</v>
      </c>
      <c r="C50" t="s">
        <v>81</v>
      </c>
      <c r="D50" t="s">
        <v>7</v>
      </c>
      <c r="E50" t="s">
        <v>82</v>
      </c>
      <c r="F50" t="s">
        <v>146</v>
      </c>
      <c r="G50">
        <v>5</v>
      </c>
      <c r="H50" s="18">
        <v>45903</v>
      </c>
      <c r="I50" s="16">
        <v>26200</v>
      </c>
      <c r="J50" s="2">
        <v>26200</v>
      </c>
      <c r="K50" s="2">
        <f t="shared" si="0"/>
        <v>131000</v>
      </c>
      <c r="L50" s="4"/>
      <c r="M50" s="27"/>
      <c r="N50" s="16">
        <v>26200</v>
      </c>
      <c r="O50" s="2">
        <v>33298.464180327901</v>
      </c>
      <c r="P50" s="16">
        <f t="shared" si="1"/>
        <v>131000</v>
      </c>
      <c r="Q50" s="2">
        <f t="shared" si="2"/>
        <v>166492.3209016395</v>
      </c>
      <c r="R50" s="16">
        <f t="shared" si="3"/>
        <v>0</v>
      </c>
      <c r="S50" s="2">
        <f t="shared" si="4"/>
        <v>-35492.320901639505</v>
      </c>
      <c r="T50" s="14">
        <f t="shared" si="5"/>
        <v>0</v>
      </c>
      <c r="U50" s="5">
        <f t="shared" si="6"/>
        <v>-0.27093374734075959</v>
      </c>
      <c r="V50" s="14">
        <f t="shared" si="7"/>
        <v>0</v>
      </c>
      <c r="W50" s="11">
        <f t="shared" si="8"/>
        <v>-0.27093374734075959</v>
      </c>
    </row>
    <row r="51" spans="1:23" ht="18" x14ac:dyDescent="0.25">
      <c r="A51" t="s">
        <v>80</v>
      </c>
      <c r="B51" s="15" t="s">
        <v>201</v>
      </c>
      <c r="C51" t="s">
        <v>81</v>
      </c>
      <c r="D51" t="s">
        <v>7</v>
      </c>
      <c r="E51" t="s">
        <v>82</v>
      </c>
      <c r="F51" t="s">
        <v>146</v>
      </c>
      <c r="G51">
        <v>4</v>
      </c>
      <c r="H51" s="18">
        <v>45909</v>
      </c>
      <c r="I51" s="16">
        <v>26200</v>
      </c>
      <c r="J51" s="2">
        <v>26200</v>
      </c>
      <c r="K51" s="2">
        <f t="shared" si="0"/>
        <v>104800</v>
      </c>
      <c r="L51" s="4"/>
      <c r="M51" s="27"/>
      <c r="N51" s="16">
        <v>26200</v>
      </c>
      <c r="O51" s="2">
        <v>33298.464180327901</v>
      </c>
      <c r="P51" s="16">
        <f t="shared" si="1"/>
        <v>104800</v>
      </c>
      <c r="Q51" s="2">
        <f t="shared" si="2"/>
        <v>133193.8567213116</v>
      </c>
      <c r="R51" s="16">
        <f t="shared" si="3"/>
        <v>0</v>
      </c>
      <c r="S51" s="2">
        <f t="shared" si="4"/>
        <v>-28393.856721311604</v>
      </c>
      <c r="T51" s="14">
        <f t="shared" si="5"/>
        <v>0</v>
      </c>
      <c r="U51" s="5">
        <f t="shared" si="6"/>
        <v>-0.27093374734075959</v>
      </c>
      <c r="V51" s="14">
        <f t="shared" si="7"/>
        <v>0</v>
      </c>
      <c r="W51" s="11">
        <f t="shared" si="8"/>
        <v>-0.27093374734075959</v>
      </c>
    </row>
    <row r="52" spans="1:23" ht="18" x14ac:dyDescent="0.25">
      <c r="A52" t="s">
        <v>80</v>
      </c>
      <c r="B52" s="15" t="s">
        <v>201</v>
      </c>
      <c r="C52" t="s">
        <v>81</v>
      </c>
      <c r="D52" t="s">
        <v>7</v>
      </c>
      <c r="E52" t="s">
        <v>82</v>
      </c>
      <c r="F52" t="s">
        <v>13</v>
      </c>
      <c r="G52">
        <v>4</v>
      </c>
      <c r="H52" s="18">
        <v>45964</v>
      </c>
      <c r="I52" s="16">
        <v>34500</v>
      </c>
      <c r="J52" s="2">
        <v>34500</v>
      </c>
      <c r="K52" s="2">
        <f t="shared" si="0"/>
        <v>138000</v>
      </c>
      <c r="L52" s="4"/>
      <c r="M52" s="27"/>
      <c r="N52" s="16">
        <v>26200</v>
      </c>
      <c r="O52" s="2">
        <v>33366.496967213097</v>
      </c>
      <c r="P52" s="16">
        <f t="shared" si="1"/>
        <v>104800</v>
      </c>
      <c r="Q52" s="2">
        <f t="shared" si="2"/>
        <v>133465.98786885239</v>
      </c>
      <c r="R52" s="16">
        <f t="shared" si="3"/>
        <v>33200</v>
      </c>
      <c r="S52" s="2">
        <f t="shared" si="4"/>
        <v>4534.0121311476105</v>
      </c>
      <c r="T52" s="14">
        <f t="shared" si="5"/>
        <v>0.24057971014492754</v>
      </c>
      <c r="U52" s="5">
        <f t="shared" si="6"/>
        <v>3.2855160370634857E-2</v>
      </c>
      <c r="V52" s="14">
        <f t="shared" si="7"/>
        <v>0.24057971014492754</v>
      </c>
      <c r="W52" s="11">
        <f t="shared" si="8"/>
        <v>3.2855160370634857E-2</v>
      </c>
    </row>
    <row r="53" spans="1:23" ht="18" x14ac:dyDescent="0.25">
      <c r="A53" t="s">
        <v>80</v>
      </c>
      <c r="B53" s="15" t="s">
        <v>201</v>
      </c>
      <c r="C53" t="s">
        <v>81</v>
      </c>
      <c r="D53" t="s">
        <v>7</v>
      </c>
      <c r="E53" t="s">
        <v>82</v>
      </c>
      <c r="F53" t="s">
        <v>269</v>
      </c>
      <c r="G53">
        <v>5</v>
      </c>
      <c r="H53" s="18">
        <v>45999</v>
      </c>
      <c r="I53" s="16">
        <v>35844</v>
      </c>
      <c r="J53" s="2">
        <v>35844</v>
      </c>
      <c r="K53" s="2">
        <f t="shared" si="0"/>
        <v>179220</v>
      </c>
      <c r="L53" s="4"/>
      <c r="M53" s="27"/>
      <c r="N53" s="16">
        <v>26200</v>
      </c>
      <c r="O53" s="2">
        <v>33377.513360655699</v>
      </c>
      <c r="P53" s="16">
        <f t="shared" si="1"/>
        <v>131000</v>
      </c>
      <c r="Q53" s="2">
        <f t="shared" si="2"/>
        <v>166887.56680327849</v>
      </c>
      <c r="R53" s="16">
        <f t="shared" si="3"/>
        <v>48220</v>
      </c>
      <c r="S53" s="2">
        <f t="shared" si="4"/>
        <v>12332.433196721504</v>
      </c>
      <c r="T53" s="14">
        <f t="shared" si="5"/>
        <v>0.26905479299185359</v>
      </c>
      <c r="U53" s="5">
        <f t="shared" si="6"/>
        <v>6.8811701800700273E-2</v>
      </c>
      <c r="V53" s="14">
        <f t="shared" si="7"/>
        <v>0.26905479299185359</v>
      </c>
      <c r="W53" s="11">
        <f t="shared" si="8"/>
        <v>6.8811701800700273E-2</v>
      </c>
    </row>
    <row r="54" spans="1:23" ht="18" x14ac:dyDescent="0.25">
      <c r="A54" t="s">
        <v>80</v>
      </c>
      <c r="B54" s="15" t="s">
        <v>201</v>
      </c>
      <c r="C54" t="s">
        <v>81</v>
      </c>
      <c r="D54" t="s">
        <v>7</v>
      </c>
      <c r="E54" t="s">
        <v>82</v>
      </c>
      <c r="F54" t="s">
        <v>269</v>
      </c>
      <c r="G54">
        <v>6</v>
      </c>
      <c r="H54" s="18">
        <v>45999</v>
      </c>
      <c r="I54" s="16">
        <v>35844</v>
      </c>
      <c r="J54" s="2">
        <v>35844</v>
      </c>
      <c r="K54" s="2">
        <f t="shared" si="0"/>
        <v>215064</v>
      </c>
      <c r="L54" s="4"/>
      <c r="M54" s="27"/>
      <c r="N54" s="16">
        <v>26200</v>
      </c>
      <c r="O54" s="2">
        <v>33377.513360655699</v>
      </c>
      <c r="P54" s="16">
        <f t="shared" si="1"/>
        <v>157200</v>
      </c>
      <c r="Q54" s="2">
        <f t="shared" si="2"/>
        <v>200265.08016393421</v>
      </c>
      <c r="R54" s="16">
        <f t="shared" si="3"/>
        <v>57864</v>
      </c>
      <c r="S54" s="2">
        <f t="shared" si="4"/>
        <v>14798.919836065805</v>
      </c>
      <c r="T54" s="14">
        <f t="shared" si="5"/>
        <v>0.26905479299185359</v>
      </c>
      <c r="U54" s="5">
        <f t="shared" si="6"/>
        <v>6.8811701800700273E-2</v>
      </c>
      <c r="V54" s="14">
        <f t="shared" si="7"/>
        <v>0.26905479299185359</v>
      </c>
      <c r="W54" s="11">
        <f t="shared" si="8"/>
        <v>6.8811701800700273E-2</v>
      </c>
    </row>
    <row r="55" spans="1:23" ht="18" x14ac:dyDescent="0.25">
      <c r="A55" t="s">
        <v>80</v>
      </c>
      <c r="B55" s="15" t="s">
        <v>201</v>
      </c>
      <c r="C55" t="s">
        <v>81</v>
      </c>
      <c r="D55" t="s">
        <v>7</v>
      </c>
      <c r="E55" t="s">
        <v>82</v>
      </c>
      <c r="F55" t="s">
        <v>269</v>
      </c>
      <c r="G55">
        <v>5</v>
      </c>
      <c r="H55" s="18">
        <v>45999</v>
      </c>
      <c r="I55" s="16">
        <v>35844</v>
      </c>
      <c r="J55" s="2">
        <v>35844</v>
      </c>
      <c r="K55" s="2">
        <f t="shared" si="0"/>
        <v>179220</v>
      </c>
      <c r="L55" s="4"/>
      <c r="M55" s="27"/>
      <c r="N55" s="16">
        <v>26200</v>
      </c>
      <c r="O55" s="2">
        <v>33377.513360655699</v>
      </c>
      <c r="P55" s="16">
        <f t="shared" si="1"/>
        <v>131000</v>
      </c>
      <c r="Q55" s="2">
        <f t="shared" si="2"/>
        <v>166887.56680327849</v>
      </c>
      <c r="R55" s="16">
        <f t="shared" si="3"/>
        <v>48220</v>
      </c>
      <c r="S55" s="2">
        <f t="shared" si="4"/>
        <v>12332.433196721504</v>
      </c>
      <c r="T55" s="14">
        <f t="shared" si="5"/>
        <v>0.26905479299185359</v>
      </c>
      <c r="U55" s="5">
        <f t="shared" si="6"/>
        <v>6.8811701800700273E-2</v>
      </c>
      <c r="V55" s="14">
        <f t="shared" si="7"/>
        <v>0.26905479299185359</v>
      </c>
      <c r="W55" s="11">
        <f t="shared" si="8"/>
        <v>6.8811701800700273E-2</v>
      </c>
    </row>
    <row r="56" spans="1:23" ht="18" x14ac:dyDescent="0.25">
      <c r="A56" t="s">
        <v>80</v>
      </c>
      <c r="B56" s="15" t="s">
        <v>201</v>
      </c>
      <c r="C56" t="s">
        <v>81</v>
      </c>
      <c r="D56" t="s">
        <v>7</v>
      </c>
      <c r="E56" t="s">
        <v>82</v>
      </c>
      <c r="F56" t="s">
        <v>269</v>
      </c>
      <c r="G56">
        <v>4</v>
      </c>
      <c r="H56" s="18">
        <v>45999</v>
      </c>
      <c r="I56" s="16">
        <v>35844</v>
      </c>
      <c r="J56" s="2">
        <v>35844</v>
      </c>
      <c r="K56" s="2">
        <f t="shared" si="0"/>
        <v>143376</v>
      </c>
      <c r="L56" s="4"/>
      <c r="M56" s="27"/>
      <c r="N56" s="16">
        <v>26200</v>
      </c>
      <c r="O56" s="2">
        <v>33377.513360655699</v>
      </c>
      <c r="P56" s="16">
        <f t="shared" si="1"/>
        <v>104800</v>
      </c>
      <c r="Q56" s="2">
        <f t="shared" si="2"/>
        <v>133510.0534426228</v>
      </c>
      <c r="R56" s="16">
        <f t="shared" si="3"/>
        <v>38576</v>
      </c>
      <c r="S56" s="2">
        <f t="shared" si="4"/>
        <v>9865.9465573772031</v>
      </c>
      <c r="T56" s="14">
        <f t="shared" si="5"/>
        <v>0.26905479299185359</v>
      </c>
      <c r="U56" s="5">
        <f t="shared" si="6"/>
        <v>6.8811701800700273E-2</v>
      </c>
      <c r="V56" s="14">
        <f t="shared" si="7"/>
        <v>0.26905479299185359</v>
      </c>
      <c r="W56" s="11">
        <f t="shared" si="8"/>
        <v>6.8811701800700273E-2</v>
      </c>
    </row>
    <row r="57" spans="1:23" ht="18" x14ac:dyDescent="0.25">
      <c r="A57" t="s">
        <v>80</v>
      </c>
      <c r="B57" s="15" t="s">
        <v>201</v>
      </c>
      <c r="C57" t="s">
        <v>81</v>
      </c>
      <c r="D57" t="s">
        <v>7</v>
      </c>
      <c r="E57" t="s">
        <v>82</v>
      </c>
      <c r="F57" t="s">
        <v>269</v>
      </c>
      <c r="G57">
        <v>3</v>
      </c>
      <c r="H57" s="18">
        <v>45999</v>
      </c>
      <c r="I57" s="16">
        <v>35844</v>
      </c>
      <c r="J57" s="2">
        <v>35844</v>
      </c>
      <c r="K57" s="2">
        <f t="shared" si="0"/>
        <v>107532</v>
      </c>
      <c r="L57" s="4"/>
      <c r="M57" s="27"/>
      <c r="N57" s="16">
        <v>26200</v>
      </c>
      <c r="O57" s="2">
        <v>33377.513360655699</v>
      </c>
      <c r="P57" s="16">
        <f t="shared" si="1"/>
        <v>78600</v>
      </c>
      <c r="Q57" s="2">
        <f t="shared" si="2"/>
        <v>100132.5400819671</v>
      </c>
      <c r="R57" s="16">
        <f t="shared" si="3"/>
        <v>28932</v>
      </c>
      <c r="S57" s="2">
        <f t="shared" si="4"/>
        <v>7399.4599180329024</v>
      </c>
      <c r="T57" s="14">
        <f t="shared" si="5"/>
        <v>0.26905479299185359</v>
      </c>
      <c r="U57" s="5">
        <f t="shared" si="6"/>
        <v>6.8811701800700273E-2</v>
      </c>
      <c r="V57" s="14">
        <f t="shared" si="7"/>
        <v>0.26905479299185359</v>
      </c>
      <c r="W57" s="11">
        <f t="shared" si="8"/>
        <v>6.8811701800700273E-2</v>
      </c>
    </row>
    <row r="58" spans="1:23" ht="18" x14ac:dyDescent="0.25">
      <c r="A58" t="s">
        <v>80</v>
      </c>
      <c r="B58" s="15" t="s">
        <v>201</v>
      </c>
      <c r="C58" t="s">
        <v>81</v>
      </c>
      <c r="D58" t="s">
        <v>7</v>
      </c>
      <c r="E58" t="s">
        <v>82</v>
      </c>
      <c r="F58" t="s">
        <v>269</v>
      </c>
      <c r="G58">
        <v>6</v>
      </c>
      <c r="H58" s="18">
        <v>46000</v>
      </c>
      <c r="I58" s="16">
        <v>35844</v>
      </c>
      <c r="J58" s="2">
        <v>35844</v>
      </c>
      <c r="K58" s="2">
        <f t="shared" si="0"/>
        <v>215064</v>
      </c>
      <c r="L58" s="4"/>
      <c r="M58" s="27"/>
      <c r="N58" s="16">
        <v>26200</v>
      </c>
      <c r="O58" s="2">
        <v>33377.513360655699</v>
      </c>
      <c r="P58" s="16">
        <f t="shared" si="1"/>
        <v>157200</v>
      </c>
      <c r="Q58" s="2">
        <f t="shared" si="2"/>
        <v>200265.08016393421</v>
      </c>
      <c r="R58" s="16">
        <f t="shared" si="3"/>
        <v>57864</v>
      </c>
      <c r="S58" s="2">
        <f t="shared" si="4"/>
        <v>14798.919836065805</v>
      </c>
      <c r="T58" s="14">
        <f t="shared" si="5"/>
        <v>0.26905479299185359</v>
      </c>
      <c r="U58" s="5">
        <f t="shared" si="6"/>
        <v>6.8811701800700273E-2</v>
      </c>
      <c r="V58" s="14">
        <f t="shared" si="7"/>
        <v>0.26905479299185359</v>
      </c>
      <c r="W58" s="11">
        <f t="shared" si="8"/>
        <v>6.8811701800700273E-2</v>
      </c>
    </row>
    <row r="59" spans="1:23" ht="18" x14ac:dyDescent="0.25">
      <c r="A59" t="s">
        <v>80</v>
      </c>
      <c r="B59" s="15" t="s">
        <v>201</v>
      </c>
      <c r="C59" t="s">
        <v>81</v>
      </c>
      <c r="D59" t="s">
        <v>7</v>
      </c>
      <c r="E59" t="s">
        <v>82</v>
      </c>
      <c r="F59" t="s">
        <v>269</v>
      </c>
      <c r="G59">
        <v>6</v>
      </c>
      <c r="H59" s="18">
        <v>46000</v>
      </c>
      <c r="I59" s="16">
        <v>35844</v>
      </c>
      <c r="J59" s="2">
        <v>35844</v>
      </c>
      <c r="K59" s="2">
        <f t="shared" si="0"/>
        <v>215064</v>
      </c>
      <c r="L59" s="4"/>
      <c r="M59" s="27"/>
      <c r="N59" s="16">
        <v>26200</v>
      </c>
      <c r="O59" s="2">
        <v>33377.513360655699</v>
      </c>
      <c r="P59" s="16">
        <f t="shared" si="1"/>
        <v>157200</v>
      </c>
      <c r="Q59" s="2">
        <f t="shared" si="2"/>
        <v>200265.08016393421</v>
      </c>
      <c r="R59" s="16">
        <f t="shared" si="3"/>
        <v>57864</v>
      </c>
      <c r="S59" s="2">
        <f t="shared" si="4"/>
        <v>14798.919836065805</v>
      </c>
      <c r="T59" s="14">
        <f t="shared" si="5"/>
        <v>0.26905479299185359</v>
      </c>
      <c r="U59" s="5">
        <f t="shared" si="6"/>
        <v>6.8811701800700273E-2</v>
      </c>
      <c r="V59" s="14">
        <f t="shared" si="7"/>
        <v>0.26905479299185359</v>
      </c>
      <c r="W59" s="11">
        <f t="shared" si="8"/>
        <v>6.8811701800700273E-2</v>
      </c>
    </row>
    <row r="60" spans="1:23" ht="18" x14ac:dyDescent="0.25">
      <c r="A60" t="s">
        <v>80</v>
      </c>
      <c r="B60" s="15" t="s">
        <v>201</v>
      </c>
      <c r="C60" t="s">
        <v>81</v>
      </c>
      <c r="D60" t="s">
        <v>7</v>
      </c>
      <c r="E60" t="s">
        <v>82</v>
      </c>
      <c r="F60" t="s">
        <v>269</v>
      </c>
      <c r="G60">
        <v>5</v>
      </c>
      <c r="H60" s="18">
        <v>46002</v>
      </c>
      <c r="I60" s="16">
        <v>35844</v>
      </c>
      <c r="J60" s="2">
        <v>35844</v>
      </c>
      <c r="K60" s="2">
        <f t="shared" si="0"/>
        <v>179220</v>
      </c>
      <c r="L60" s="4"/>
      <c r="M60" s="27"/>
      <c r="N60" s="16">
        <v>26200</v>
      </c>
      <c r="O60" s="2">
        <v>33377.513360655699</v>
      </c>
      <c r="P60" s="16">
        <f t="shared" si="1"/>
        <v>131000</v>
      </c>
      <c r="Q60" s="2">
        <f t="shared" si="2"/>
        <v>166887.56680327849</v>
      </c>
      <c r="R60" s="16">
        <f t="shared" si="3"/>
        <v>48220</v>
      </c>
      <c r="S60" s="2">
        <f t="shared" si="4"/>
        <v>12332.433196721504</v>
      </c>
      <c r="T60" s="14">
        <f t="shared" si="5"/>
        <v>0.26905479299185359</v>
      </c>
      <c r="U60" s="5">
        <f t="shared" si="6"/>
        <v>6.8811701800700273E-2</v>
      </c>
      <c r="V60" s="14">
        <f t="shared" si="7"/>
        <v>0.26905479299185359</v>
      </c>
      <c r="W60" s="11">
        <f t="shared" si="8"/>
        <v>6.8811701800700273E-2</v>
      </c>
    </row>
    <row r="61" spans="1:23" ht="18" x14ac:dyDescent="0.25">
      <c r="A61" t="s">
        <v>80</v>
      </c>
      <c r="B61" s="15" t="s">
        <v>201</v>
      </c>
      <c r="C61" t="s">
        <v>81</v>
      </c>
      <c r="D61" t="s">
        <v>7</v>
      </c>
      <c r="E61" t="s">
        <v>82</v>
      </c>
      <c r="F61" t="s">
        <v>269</v>
      </c>
      <c r="G61">
        <v>6</v>
      </c>
      <c r="H61" s="18">
        <v>46008</v>
      </c>
      <c r="I61" s="16">
        <v>35844</v>
      </c>
      <c r="J61" s="2">
        <v>35844</v>
      </c>
      <c r="K61" s="2">
        <f t="shared" si="0"/>
        <v>215064</v>
      </c>
      <c r="L61" s="4"/>
      <c r="M61" s="27"/>
      <c r="N61" s="16">
        <v>26200</v>
      </c>
      <c r="O61" s="2">
        <v>33377.513360655699</v>
      </c>
      <c r="P61" s="16">
        <f t="shared" si="1"/>
        <v>157200</v>
      </c>
      <c r="Q61" s="2">
        <f t="shared" si="2"/>
        <v>200265.08016393421</v>
      </c>
      <c r="R61" s="16">
        <f t="shared" si="3"/>
        <v>57864</v>
      </c>
      <c r="S61" s="2">
        <f t="shared" si="4"/>
        <v>14798.919836065805</v>
      </c>
      <c r="T61" s="14">
        <f t="shared" si="5"/>
        <v>0.26905479299185359</v>
      </c>
      <c r="U61" s="5">
        <f t="shared" si="6"/>
        <v>6.8811701800700273E-2</v>
      </c>
      <c r="V61" s="14">
        <f t="shared" si="7"/>
        <v>0.26905479299185359</v>
      </c>
      <c r="W61" s="11">
        <f t="shared" si="8"/>
        <v>6.8811701800700273E-2</v>
      </c>
    </row>
    <row r="62" spans="1:23" ht="18" x14ac:dyDescent="0.25">
      <c r="A62" t="s">
        <v>80</v>
      </c>
      <c r="B62" s="15" t="s">
        <v>201</v>
      </c>
      <c r="C62" t="s">
        <v>81</v>
      </c>
      <c r="D62" t="s">
        <v>7</v>
      </c>
      <c r="E62" t="s">
        <v>82</v>
      </c>
      <c r="F62" t="s">
        <v>269</v>
      </c>
      <c r="G62">
        <v>4</v>
      </c>
      <c r="H62" s="18">
        <v>46008</v>
      </c>
      <c r="I62" s="16">
        <v>35844</v>
      </c>
      <c r="J62" s="2">
        <v>35844</v>
      </c>
      <c r="K62" s="2">
        <f t="shared" si="0"/>
        <v>143376</v>
      </c>
      <c r="L62" s="4"/>
      <c r="M62" s="27"/>
      <c r="N62" s="16">
        <v>26200</v>
      </c>
      <c r="O62" s="2">
        <v>33377.513360655699</v>
      </c>
      <c r="P62" s="16">
        <f t="shared" si="1"/>
        <v>104800</v>
      </c>
      <c r="Q62" s="2">
        <f t="shared" si="2"/>
        <v>133510.0534426228</v>
      </c>
      <c r="R62" s="16">
        <f t="shared" si="3"/>
        <v>38576</v>
      </c>
      <c r="S62" s="2">
        <f t="shared" si="4"/>
        <v>9865.9465573772031</v>
      </c>
      <c r="T62" s="14">
        <f t="shared" si="5"/>
        <v>0.26905479299185359</v>
      </c>
      <c r="U62" s="5">
        <f t="shared" si="6"/>
        <v>6.8811701800700273E-2</v>
      </c>
      <c r="V62" s="14">
        <f t="shared" si="7"/>
        <v>0.26905479299185359</v>
      </c>
      <c r="W62" s="11">
        <f t="shared" si="8"/>
        <v>6.8811701800700273E-2</v>
      </c>
    </row>
    <row r="63" spans="1:23" ht="18" x14ac:dyDescent="0.25">
      <c r="A63" t="s">
        <v>80</v>
      </c>
      <c r="B63" s="15" t="s">
        <v>201</v>
      </c>
      <c r="C63" t="s">
        <v>81</v>
      </c>
      <c r="D63" t="s">
        <v>7</v>
      </c>
      <c r="E63" t="s">
        <v>82</v>
      </c>
      <c r="F63" t="s">
        <v>269</v>
      </c>
      <c r="G63">
        <v>4</v>
      </c>
      <c r="H63" s="18">
        <v>46008</v>
      </c>
      <c r="I63" s="16">
        <v>35844</v>
      </c>
      <c r="J63" s="2">
        <v>35844</v>
      </c>
      <c r="K63" s="2">
        <f t="shared" si="0"/>
        <v>143376</v>
      </c>
      <c r="L63" s="4"/>
      <c r="M63" s="27"/>
      <c r="N63" s="16">
        <v>26200</v>
      </c>
      <c r="O63" s="2">
        <v>33377.513360655699</v>
      </c>
      <c r="P63" s="16">
        <f t="shared" si="1"/>
        <v>104800</v>
      </c>
      <c r="Q63" s="2">
        <f t="shared" si="2"/>
        <v>133510.0534426228</v>
      </c>
      <c r="R63" s="16">
        <f t="shared" si="3"/>
        <v>38576</v>
      </c>
      <c r="S63" s="2">
        <f t="shared" si="4"/>
        <v>9865.9465573772031</v>
      </c>
      <c r="T63" s="14">
        <f t="shared" si="5"/>
        <v>0.26905479299185359</v>
      </c>
      <c r="U63" s="5">
        <f t="shared" si="6"/>
        <v>6.8811701800700273E-2</v>
      </c>
      <c r="V63" s="14">
        <f t="shared" si="7"/>
        <v>0.26905479299185359</v>
      </c>
      <c r="W63" s="11">
        <f t="shared" si="8"/>
        <v>6.8811701800700273E-2</v>
      </c>
    </row>
    <row r="64" spans="1:23" ht="18" x14ac:dyDescent="0.25">
      <c r="A64" t="s">
        <v>80</v>
      </c>
      <c r="B64" s="15" t="s">
        <v>201</v>
      </c>
      <c r="C64" t="s">
        <v>81</v>
      </c>
      <c r="D64" t="s">
        <v>7</v>
      </c>
      <c r="E64" t="s">
        <v>82</v>
      </c>
      <c r="F64" t="s">
        <v>269</v>
      </c>
      <c r="G64">
        <v>6</v>
      </c>
      <c r="H64" s="18">
        <v>46008</v>
      </c>
      <c r="I64" s="16">
        <v>35844</v>
      </c>
      <c r="J64" s="2">
        <v>35844</v>
      </c>
      <c r="K64" s="2">
        <f t="shared" si="0"/>
        <v>215064</v>
      </c>
      <c r="L64" s="4"/>
      <c r="M64" s="27"/>
      <c r="N64" s="16">
        <v>26200</v>
      </c>
      <c r="O64" s="2">
        <v>33377.513360655699</v>
      </c>
      <c r="P64" s="16">
        <f t="shared" si="1"/>
        <v>157200</v>
      </c>
      <c r="Q64" s="2">
        <f t="shared" si="2"/>
        <v>200265.08016393421</v>
      </c>
      <c r="R64" s="16">
        <f t="shared" si="3"/>
        <v>57864</v>
      </c>
      <c r="S64" s="2">
        <f t="shared" si="4"/>
        <v>14798.919836065805</v>
      </c>
      <c r="T64" s="14">
        <f t="shared" si="5"/>
        <v>0.26905479299185359</v>
      </c>
      <c r="U64" s="5">
        <f t="shared" si="6"/>
        <v>6.8811701800700273E-2</v>
      </c>
      <c r="V64" s="14">
        <f t="shared" si="7"/>
        <v>0.26905479299185359</v>
      </c>
      <c r="W64" s="11">
        <f t="shared" si="8"/>
        <v>6.8811701800700273E-2</v>
      </c>
    </row>
    <row r="65" spans="1:23" ht="18" x14ac:dyDescent="0.25">
      <c r="A65" t="s">
        <v>80</v>
      </c>
      <c r="B65" s="15" t="s">
        <v>201</v>
      </c>
      <c r="C65" t="s">
        <v>81</v>
      </c>
      <c r="D65" t="s">
        <v>7</v>
      </c>
      <c r="E65" t="s">
        <v>82</v>
      </c>
      <c r="F65" t="s">
        <v>269</v>
      </c>
      <c r="G65">
        <v>4</v>
      </c>
      <c r="H65" s="18">
        <v>46013</v>
      </c>
      <c r="I65" s="16">
        <v>35844</v>
      </c>
      <c r="J65" s="2">
        <v>35844</v>
      </c>
      <c r="K65" s="2">
        <f t="shared" si="0"/>
        <v>143376</v>
      </c>
      <c r="L65" s="4"/>
      <c r="M65" s="27"/>
      <c r="N65" s="16">
        <v>26200</v>
      </c>
      <c r="O65" s="2">
        <v>33377.513360655699</v>
      </c>
      <c r="P65" s="16">
        <f t="shared" si="1"/>
        <v>104800</v>
      </c>
      <c r="Q65" s="2">
        <f t="shared" si="2"/>
        <v>133510.0534426228</v>
      </c>
      <c r="R65" s="16">
        <f t="shared" si="3"/>
        <v>38576</v>
      </c>
      <c r="S65" s="2">
        <f t="shared" si="4"/>
        <v>9865.9465573772031</v>
      </c>
      <c r="T65" s="14">
        <f t="shared" si="5"/>
        <v>0.26905479299185359</v>
      </c>
      <c r="U65" s="5">
        <f t="shared" si="6"/>
        <v>6.8811701800700273E-2</v>
      </c>
      <c r="V65" s="14">
        <f t="shared" si="7"/>
        <v>0.26905479299185359</v>
      </c>
      <c r="W65" s="11">
        <f t="shared" si="8"/>
        <v>6.8811701800700273E-2</v>
      </c>
    </row>
    <row r="66" spans="1:23" ht="18" x14ac:dyDescent="0.25">
      <c r="A66" t="s">
        <v>80</v>
      </c>
      <c r="B66" s="15" t="s">
        <v>201</v>
      </c>
      <c r="C66" t="s">
        <v>81</v>
      </c>
      <c r="D66" t="s">
        <v>7</v>
      </c>
      <c r="E66" t="s">
        <v>82</v>
      </c>
      <c r="F66" t="s">
        <v>269</v>
      </c>
      <c r="G66">
        <v>4</v>
      </c>
      <c r="H66" s="18">
        <v>46014</v>
      </c>
      <c r="I66" s="16">
        <v>35844</v>
      </c>
      <c r="J66" s="2">
        <v>35844</v>
      </c>
      <c r="K66" s="2">
        <f t="shared" si="0"/>
        <v>143376</v>
      </c>
      <c r="L66" s="4"/>
      <c r="M66" s="27"/>
      <c r="N66" s="16">
        <v>26200</v>
      </c>
      <c r="O66" s="2">
        <v>33377.513360655699</v>
      </c>
      <c r="P66" s="16">
        <f t="shared" si="1"/>
        <v>104800</v>
      </c>
      <c r="Q66" s="2">
        <f t="shared" si="2"/>
        <v>133510.0534426228</v>
      </c>
      <c r="R66" s="16">
        <f t="shared" si="3"/>
        <v>38576</v>
      </c>
      <c r="S66" s="2">
        <f t="shared" si="4"/>
        <v>9865.9465573772031</v>
      </c>
      <c r="T66" s="14">
        <f t="shared" si="5"/>
        <v>0.26905479299185359</v>
      </c>
      <c r="U66" s="5">
        <f t="shared" si="6"/>
        <v>6.8811701800700273E-2</v>
      </c>
      <c r="V66" s="14">
        <f t="shared" si="7"/>
        <v>0.26905479299185359</v>
      </c>
      <c r="W66" s="11">
        <f t="shared" si="8"/>
        <v>6.8811701800700273E-2</v>
      </c>
    </row>
    <row r="67" spans="1:23" ht="18" x14ac:dyDescent="0.25">
      <c r="A67" t="s">
        <v>3</v>
      </c>
      <c r="B67" s="15" t="s">
        <v>201</v>
      </c>
      <c r="C67" t="s">
        <v>81</v>
      </c>
      <c r="D67" t="s">
        <v>7</v>
      </c>
      <c r="E67" t="s">
        <v>82</v>
      </c>
      <c r="F67" t="s">
        <v>13</v>
      </c>
      <c r="G67">
        <v>4</v>
      </c>
      <c r="H67" s="18">
        <v>45961</v>
      </c>
      <c r="I67" s="16">
        <v>30980.33</v>
      </c>
      <c r="J67" s="2">
        <v>30980.33</v>
      </c>
      <c r="K67" s="2">
        <f t="shared" si="0"/>
        <v>123921.32</v>
      </c>
      <c r="L67" s="4"/>
      <c r="M67" s="27"/>
      <c r="N67" s="16">
        <v>26200</v>
      </c>
      <c r="O67" s="2">
        <v>33337.647213114797</v>
      </c>
      <c r="P67" s="16">
        <f t="shared" si="1"/>
        <v>104800</v>
      </c>
      <c r="Q67" s="2">
        <f t="shared" si="2"/>
        <v>133350.58885245919</v>
      </c>
      <c r="R67" s="16">
        <f t="shared" si="3"/>
        <v>19121.320000000007</v>
      </c>
      <c r="S67" s="2">
        <f t="shared" si="4"/>
        <v>-9429.2688524591795</v>
      </c>
      <c r="T67" s="14">
        <f t="shared" si="5"/>
        <v>0.15430210072003755</v>
      </c>
      <c r="U67" s="5">
        <f t="shared" si="6"/>
        <v>-7.6090771567468601E-2</v>
      </c>
      <c r="V67" s="14">
        <f t="shared" si="7"/>
        <v>0.15430210072003755</v>
      </c>
      <c r="W67" s="11">
        <f t="shared" si="8"/>
        <v>-7.6090771567468601E-2</v>
      </c>
    </row>
    <row r="68" spans="1:23" ht="18" x14ac:dyDescent="0.25">
      <c r="A68" t="s">
        <v>99</v>
      </c>
      <c r="B68" s="15" t="s">
        <v>201</v>
      </c>
      <c r="C68" t="s">
        <v>81</v>
      </c>
      <c r="D68" t="s">
        <v>7</v>
      </c>
      <c r="E68" t="s">
        <v>82</v>
      </c>
      <c r="F68" t="s">
        <v>14</v>
      </c>
      <c r="G68">
        <v>6</v>
      </c>
      <c r="H68" s="18">
        <v>45841</v>
      </c>
      <c r="I68" s="16">
        <v>36508.5</v>
      </c>
      <c r="J68" s="2">
        <v>36508.5</v>
      </c>
      <c r="K68" s="2">
        <f t="shared" ref="K68:K131" si="9">IF(OR(NOT(ISNUMBER(J68)),NOT(ISNUMBER(G68))),"липсва информация",J68*G68)</f>
        <v>219051</v>
      </c>
      <c r="L68" s="4"/>
      <c r="M68" s="27"/>
      <c r="N68" s="16">
        <v>26200</v>
      </c>
      <c r="O68" s="2">
        <v>33382.960081967198</v>
      </c>
      <c r="P68" s="16">
        <f t="shared" ref="P68:P131" si="10">IF(OR(NOT(ISNUMBER(N68)),NOT(ISNUMBER(G68))),"липсва информация",N68*G68)</f>
        <v>157200</v>
      </c>
      <c r="Q68" s="2">
        <f t="shared" ref="Q68:Q131" si="11">IF(OR(NOT(ISNUMBER(O68)),NOT(ISNUMBER(G68))),"липсва информация",O68*G68)</f>
        <v>200297.76049180317</v>
      </c>
      <c r="R68" s="16">
        <f t="shared" ref="R68:R131" si="12">IF(OR(NOT(ISNUMBER(J68)),NOT(ISNUMBER(N68)),NOT(ISNUMBER(G68))),"липсва информация",(J68-N68)*G68)</f>
        <v>61851</v>
      </c>
      <c r="S68" s="2">
        <f t="shared" ref="S68:S131" si="13">IF(OR(NOT(ISNUMBER(J68)),NOT(ISNUMBER(O68)),NOT(ISNUMBER(G68))),"липсва информация",(J68-O68)*G68)</f>
        <v>18753.239508196813</v>
      </c>
      <c r="T68" s="14">
        <f t="shared" ref="T68:T131" si="14">IF(OR(NOT(ISNUMBER(J68)),NOT(ISNUMBER(N68)),J68=0),"липсва информация",(J68-N68)/J68)</f>
        <v>0.28235890272128411</v>
      </c>
      <c r="U68" s="5">
        <f t="shared" ref="U68:U131" si="15">IF(OR(NOT(ISNUMBER(J68)),NOT(ISNUMBER(O68)),J68=0),"липсва информация",(J68-O68)/J68)</f>
        <v>8.5611293754407944E-2</v>
      </c>
      <c r="V68" s="14">
        <f t="shared" ref="V68:V131" si="16">IF(OR(NOT(ISNUMBER(R68)),NOT(ISNUMBER(J68)),NOT(ISNUMBER(G68)),J68*G68=0),"липсва информация",R68/(J68*G68))</f>
        <v>0.28235890272128411</v>
      </c>
      <c r="W68" s="11">
        <f t="shared" ref="W68:W131" si="17">IF(OR(NOT(ISNUMBER(S68)),NOT(ISNUMBER(J68)),NOT(ISNUMBER(G68)),J68*G68=0),"липсва информация",S68/(J68*G68))</f>
        <v>8.5611293754407944E-2</v>
      </c>
    </row>
    <row r="69" spans="1:23" ht="18" x14ac:dyDescent="0.25">
      <c r="A69" t="s">
        <v>99</v>
      </c>
      <c r="B69" s="15" t="s">
        <v>201</v>
      </c>
      <c r="C69" t="s">
        <v>81</v>
      </c>
      <c r="D69" t="s">
        <v>7</v>
      </c>
      <c r="E69" t="s">
        <v>82</v>
      </c>
      <c r="F69" t="s">
        <v>14</v>
      </c>
      <c r="G69">
        <v>6</v>
      </c>
      <c r="H69" s="18">
        <v>45841</v>
      </c>
      <c r="I69" s="16">
        <v>36508.5</v>
      </c>
      <c r="J69" s="2">
        <v>36508.5</v>
      </c>
      <c r="K69" s="2">
        <f t="shared" si="9"/>
        <v>219051</v>
      </c>
      <c r="L69" s="4"/>
      <c r="M69" s="27"/>
      <c r="N69" s="16">
        <v>26200</v>
      </c>
      <c r="O69" s="2">
        <v>33382.960081967198</v>
      </c>
      <c r="P69" s="16">
        <f t="shared" si="10"/>
        <v>157200</v>
      </c>
      <c r="Q69" s="2">
        <f t="shared" si="11"/>
        <v>200297.76049180317</v>
      </c>
      <c r="R69" s="16">
        <f t="shared" si="12"/>
        <v>61851</v>
      </c>
      <c r="S69" s="2">
        <f t="shared" si="13"/>
        <v>18753.239508196813</v>
      </c>
      <c r="T69" s="14">
        <f t="shared" si="14"/>
        <v>0.28235890272128411</v>
      </c>
      <c r="U69" s="5">
        <f t="shared" si="15"/>
        <v>8.5611293754407944E-2</v>
      </c>
      <c r="V69" s="14">
        <f t="shared" si="16"/>
        <v>0.28235890272128411</v>
      </c>
      <c r="W69" s="11">
        <f t="shared" si="17"/>
        <v>8.5611293754407944E-2</v>
      </c>
    </row>
    <row r="70" spans="1:23" ht="18" x14ac:dyDescent="0.25">
      <c r="A70" t="s">
        <v>99</v>
      </c>
      <c r="B70" s="15" t="s">
        <v>201</v>
      </c>
      <c r="C70" t="s">
        <v>81</v>
      </c>
      <c r="D70" t="s">
        <v>7</v>
      </c>
      <c r="E70" t="s">
        <v>82</v>
      </c>
      <c r="F70" t="s">
        <v>14</v>
      </c>
      <c r="G70">
        <v>6</v>
      </c>
      <c r="H70" s="18">
        <v>45932</v>
      </c>
      <c r="I70" s="16">
        <v>36508.5</v>
      </c>
      <c r="J70" s="2">
        <v>36508.5</v>
      </c>
      <c r="K70" s="2">
        <f t="shared" si="9"/>
        <v>219051</v>
      </c>
      <c r="L70" s="4"/>
      <c r="M70" s="27"/>
      <c r="N70" s="16">
        <v>26200</v>
      </c>
      <c r="O70" s="2">
        <v>33382.960081967198</v>
      </c>
      <c r="P70" s="16">
        <f t="shared" si="10"/>
        <v>157200</v>
      </c>
      <c r="Q70" s="2">
        <f t="shared" si="11"/>
        <v>200297.76049180317</v>
      </c>
      <c r="R70" s="16">
        <f t="shared" si="12"/>
        <v>61851</v>
      </c>
      <c r="S70" s="2">
        <f t="shared" si="13"/>
        <v>18753.239508196813</v>
      </c>
      <c r="T70" s="14">
        <f t="shared" si="14"/>
        <v>0.28235890272128411</v>
      </c>
      <c r="U70" s="5">
        <f t="shared" si="15"/>
        <v>8.5611293754407944E-2</v>
      </c>
      <c r="V70" s="14">
        <f t="shared" si="16"/>
        <v>0.28235890272128411</v>
      </c>
      <c r="W70" s="11">
        <f t="shared" si="17"/>
        <v>8.5611293754407944E-2</v>
      </c>
    </row>
    <row r="71" spans="1:23" ht="18" x14ac:dyDescent="0.25">
      <c r="A71" t="s">
        <v>99</v>
      </c>
      <c r="B71" s="15" t="s">
        <v>201</v>
      </c>
      <c r="C71" t="s">
        <v>81</v>
      </c>
      <c r="D71" t="s">
        <v>7</v>
      </c>
      <c r="E71" t="s">
        <v>82</v>
      </c>
      <c r="F71" t="s">
        <v>14</v>
      </c>
      <c r="G71">
        <v>6</v>
      </c>
      <c r="H71" s="18">
        <v>45932</v>
      </c>
      <c r="I71" s="16">
        <v>36508.5</v>
      </c>
      <c r="J71" s="2">
        <v>36508.5</v>
      </c>
      <c r="K71" s="2">
        <f t="shared" si="9"/>
        <v>219051</v>
      </c>
      <c r="L71" s="4"/>
      <c r="M71" s="27"/>
      <c r="N71" s="16">
        <v>26200</v>
      </c>
      <c r="O71" s="2">
        <v>33382.960081967198</v>
      </c>
      <c r="P71" s="16">
        <f t="shared" si="10"/>
        <v>157200</v>
      </c>
      <c r="Q71" s="2">
        <f t="shared" si="11"/>
        <v>200297.76049180317</v>
      </c>
      <c r="R71" s="16">
        <f t="shared" si="12"/>
        <v>61851</v>
      </c>
      <c r="S71" s="2">
        <f t="shared" si="13"/>
        <v>18753.239508196813</v>
      </c>
      <c r="T71" s="14">
        <f t="shared" si="14"/>
        <v>0.28235890272128411</v>
      </c>
      <c r="U71" s="5">
        <f t="shared" si="15"/>
        <v>8.5611293754407944E-2</v>
      </c>
      <c r="V71" s="14">
        <f t="shared" si="16"/>
        <v>0.28235890272128411</v>
      </c>
      <c r="W71" s="11">
        <f t="shared" si="17"/>
        <v>8.5611293754407944E-2</v>
      </c>
    </row>
    <row r="72" spans="1:23" ht="18" x14ac:dyDescent="0.25">
      <c r="A72" t="s">
        <v>129</v>
      </c>
      <c r="B72" s="15" t="s">
        <v>150</v>
      </c>
      <c r="C72" t="s">
        <v>241</v>
      </c>
      <c r="D72" t="s">
        <v>241</v>
      </c>
      <c r="E72" t="s">
        <v>241</v>
      </c>
      <c r="F72" t="s">
        <v>105</v>
      </c>
      <c r="G72">
        <v>1</v>
      </c>
      <c r="H72" s="18">
        <v>45758</v>
      </c>
      <c r="I72" s="16">
        <v>8373</v>
      </c>
      <c r="J72" s="2">
        <v>8373</v>
      </c>
      <c r="K72" s="2">
        <f t="shared" si="9"/>
        <v>8373</v>
      </c>
      <c r="L72" s="4"/>
      <c r="M72" s="27"/>
      <c r="N72" s="16">
        <v>8373</v>
      </c>
      <c r="O72" s="2">
        <v>8373</v>
      </c>
      <c r="P72" s="16">
        <f t="shared" si="10"/>
        <v>8373</v>
      </c>
      <c r="Q72" s="2">
        <f t="shared" si="11"/>
        <v>8373</v>
      </c>
      <c r="R72" s="16">
        <f t="shared" si="12"/>
        <v>0</v>
      </c>
      <c r="S72" s="2">
        <f t="shared" si="13"/>
        <v>0</v>
      </c>
      <c r="T72" s="14">
        <f t="shared" si="14"/>
        <v>0</v>
      </c>
      <c r="U72" s="5">
        <f t="shared" si="15"/>
        <v>0</v>
      </c>
      <c r="V72" s="14">
        <f t="shared" si="16"/>
        <v>0</v>
      </c>
      <c r="W72" s="11">
        <f t="shared" si="17"/>
        <v>0</v>
      </c>
    </row>
    <row r="73" spans="1:23" ht="18" x14ac:dyDescent="0.25">
      <c r="A73" t="s">
        <v>129</v>
      </c>
      <c r="B73" s="15" t="s">
        <v>159</v>
      </c>
      <c r="C73" t="s">
        <v>241</v>
      </c>
      <c r="D73" t="s">
        <v>241</v>
      </c>
      <c r="E73" t="s">
        <v>241</v>
      </c>
      <c r="F73" t="s">
        <v>105</v>
      </c>
      <c r="G73">
        <v>10</v>
      </c>
      <c r="H73" s="18">
        <v>45715</v>
      </c>
      <c r="I73" s="16">
        <v>103.9</v>
      </c>
      <c r="J73" s="2">
        <v>103.9</v>
      </c>
      <c r="K73" s="2">
        <f t="shared" si="9"/>
        <v>1039</v>
      </c>
      <c r="L73" s="4"/>
      <c r="M73" s="27"/>
      <c r="N73" s="16">
        <v>103.9</v>
      </c>
      <c r="O73" s="2">
        <v>103.9</v>
      </c>
      <c r="P73" s="16">
        <f t="shared" si="10"/>
        <v>1039</v>
      </c>
      <c r="Q73" s="2">
        <f t="shared" si="11"/>
        <v>1039</v>
      </c>
      <c r="R73" s="16">
        <f t="shared" si="12"/>
        <v>0</v>
      </c>
      <c r="S73" s="2">
        <f t="shared" si="13"/>
        <v>0</v>
      </c>
      <c r="T73" s="14">
        <f t="shared" si="14"/>
        <v>0</v>
      </c>
      <c r="U73" s="5">
        <f t="shared" si="15"/>
        <v>0</v>
      </c>
      <c r="V73" s="14">
        <f t="shared" si="16"/>
        <v>0</v>
      </c>
      <c r="W73" s="11">
        <f t="shared" si="17"/>
        <v>0</v>
      </c>
    </row>
    <row r="74" spans="1:23" ht="18" x14ac:dyDescent="0.25">
      <c r="A74" t="s">
        <v>129</v>
      </c>
      <c r="B74" s="15" t="s">
        <v>159</v>
      </c>
      <c r="C74" t="s">
        <v>241</v>
      </c>
      <c r="D74" t="s">
        <v>241</v>
      </c>
      <c r="E74" t="s">
        <v>241</v>
      </c>
      <c r="F74" t="s">
        <v>105</v>
      </c>
      <c r="G74">
        <v>5</v>
      </c>
      <c r="H74" s="18">
        <v>45819</v>
      </c>
      <c r="I74" s="16">
        <v>103.9</v>
      </c>
      <c r="J74" s="2">
        <v>103.9</v>
      </c>
      <c r="K74" s="2">
        <f t="shared" si="9"/>
        <v>519.5</v>
      </c>
      <c r="L74" s="4"/>
      <c r="M74" s="27"/>
      <c r="N74" s="16">
        <v>103.9</v>
      </c>
      <c r="O74" s="2">
        <v>103.9</v>
      </c>
      <c r="P74" s="16">
        <f t="shared" si="10"/>
        <v>519.5</v>
      </c>
      <c r="Q74" s="2">
        <f t="shared" si="11"/>
        <v>519.5</v>
      </c>
      <c r="R74" s="16">
        <f t="shared" si="12"/>
        <v>0</v>
      </c>
      <c r="S74" s="2">
        <f t="shared" si="13"/>
        <v>0</v>
      </c>
      <c r="T74" s="14">
        <f t="shared" si="14"/>
        <v>0</v>
      </c>
      <c r="U74" s="5">
        <f t="shared" si="15"/>
        <v>0</v>
      </c>
      <c r="V74" s="14">
        <f t="shared" si="16"/>
        <v>0</v>
      </c>
      <c r="W74" s="11">
        <f t="shared" si="17"/>
        <v>0</v>
      </c>
    </row>
    <row r="75" spans="1:23" ht="18" x14ac:dyDescent="0.25">
      <c r="A75" t="s">
        <v>129</v>
      </c>
      <c r="B75" s="15" t="s">
        <v>286</v>
      </c>
      <c r="C75" t="s">
        <v>93</v>
      </c>
      <c r="D75" t="s">
        <v>7</v>
      </c>
      <c r="E75" t="s">
        <v>91</v>
      </c>
      <c r="F75" t="s">
        <v>105</v>
      </c>
      <c r="G75">
        <v>70</v>
      </c>
      <c r="H75" s="18">
        <v>45859</v>
      </c>
      <c r="I75" s="16">
        <v>517</v>
      </c>
      <c r="J75" s="2">
        <v>517</v>
      </c>
      <c r="K75" s="2">
        <f t="shared" si="9"/>
        <v>36190</v>
      </c>
      <c r="L75" s="4"/>
      <c r="M75" s="27"/>
      <c r="N75" s="16">
        <v>517</v>
      </c>
      <c r="O75" s="2">
        <v>1777.9893714285699</v>
      </c>
      <c r="P75" s="16">
        <f t="shared" si="10"/>
        <v>36190</v>
      </c>
      <c r="Q75" s="2">
        <f t="shared" si="11"/>
        <v>124459.25599999989</v>
      </c>
      <c r="R75" s="16">
        <f t="shared" si="12"/>
        <v>0</v>
      </c>
      <c r="S75" s="2">
        <f t="shared" si="13"/>
        <v>-88269.255999999892</v>
      </c>
      <c r="T75" s="14">
        <f t="shared" si="14"/>
        <v>0</v>
      </c>
      <c r="U75" s="5">
        <f t="shared" si="15"/>
        <v>-2.4390510085658992</v>
      </c>
      <c r="V75" s="14">
        <f t="shared" si="16"/>
        <v>0</v>
      </c>
      <c r="W75" s="11">
        <f t="shared" si="17"/>
        <v>-2.4390510085658992</v>
      </c>
    </row>
    <row r="76" spans="1:23" ht="18" x14ac:dyDescent="0.25">
      <c r="A76" t="s">
        <v>129</v>
      </c>
      <c r="B76" s="15" t="s">
        <v>286</v>
      </c>
      <c r="C76" t="s">
        <v>93</v>
      </c>
      <c r="D76" t="s">
        <v>7</v>
      </c>
      <c r="E76" t="s">
        <v>91</v>
      </c>
      <c r="F76" t="s">
        <v>64</v>
      </c>
      <c r="G76">
        <v>6</v>
      </c>
      <c r="H76" s="18">
        <v>45660</v>
      </c>
      <c r="I76" s="16">
        <v>747.3</v>
      </c>
      <c r="J76" s="2">
        <v>747.3</v>
      </c>
      <c r="K76" s="2">
        <f t="shared" si="9"/>
        <v>4483.7999999999993</v>
      </c>
      <c r="L76" s="4"/>
      <c r="M76" s="27"/>
      <c r="N76" s="16">
        <v>517</v>
      </c>
      <c r="O76" s="2">
        <v>1784.5693714285701</v>
      </c>
      <c r="P76" s="16">
        <f t="shared" si="10"/>
        <v>3102</v>
      </c>
      <c r="Q76" s="2">
        <f t="shared" si="11"/>
        <v>10707.416228571421</v>
      </c>
      <c r="R76" s="16">
        <f t="shared" si="12"/>
        <v>1381.7999999999997</v>
      </c>
      <c r="S76" s="2">
        <f t="shared" si="13"/>
        <v>-6223.6162285714208</v>
      </c>
      <c r="T76" s="14">
        <f t="shared" si="14"/>
        <v>0.30817610062893075</v>
      </c>
      <c r="U76" s="5">
        <f t="shared" si="15"/>
        <v>-1.38802271032861</v>
      </c>
      <c r="V76" s="14">
        <f t="shared" si="16"/>
        <v>0.3081761006289308</v>
      </c>
      <c r="W76" s="11">
        <f t="shared" si="17"/>
        <v>-1.38802271032861</v>
      </c>
    </row>
    <row r="77" spans="1:23" ht="18" x14ac:dyDescent="0.25">
      <c r="A77" t="s">
        <v>129</v>
      </c>
      <c r="B77" s="15" t="s">
        <v>286</v>
      </c>
      <c r="C77" t="s">
        <v>93</v>
      </c>
      <c r="D77" t="s">
        <v>7</v>
      </c>
      <c r="E77" t="s">
        <v>91</v>
      </c>
      <c r="F77" t="s">
        <v>64</v>
      </c>
      <c r="G77">
        <v>6</v>
      </c>
      <c r="H77" s="18">
        <v>45698</v>
      </c>
      <c r="I77" s="16">
        <v>728.4</v>
      </c>
      <c r="J77" s="2">
        <v>728.4</v>
      </c>
      <c r="K77" s="2">
        <f t="shared" si="9"/>
        <v>4370.3999999999996</v>
      </c>
      <c r="L77" s="4"/>
      <c r="M77" s="27"/>
      <c r="N77" s="16">
        <v>517</v>
      </c>
      <c r="O77" s="2">
        <v>1784.0293714285699</v>
      </c>
      <c r="P77" s="16">
        <f t="shared" si="10"/>
        <v>3102</v>
      </c>
      <c r="Q77" s="2">
        <f t="shared" si="11"/>
        <v>10704.176228571419</v>
      </c>
      <c r="R77" s="16">
        <f t="shared" si="12"/>
        <v>1268.3999999999999</v>
      </c>
      <c r="S77" s="2">
        <f t="shared" si="13"/>
        <v>-6333.7762285714189</v>
      </c>
      <c r="T77" s="14">
        <f t="shared" si="14"/>
        <v>0.29022515101592528</v>
      </c>
      <c r="U77" s="5">
        <f t="shared" si="15"/>
        <v>-1.4492440574252743</v>
      </c>
      <c r="V77" s="14">
        <f t="shared" si="16"/>
        <v>0.29022515101592533</v>
      </c>
      <c r="W77" s="11">
        <f t="shared" si="17"/>
        <v>-1.4492440574252745</v>
      </c>
    </row>
    <row r="78" spans="1:23" ht="18" x14ac:dyDescent="0.25">
      <c r="A78" t="s">
        <v>129</v>
      </c>
      <c r="B78" s="15" t="s">
        <v>286</v>
      </c>
      <c r="C78" t="s">
        <v>93</v>
      </c>
      <c r="D78" t="s">
        <v>7</v>
      </c>
      <c r="E78" t="s">
        <v>91</v>
      </c>
      <c r="F78" t="s">
        <v>64</v>
      </c>
      <c r="G78">
        <v>17</v>
      </c>
      <c r="H78" s="18">
        <v>45957</v>
      </c>
      <c r="I78" s="16">
        <v>604.20000000000005</v>
      </c>
      <c r="J78" s="2">
        <v>604.20000000000005</v>
      </c>
      <c r="K78" s="2">
        <f t="shared" si="9"/>
        <v>10271.400000000001</v>
      </c>
      <c r="L78" s="4"/>
      <c r="M78" s="27"/>
      <c r="N78" s="16">
        <v>517</v>
      </c>
      <c r="O78" s="2">
        <v>1780.4808</v>
      </c>
      <c r="P78" s="16">
        <f t="shared" si="10"/>
        <v>8789</v>
      </c>
      <c r="Q78" s="2">
        <f t="shared" si="11"/>
        <v>30268.173600000002</v>
      </c>
      <c r="R78" s="16">
        <f t="shared" si="12"/>
        <v>1482.4000000000008</v>
      </c>
      <c r="S78" s="2">
        <f t="shared" si="13"/>
        <v>-19996.7736</v>
      </c>
      <c r="T78" s="14">
        <f t="shared" si="14"/>
        <v>0.14432307183051976</v>
      </c>
      <c r="U78" s="5">
        <f t="shared" si="15"/>
        <v>-1.9468401191658389</v>
      </c>
      <c r="V78" s="14">
        <f t="shared" si="16"/>
        <v>0.14432307183051976</v>
      </c>
      <c r="W78" s="11">
        <f t="shared" si="17"/>
        <v>-1.9468401191658389</v>
      </c>
    </row>
    <row r="79" spans="1:23" ht="18" x14ac:dyDescent="0.25">
      <c r="A79" t="s">
        <v>129</v>
      </c>
      <c r="B79" s="15" t="s">
        <v>286</v>
      </c>
      <c r="C79" t="s">
        <v>93</v>
      </c>
      <c r="D79" t="s">
        <v>7</v>
      </c>
      <c r="E79" t="s">
        <v>91</v>
      </c>
      <c r="F79" t="s">
        <v>105</v>
      </c>
      <c r="G79">
        <v>3</v>
      </c>
      <c r="H79" s="18">
        <v>45791</v>
      </c>
      <c r="I79" s="16">
        <v>517</v>
      </c>
      <c r="J79" s="2">
        <v>517</v>
      </c>
      <c r="K79" s="2">
        <f t="shared" si="9"/>
        <v>1551</v>
      </c>
      <c r="L79" s="4"/>
      <c r="M79" s="27"/>
      <c r="N79" s="16">
        <v>517</v>
      </c>
      <c r="O79" s="2">
        <v>1777.9893714285699</v>
      </c>
      <c r="P79" s="16">
        <f t="shared" si="10"/>
        <v>1551</v>
      </c>
      <c r="Q79" s="2">
        <f t="shared" si="11"/>
        <v>5333.9681142857098</v>
      </c>
      <c r="R79" s="16">
        <f t="shared" si="12"/>
        <v>0</v>
      </c>
      <c r="S79" s="2">
        <f t="shared" si="13"/>
        <v>-3782.9681142857098</v>
      </c>
      <c r="T79" s="14">
        <f t="shared" si="14"/>
        <v>0</v>
      </c>
      <c r="U79" s="5">
        <f t="shared" si="15"/>
        <v>-2.4390510085658992</v>
      </c>
      <c r="V79" s="14">
        <f t="shared" si="16"/>
        <v>0</v>
      </c>
      <c r="W79" s="11">
        <f t="shared" si="17"/>
        <v>-2.4390510085658992</v>
      </c>
    </row>
    <row r="80" spans="1:23" ht="18" x14ac:dyDescent="0.25">
      <c r="A80" t="s">
        <v>129</v>
      </c>
      <c r="B80" s="15" t="s">
        <v>286</v>
      </c>
      <c r="C80" t="s">
        <v>93</v>
      </c>
      <c r="D80" t="s">
        <v>7</v>
      </c>
      <c r="E80" t="s">
        <v>91</v>
      </c>
      <c r="F80" t="s">
        <v>64</v>
      </c>
      <c r="G80">
        <v>10</v>
      </c>
      <c r="H80" s="18">
        <v>46003</v>
      </c>
      <c r="I80" s="16">
        <v>903</v>
      </c>
      <c r="J80" s="2">
        <v>903</v>
      </c>
      <c r="K80" s="2">
        <f t="shared" si="9"/>
        <v>9030</v>
      </c>
      <c r="L80" s="4"/>
      <c r="M80" s="27"/>
      <c r="N80" s="16">
        <v>517</v>
      </c>
      <c r="O80" s="2">
        <v>1789.01794285714</v>
      </c>
      <c r="P80" s="16">
        <f t="shared" si="10"/>
        <v>5170</v>
      </c>
      <c r="Q80" s="2">
        <f t="shared" si="11"/>
        <v>17890.179428571399</v>
      </c>
      <c r="R80" s="16">
        <f t="shared" si="12"/>
        <v>3860</v>
      </c>
      <c r="S80" s="2">
        <f t="shared" si="13"/>
        <v>-8860.1794285714004</v>
      </c>
      <c r="T80" s="14">
        <f t="shared" si="14"/>
        <v>0.4274640088593577</v>
      </c>
      <c r="U80" s="5">
        <f t="shared" si="15"/>
        <v>-0.98119373516848285</v>
      </c>
      <c r="V80" s="14">
        <f t="shared" si="16"/>
        <v>0.4274640088593577</v>
      </c>
      <c r="W80" s="11">
        <f t="shared" si="17"/>
        <v>-0.98119373516848285</v>
      </c>
    </row>
    <row r="81" spans="1:23" ht="18" x14ac:dyDescent="0.25">
      <c r="A81" t="s">
        <v>129</v>
      </c>
      <c r="B81" s="15" t="s">
        <v>286</v>
      </c>
      <c r="C81" t="s">
        <v>93</v>
      </c>
      <c r="D81" t="s">
        <v>7</v>
      </c>
      <c r="E81" t="s">
        <v>91</v>
      </c>
      <c r="F81" t="s">
        <v>64</v>
      </c>
      <c r="G81">
        <v>6</v>
      </c>
      <c r="H81" s="18">
        <v>45706</v>
      </c>
      <c r="I81" s="16">
        <v>728.4</v>
      </c>
      <c r="J81" s="2">
        <v>728.4</v>
      </c>
      <c r="K81" s="2">
        <f t="shared" si="9"/>
        <v>4370.3999999999996</v>
      </c>
      <c r="L81" s="4"/>
      <c r="M81" s="27"/>
      <c r="N81" s="16">
        <v>517</v>
      </c>
      <c r="O81" s="2">
        <v>1784.0293714285699</v>
      </c>
      <c r="P81" s="16">
        <f t="shared" si="10"/>
        <v>3102</v>
      </c>
      <c r="Q81" s="2">
        <f t="shared" si="11"/>
        <v>10704.176228571419</v>
      </c>
      <c r="R81" s="16">
        <f t="shared" si="12"/>
        <v>1268.3999999999999</v>
      </c>
      <c r="S81" s="2">
        <f t="shared" si="13"/>
        <v>-6333.7762285714189</v>
      </c>
      <c r="T81" s="14">
        <f t="shared" si="14"/>
        <v>0.29022515101592528</v>
      </c>
      <c r="U81" s="5">
        <f t="shared" si="15"/>
        <v>-1.4492440574252743</v>
      </c>
      <c r="V81" s="14">
        <f t="shared" si="16"/>
        <v>0.29022515101592533</v>
      </c>
      <c r="W81" s="11">
        <f t="shared" si="17"/>
        <v>-1.4492440574252745</v>
      </c>
    </row>
    <row r="82" spans="1:23" ht="18" x14ac:dyDescent="0.25">
      <c r="A82" t="s">
        <v>129</v>
      </c>
      <c r="B82" s="15" t="s">
        <v>286</v>
      </c>
      <c r="C82" t="s">
        <v>93</v>
      </c>
      <c r="D82" t="s">
        <v>7</v>
      </c>
      <c r="E82" t="s">
        <v>91</v>
      </c>
      <c r="F82" t="s">
        <v>64</v>
      </c>
      <c r="G82">
        <v>3</v>
      </c>
      <c r="H82" s="18">
        <v>45707</v>
      </c>
      <c r="I82" s="16">
        <v>728.4</v>
      </c>
      <c r="J82" s="2">
        <v>728.4</v>
      </c>
      <c r="K82" s="2">
        <f t="shared" si="9"/>
        <v>2185.1999999999998</v>
      </c>
      <c r="L82" s="4"/>
      <c r="M82" s="27"/>
      <c r="N82" s="16">
        <v>517</v>
      </c>
      <c r="O82" s="2">
        <v>1784.0293714285699</v>
      </c>
      <c r="P82" s="16">
        <f t="shared" si="10"/>
        <v>1551</v>
      </c>
      <c r="Q82" s="2">
        <f t="shared" si="11"/>
        <v>5352.0881142857097</v>
      </c>
      <c r="R82" s="16">
        <f t="shared" si="12"/>
        <v>634.19999999999993</v>
      </c>
      <c r="S82" s="2">
        <f t="shared" si="13"/>
        <v>-3166.8881142857094</v>
      </c>
      <c r="T82" s="14">
        <f t="shared" si="14"/>
        <v>0.29022515101592528</v>
      </c>
      <c r="U82" s="5">
        <f t="shared" si="15"/>
        <v>-1.4492440574252743</v>
      </c>
      <c r="V82" s="14">
        <f t="shared" si="16"/>
        <v>0.29022515101592533</v>
      </c>
      <c r="W82" s="11">
        <f t="shared" si="17"/>
        <v>-1.4492440574252745</v>
      </c>
    </row>
    <row r="83" spans="1:23" ht="18" x14ac:dyDescent="0.25">
      <c r="A83" t="s">
        <v>129</v>
      </c>
      <c r="B83" s="15" t="s">
        <v>286</v>
      </c>
      <c r="C83" t="s">
        <v>93</v>
      </c>
      <c r="D83" t="s">
        <v>7</v>
      </c>
      <c r="E83" t="s">
        <v>91</v>
      </c>
      <c r="F83" t="s">
        <v>64</v>
      </c>
      <c r="G83">
        <v>10</v>
      </c>
      <c r="H83" s="18">
        <v>46010</v>
      </c>
      <c r="I83" s="16">
        <v>903</v>
      </c>
      <c r="J83" s="2">
        <v>903</v>
      </c>
      <c r="K83" s="2">
        <f t="shared" si="9"/>
        <v>9030</v>
      </c>
      <c r="L83" s="4"/>
      <c r="M83" s="27"/>
      <c r="N83" s="16">
        <v>517</v>
      </c>
      <c r="O83" s="2">
        <v>1789.01794285714</v>
      </c>
      <c r="P83" s="16">
        <f t="shared" si="10"/>
        <v>5170</v>
      </c>
      <c r="Q83" s="2">
        <f t="shared" si="11"/>
        <v>17890.179428571399</v>
      </c>
      <c r="R83" s="16">
        <f t="shared" si="12"/>
        <v>3860</v>
      </c>
      <c r="S83" s="2">
        <f t="shared" si="13"/>
        <v>-8860.1794285714004</v>
      </c>
      <c r="T83" s="14">
        <f t="shared" si="14"/>
        <v>0.4274640088593577</v>
      </c>
      <c r="U83" s="5">
        <f t="shared" si="15"/>
        <v>-0.98119373516848285</v>
      </c>
      <c r="V83" s="14">
        <f t="shared" si="16"/>
        <v>0.4274640088593577</v>
      </c>
      <c r="W83" s="11">
        <f t="shared" si="17"/>
        <v>-0.98119373516848285</v>
      </c>
    </row>
    <row r="84" spans="1:23" ht="18" x14ac:dyDescent="0.25">
      <c r="A84" t="s">
        <v>129</v>
      </c>
      <c r="B84" s="15" t="s">
        <v>286</v>
      </c>
      <c r="C84" t="s">
        <v>93</v>
      </c>
      <c r="D84" t="s">
        <v>7</v>
      </c>
      <c r="E84" t="s">
        <v>91</v>
      </c>
      <c r="F84" t="s">
        <v>64</v>
      </c>
      <c r="G84">
        <v>3</v>
      </c>
      <c r="H84" s="18">
        <v>45898</v>
      </c>
      <c r="I84" s="16">
        <v>604.20000000000005</v>
      </c>
      <c r="J84" s="2">
        <v>604.20000000000005</v>
      </c>
      <c r="K84" s="2">
        <f t="shared" si="9"/>
        <v>1812.6000000000001</v>
      </c>
      <c r="L84" s="4"/>
      <c r="M84" s="27"/>
      <c r="N84" s="16">
        <v>517</v>
      </c>
      <c r="O84" s="2">
        <v>1780.4808</v>
      </c>
      <c r="P84" s="16">
        <f t="shared" si="10"/>
        <v>1551</v>
      </c>
      <c r="Q84" s="2">
        <f t="shared" si="11"/>
        <v>5341.4423999999999</v>
      </c>
      <c r="R84" s="16">
        <f t="shared" si="12"/>
        <v>261.60000000000014</v>
      </c>
      <c r="S84" s="2">
        <f t="shared" si="13"/>
        <v>-3528.8424</v>
      </c>
      <c r="T84" s="14">
        <f t="shared" si="14"/>
        <v>0.14432307183051976</v>
      </c>
      <c r="U84" s="5">
        <f t="shared" si="15"/>
        <v>-1.9468401191658389</v>
      </c>
      <c r="V84" s="14">
        <f t="shared" si="16"/>
        <v>0.14432307183051976</v>
      </c>
      <c r="W84" s="11">
        <f t="shared" si="17"/>
        <v>-1.9468401191658389</v>
      </c>
    </row>
    <row r="85" spans="1:23" ht="18" x14ac:dyDescent="0.25">
      <c r="A85" t="s">
        <v>129</v>
      </c>
      <c r="B85" s="15" t="s">
        <v>286</v>
      </c>
      <c r="C85" t="s">
        <v>93</v>
      </c>
      <c r="D85" t="s">
        <v>7</v>
      </c>
      <c r="E85" t="s">
        <v>91</v>
      </c>
      <c r="F85" t="s">
        <v>105</v>
      </c>
      <c r="G85">
        <v>7</v>
      </c>
      <c r="H85" s="18">
        <v>45859</v>
      </c>
      <c r="I85" s="16">
        <v>517</v>
      </c>
      <c r="J85" s="2">
        <v>517</v>
      </c>
      <c r="K85" s="2">
        <f t="shared" si="9"/>
        <v>3619</v>
      </c>
      <c r="L85" s="4"/>
      <c r="M85" s="27"/>
      <c r="N85" s="16">
        <v>517</v>
      </c>
      <c r="O85" s="2">
        <v>1777.9893714285699</v>
      </c>
      <c r="P85" s="16">
        <f t="shared" si="10"/>
        <v>3619</v>
      </c>
      <c r="Q85" s="2">
        <f t="shared" si="11"/>
        <v>12445.92559999999</v>
      </c>
      <c r="R85" s="16">
        <f t="shared" si="12"/>
        <v>0</v>
      </c>
      <c r="S85" s="2">
        <f t="shared" si="13"/>
        <v>-8826.9255999999896</v>
      </c>
      <c r="T85" s="14">
        <f t="shared" si="14"/>
        <v>0</v>
      </c>
      <c r="U85" s="5">
        <f t="shared" si="15"/>
        <v>-2.4390510085658992</v>
      </c>
      <c r="V85" s="14">
        <f t="shared" si="16"/>
        <v>0</v>
      </c>
      <c r="W85" s="11">
        <f t="shared" si="17"/>
        <v>-2.4390510085658992</v>
      </c>
    </row>
    <row r="86" spans="1:23" ht="18" x14ac:dyDescent="0.25">
      <c r="A86" t="s">
        <v>99</v>
      </c>
      <c r="B86" s="15" t="s">
        <v>286</v>
      </c>
      <c r="C86" t="s">
        <v>93</v>
      </c>
      <c r="D86" t="s">
        <v>7</v>
      </c>
      <c r="E86" t="s">
        <v>91</v>
      </c>
      <c r="F86" t="s">
        <v>100</v>
      </c>
      <c r="G86">
        <v>30</v>
      </c>
      <c r="H86" s="18">
        <v>45730</v>
      </c>
      <c r="I86" s="16">
        <v>8500</v>
      </c>
      <c r="J86" s="2">
        <v>8500</v>
      </c>
      <c r="K86" s="2">
        <f t="shared" si="9"/>
        <v>255000</v>
      </c>
      <c r="L86" s="25" t="s">
        <v>294</v>
      </c>
      <c r="M86" s="27" t="s">
        <v>293</v>
      </c>
      <c r="N86" s="16">
        <v>517</v>
      </c>
      <c r="O86" s="2">
        <v>2006.07508571429</v>
      </c>
      <c r="P86" s="16">
        <f t="shared" si="10"/>
        <v>15510</v>
      </c>
      <c r="Q86" s="2">
        <f t="shared" si="11"/>
        <v>60182.252571428704</v>
      </c>
      <c r="R86" s="16">
        <f t="shared" si="12"/>
        <v>239490</v>
      </c>
      <c r="S86" s="2">
        <f t="shared" si="13"/>
        <v>194817.74742857128</v>
      </c>
      <c r="T86" s="14">
        <f t="shared" si="14"/>
        <v>0.93917647058823528</v>
      </c>
      <c r="U86" s="5">
        <f t="shared" si="15"/>
        <v>0.76399116638655407</v>
      </c>
      <c r="V86" s="14">
        <f t="shared" si="16"/>
        <v>0.93917647058823528</v>
      </c>
      <c r="W86" s="11">
        <f t="shared" si="17"/>
        <v>0.76399116638655407</v>
      </c>
    </row>
    <row r="87" spans="1:23" ht="18" x14ac:dyDescent="0.25">
      <c r="A87" t="s">
        <v>99</v>
      </c>
      <c r="B87" s="15" t="s">
        <v>286</v>
      </c>
      <c r="C87" t="s">
        <v>93</v>
      </c>
      <c r="D87" t="s">
        <v>7</v>
      </c>
      <c r="E87" t="s">
        <v>91</v>
      </c>
      <c r="F87" t="s">
        <v>100</v>
      </c>
      <c r="G87">
        <v>6</v>
      </c>
      <c r="H87" s="18">
        <v>45812</v>
      </c>
      <c r="I87" s="16">
        <v>8500</v>
      </c>
      <c r="J87" s="2">
        <v>8500</v>
      </c>
      <c r="K87" s="2">
        <f t="shared" si="9"/>
        <v>51000</v>
      </c>
      <c r="L87" s="25" t="s">
        <v>294</v>
      </c>
      <c r="M87" s="27" t="s">
        <v>293</v>
      </c>
      <c r="N87" s="16">
        <v>517</v>
      </c>
      <c r="O87" s="2">
        <v>2006.07508571429</v>
      </c>
      <c r="P87" s="16">
        <f t="shared" si="10"/>
        <v>3102</v>
      </c>
      <c r="Q87" s="2">
        <f t="shared" si="11"/>
        <v>12036.45051428574</v>
      </c>
      <c r="R87" s="16">
        <f t="shared" si="12"/>
        <v>47898</v>
      </c>
      <c r="S87" s="2">
        <f t="shared" si="13"/>
        <v>38963.549485714262</v>
      </c>
      <c r="T87" s="14">
        <f t="shared" si="14"/>
        <v>0.93917647058823528</v>
      </c>
      <c r="U87" s="5">
        <f t="shared" si="15"/>
        <v>0.76399116638655407</v>
      </c>
      <c r="V87" s="14">
        <f t="shared" si="16"/>
        <v>0.93917647058823528</v>
      </c>
      <c r="W87" s="11">
        <f t="shared" si="17"/>
        <v>0.76399116638655418</v>
      </c>
    </row>
    <row r="88" spans="1:23" ht="18" x14ac:dyDescent="0.25">
      <c r="A88" t="s">
        <v>99</v>
      </c>
      <c r="B88" s="15" t="s">
        <v>286</v>
      </c>
      <c r="C88" t="s">
        <v>93</v>
      </c>
      <c r="D88" t="s">
        <v>7</v>
      </c>
      <c r="E88" t="s">
        <v>91</v>
      </c>
      <c r="F88" t="s">
        <v>100</v>
      </c>
      <c r="G88">
        <v>19</v>
      </c>
      <c r="H88" s="18">
        <v>45821</v>
      </c>
      <c r="I88" s="16">
        <v>8500</v>
      </c>
      <c r="J88" s="2">
        <v>8500</v>
      </c>
      <c r="K88" s="2">
        <f t="shared" si="9"/>
        <v>161500</v>
      </c>
      <c r="L88" s="25" t="s">
        <v>294</v>
      </c>
      <c r="M88" s="27" t="s">
        <v>293</v>
      </c>
      <c r="N88" s="16">
        <v>517</v>
      </c>
      <c r="O88" s="2">
        <v>2006.07508571429</v>
      </c>
      <c r="P88" s="16">
        <f t="shared" si="10"/>
        <v>9823</v>
      </c>
      <c r="Q88" s="2">
        <f t="shared" si="11"/>
        <v>38115.426628571513</v>
      </c>
      <c r="R88" s="16">
        <f t="shared" si="12"/>
        <v>151677</v>
      </c>
      <c r="S88" s="2">
        <f t="shared" si="13"/>
        <v>123384.57337142849</v>
      </c>
      <c r="T88" s="14">
        <f t="shared" si="14"/>
        <v>0.93917647058823528</v>
      </c>
      <c r="U88" s="5">
        <f t="shared" si="15"/>
        <v>0.76399116638655407</v>
      </c>
      <c r="V88" s="14">
        <f t="shared" si="16"/>
        <v>0.93917647058823528</v>
      </c>
      <c r="W88" s="11">
        <f t="shared" si="17"/>
        <v>0.76399116638655407</v>
      </c>
    </row>
    <row r="89" spans="1:23" ht="18" x14ac:dyDescent="0.25">
      <c r="A89" t="s">
        <v>99</v>
      </c>
      <c r="B89" s="15" t="s">
        <v>286</v>
      </c>
      <c r="C89" t="s">
        <v>93</v>
      </c>
      <c r="D89" t="s">
        <v>7</v>
      </c>
      <c r="E89" t="s">
        <v>91</v>
      </c>
      <c r="F89" t="s">
        <v>100</v>
      </c>
      <c r="G89">
        <v>5</v>
      </c>
      <c r="H89" s="18">
        <v>45849</v>
      </c>
      <c r="I89" s="16">
        <v>8500</v>
      </c>
      <c r="J89" s="2">
        <v>8500</v>
      </c>
      <c r="K89" s="2">
        <f t="shared" si="9"/>
        <v>42500</v>
      </c>
      <c r="L89" s="25" t="s">
        <v>294</v>
      </c>
      <c r="M89" s="27" t="s">
        <v>293</v>
      </c>
      <c r="N89" s="16">
        <v>517</v>
      </c>
      <c r="O89" s="2">
        <v>2006.07508571429</v>
      </c>
      <c r="P89" s="16">
        <f t="shared" si="10"/>
        <v>2585</v>
      </c>
      <c r="Q89" s="2">
        <f t="shared" si="11"/>
        <v>10030.375428571449</v>
      </c>
      <c r="R89" s="16">
        <f t="shared" si="12"/>
        <v>39915</v>
      </c>
      <c r="S89" s="2">
        <f t="shared" si="13"/>
        <v>32469.624571428547</v>
      </c>
      <c r="T89" s="14">
        <f t="shared" si="14"/>
        <v>0.93917647058823528</v>
      </c>
      <c r="U89" s="5">
        <f t="shared" si="15"/>
        <v>0.76399116638655407</v>
      </c>
      <c r="V89" s="14">
        <f t="shared" si="16"/>
        <v>0.93917647058823528</v>
      </c>
      <c r="W89" s="11">
        <f t="shared" si="17"/>
        <v>0.76399116638655407</v>
      </c>
    </row>
    <row r="90" spans="1:23" ht="18" x14ac:dyDescent="0.25">
      <c r="A90" t="s">
        <v>99</v>
      </c>
      <c r="B90" s="15" t="s">
        <v>286</v>
      </c>
      <c r="C90" t="s">
        <v>93</v>
      </c>
      <c r="D90" t="s">
        <v>7</v>
      </c>
      <c r="E90" t="s">
        <v>91</v>
      </c>
      <c r="F90" t="s">
        <v>100</v>
      </c>
      <c r="G90">
        <v>42</v>
      </c>
      <c r="H90" s="18">
        <v>45849</v>
      </c>
      <c r="I90" s="16">
        <v>8500</v>
      </c>
      <c r="J90" s="2">
        <v>8500</v>
      </c>
      <c r="K90" s="2">
        <f t="shared" si="9"/>
        <v>357000</v>
      </c>
      <c r="L90" s="25" t="s">
        <v>294</v>
      </c>
      <c r="M90" s="27" t="s">
        <v>293</v>
      </c>
      <c r="N90" s="16">
        <v>517</v>
      </c>
      <c r="O90" s="2">
        <v>2006.07508571429</v>
      </c>
      <c r="P90" s="16">
        <f t="shared" si="10"/>
        <v>21714</v>
      </c>
      <c r="Q90" s="2">
        <f t="shared" si="11"/>
        <v>84255.15360000018</v>
      </c>
      <c r="R90" s="16">
        <f t="shared" si="12"/>
        <v>335286</v>
      </c>
      <c r="S90" s="2">
        <f t="shared" si="13"/>
        <v>272744.84639999981</v>
      </c>
      <c r="T90" s="14">
        <f t="shared" si="14"/>
        <v>0.93917647058823528</v>
      </c>
      <c r="U90" s="5">
        <f t="shared" si="15"/>
        <v>0.76399116638655407</v>
      </c>
      <c r="V90" s="14">
        <f t="shared" si="16"/>
        <v>0.93917647058823528</v>
      </c>
      <c r="W90" s="11">
        <f t="shared" si="17"/>
        <v>0.76399116638655407</v>
      </c>
    </row>
    <row r="91" spans="1:23" ht="18" x14ac:dyDescent="0.25">
      <c r="A91" t="s">
        <v>129</v>
      </c>
      <c r="B91" s="15" t="s">
        <v>152</v>
      </c>
      <c r="C91" t="s">
        <v>241</v>
      </c>
      <c r="D91" t="s">
        <v>241</v>
      </c>
      <c r="E91" t="s">
        <v>241</v>
      </c>
      <c r="F91" t="s">
        <v>105</v>
      </c>
      <c r="G91">
        <v>20</v>
      </c>
      <c r="H91" s="18">
        <v>45877</v>
      </c>
      <c r="I91" s="16">
        <v>59.2</v>
      </c>
      <c r="J91" s="2">
        <v>59.2</v>
      </c>
      <c r="K91" s="2">
        <f t="shared" si="9"/>
        <v>1184</v>
      </c>
      <c r="L91" s="4"/>
      <c r="M91" s="27"/>
      <c r="N91" s="16">
        <v>59.2</v>
      </c>
      <c r="O91" s="2">
        <v>62.593333333333298</v>
      </c>
      <c r="P91" s="16">
        <f t="shared" si="10"/>
        <v>1184</v>
      </c>
      <c r="Q91" s="2">
        <f t="shared" si="11"/>
        <v>1251.8666666666659</v>
      </c>
      <c r="R91" s="16">
        <f t="shared" si="12"/>
        <v>0</v>
      </c>
      <c r="S91" s="2">
        <f t="shared" si="13"/>
        <v>-67.866666666665907</v>
      </c>
      <c r="T91" s="14">
        <f t="shared" si="14"/>
        <v>0</v>
      </c>
      <c r="U91" s="5">
        <f t="shared" si="15"/>
        <v>-5.7319819819819172E-2</v>
      </c>
      <c r="V91" s="14">
        <f t="shared" si="16"/>
        <v>0</v>
      </c>
      <c r="W91" s="11">
        <f t="shared" si="17"/>
        <v>-5.7319819819819179E-2</v>
      </c>
    </row>
    <row r="92" spans="1:23" ht="18" x14ac:dyDescent="0.25">
      <c r="A92" t="s">
        <v>129</v>
      </c>
      <c r="B92" s="15" t="s">
        <v>152</v>
      </c>
      <c r="C92" t="s">
        <v>241</v>
      </c>
      <c r="D92" t="s">
        <v>241</v>
      </c>
      <c r="E92" t="s">
        <v>241</v>
      </c>
      <c r="F92" t="s">
        <v>105</v>
      </c>
      <c r="G92">
        <v>60</v>
      </c>
      <c r="H92" s="18">
        <v>45715</v>
      </c>
      <c r="I92" s="16">
        <v>69.38</v>
      </c>
      <c r="J92" s="2">
        <v>69.38</v>
      </c>
      <c r="K92" s="2">
        <f t="shared" si="9"/>
        <v>4162.7999999999993</v>
      </c>
      <c r="L92" s="4"/>
      <c r="M92" s="27"/>
      <c r="N92" s="16">
        <v>59.2</v>
      </c>
      <c r="O92" s="2">
        <v>65.986666666666693</v>
      </c>
      <c r="P92" s="16">
        <f t="shared" si="10"/>
        <v>3552</v>
      </c>
      <c r="Q92" s="2">
        <f t="shared" si="11"/>
        <v>3959.2000000000016</v>
      </c>
      <c r="R92" s="16">
        <f t="shared" si="12"/>
        <v>610.7999999999995</v>
      </c>
      <c r="S92" s="2">
        <f t="shared" si="13"/>
        <v>203.59999999999815</v>
      </c>
      <c r="T92" s="14">
        <f t="shared" si="14"/>
        <v>0.14672816373594685</v>
      </c>
      <c r="U92" s="5">
        <f t="shared" si="15"/>
        <v>4.8909387911981878E-2</v>
      </c>
      <c r="V92" s="14">
        <f t="shared" si="16"/>
        <v>0.14672816373594685</v>
      </c>
      <c r="W92" s="11">
        <f t="shared" si="17"/>
        <v>4.8909387911981884E-2</v>
      </c>
    </row>
    <row r="93" spans="1:23" ht="18" x14ac:dyDescent="0.25">
      <c r="A93" t="s">
        <v>3</v>
      </c>
      <c r="B93" s="15" t="s">
        <v>211</v>
      </c>
      <c r="C93" t="s">
        <v>10</v>
      </c>
      <c r="D93" t="s">
        <v>7</v>
      </c>
      <c r="E93" t="s">
        <v>8</v>
      </c>
      <c r="F93" t="s">
        <v>9</v>
      </c>
      <c r="G93">
        <v>24</v>
      </c>
      <c r="H93" s="18">
        <v>45673</v>
      </c>
      <c r="I93" s="16">
        <v>5996.75</v>
      </c>
      <c r="J93" s="2">
        <v>5996.75</v>
      </c>
      <c r="K93" s="2">
        <f t="shared" si="9"/>
        <v>143922</v>
      </c>
      <c r="L93" s="4"/>
      <c r="M93" s="27"/>
      <c r="N93" s="16">
        <v>5996.75</v>
      </c>
      <c r="O93" s="2">
        <v>5996.7541176470604</v>
      </c>
      <c r="P93" s="16">
        <f t="shared" si="10"/>
        <v>143922</v>
      </c>
      <c r="Q93" s="2">
        <f t="shared" si="11"/>
        <v>143922.09882352944</v>
      </c>
      <c r="R93" s="16">
        <f t="shared" si="12"/>
        <v>0</v>
      </c>
      <c r="S93" s="2">
        <f t="shared" si="13"/>
        <v>-9.8823529449873604E-2</v>
      </c>
      <c r="T93" s="14">
        <f t="shared" si="14"/>
        <v>0</v>
      </c>
      <c r="U93" s="5">
        <f t="shared" si="15"/>
        <v>-6.866464435588277E-7</v>
      </c>
      <c r="V93" s="14">
        <f t="shared" si="16"/>
        <v>0</v>
      </c>
      <c r="W93" s="11">
        <f t="shared" si="17"/>
        <v>-6.866464435588277E-7</v>
      </c>
    </row>
    <row r="94" spans="1:23" ht="18" x14ac:dyDescent="0.25">
      <c r="A94" t="s">
        <v>3</v>
      </c>
      <c r="B94" s="15" t="s">
        <v>211</v>
      </c>
      <c r="C94" t="s">
        <v>10</v>
      </c>
      <c r="D94" t="s">
        <v>7</v>
      </c>
      <c r="E94" t="s">
        <v>8</v>
      </c>
      <c r="F94" t="s">
        <v>9</v>
      </c>
      <c r="G94">
        <v>24</v>
      </c>
      <c r="H94" s="18">
        <v>45749</v>
      </c>
      <c r="I94" s="16">
        <v>5996.75</v>
      </c>
      <c r="J94" s="2">
        <v>5996.75</v>
      </c>
      <c r="K94" s="2">
        <f t="shared" si="9"/>
        <v>143922</v>
      </c>
      <c r="L94" s="4"/>
      <c r="M94" s="27"/>
      <c r="N94" s="16">
        <v>5996.75</v>
      </c>
      <c r="O94" s="2">
        <v>5996.7541176470604</v>
      </c>
      <c r="P94" s="16">
        <f t="shared" si="10"/>
        <v>143922</v>
      </c>
      <c r="Q94" s="2">
        <f t="shared" si="11"/>
        <v>143922.09882352944</v>
      </c>
      <c r="R94" s="16">
        <f t="shared" si="12"/>
        <v>0</v>
      </c>
      <c r="S94" s="2">
        <f t="shared" si="13"/>
        <v>-9.8823529449873604E-2</v>
      </c>
      <c r="T94" s="14">
        <f t="shared" si="14"/>
        <v>0</v>
      </c>
      <c r="U94" s="5">
        <f t="shared" si="15"/>
        <v>-6.866464435588277E-7</v>
      </c>
      <c r="V94" s="14">
        <f t="shared" si="16"/>
        <v>0</v>
      </c>
      <c r="W94" s="11">
        <f t="shared" si="17"/>
        <v>-6.866464435588277E-7</v>
      </c>
    </row>
    <row r="95" spans="1:23" ht="18" x14ac:dyDescent="0.25">
      <c r="A95" t="s">
        <v>3</v>
      </c>
      <c r="B95" s="15" t="s">
        <v>211</v>
      </c>
      <c r="C95" t="s">
        <v>10</v>
      </c>
      <c r="D95" t="s">
        <v>7</v>
      </c>
      <c r="E95" t="s">
        <v>8</v>
      </c>
      <c r="F95" t="s">
        <v>9</v>
      </c>
      <c r="G95">
        <v>24</v>
      </c>
      <c r="H95" s="18">
        <v>45854</v>
      </c>
      <c r="I95" s="16">
        <v>5996.75</v>
      </c>
      <c r="J95" s="2">
        <v>5996.75</v>
      </c>
      <c r="K95" s="2">
        <f t="shared" si="9"/>
        <v>143922</v>
      </c>
      <c r="L95" s="4"/>
      <c r="M95" s="27"/>
      <c r="N95" s="16">
        <v>5996.75</v>
      </c>
      <c r="O95" s="2">
        <v>5996.7541176470604</v>
      </c>
      <c r="P95" s="16">
        <f t="shared" si="10"/>
        <v>143922</v>
      </c>
      <c r="Q95" s="2">
        <f t="shared" si="11"/>
        <v>143922.09882352944</v>
      </c>
      <c r="R95" s="16">
        <f t="shared" si="12"/>
        <v>0</v>
      </c>
      <c r="S95" s="2">
        <f t="shared" si="13"/>
        <v>-9.8823529449873604E-2</v>
      </c>
      <c r="T95" s="14">
        <f t="shared" si="14"/>
        <v>0</v>
      </c>
      <c r="U95" s="5">
        <f t="shared" si="15"/>
        <v>-6.866464435588277E-7</v>
      </c>
      <c r="V95" s="14">
        <f t="shared" si="16"/>
        <v>0</v>
      </c>
      <c r="W95" s="11">
        <f t="shared" si="17"/>
        <v>-6.866464435588277E-7</v>
      </c>
    </row>
    <row r="96" spans="1:23" ht="18" x14ac:dyDescent="0.25">
      <c r="A96" t="s">
        <v>3</v>
      </c>
      <c r="B96" s="15" t="s">
        <v>211</v>
      </c>
      <c r="C96" t="s">
        <v>10</v>
      </c>
      <c r="D96" t="s">
        <v>7</v>
      </c>
      <c r="E96" t="s">
        <v>8</v>
      </c>
      <c r="F96" t="s">
        <v>9</v>
      </c>
      <c r="G96">
        <v>24</v>
      </c>
      <c r="H96" s="18">
        <v>45940</v>
      </c>
      <c r="I96" s="16">
        <v>5996.75</v>
      </c>
      <c r="J96" s="2">
        <v>5996.75</v>
      </c>
      <c r="K96" s="2">
        <f t="shared" si="9"/>
        <v>143922</v>
      </c>
      <c r="L96" s="4"/>
      <c r="M96" s="27"/>
      <c r="N96" s="16">
        <v>5996.75</v>
      </c>
      <c r="O96" s="2">
        <v>5996.7541176470604</v>
      </c>
      <c r="P96" s="16">
        <f t="shared" si="10"/>
        <v>143922</v>
      </c>
      <c r="Q96" s="2">
        <f t="shared" si="11"/>
        <v>143922.09882352944</v>
      </c>
      <c r="R96" s="16">
        <f t="shared" si="12"/>
        <v>0</v>
      </c>
      <c r="S96" s="2">
        <f t="shared" si="13"/>
        <v>-9.8823529449873604E-2</v>
      </c>
      <c r="T96" s="14">
        <f t="shared" si="14"/>
        <v>0</v>
      </c>
      <c r="U96" s="5">
        <f t="shared" si="15"/>
        <v>-6.866464435588277E-7</v>
      </c>
      <c r="V96" s="14">
        <f t="shared" si="16"/>
        <v>0</v>
      </c>
      <c r="W96" s="11">
        <f t="shared" si="17"/>
        <v>-6.866464435588277E-7</v>
      </c>
    </row>
    <row r="97" spans="1:23" ht="18" x14ac:dyDescent="0.25">
      <c r="A97" t="s">
        <v>129</v>
      </c>
      <c r="B97" s="15" t="s">
        <v>163</v>
      </c>
      <c r="C97" t="s">
        <v>241</v>
      </c>
      <c r="D97" t="s">
        <v>241</v>
      </c>
      <c r="E97" t="s">
        <v>241</v>
      </c>
      <c r="F97" t="s">
        <v>105</v>
      </c>
      <c r="G97">
        <v>5</v>
      </c>
      <c r="H97" s="18">
        <v>45714</v>
      </c>
      <c r="I97" s="16">
        <v>1818.92</v>
      </c>
      <c r="J97" s="2">
        <v>1818.92</v>
      </c>
      <c r="K97" s="2">
        <f t="shared" si="9"/>
        <v>9094.6</v>
      </c>
      <c r="L97" s="4"/>
      <c r="M97" s="27"/>
      <c r="N97" s="16">
        <v>1818.92</v>
      </c>
      <c r="O97" s="2">
        <v>1818.92</v>
      </c>
      <c r="P97" s="16">
        <f t="shared" si="10"/>
        <v>9094.6</v>
      </c>
      <c r="Q97" s="2">
        <f t="shared" si="11"/>
        <v>9094.6</v>
      </c>
      <c r="R97" s="16">
        <f t="shared" si="12"/>
        <v>0</v>
      </c>
      <c r="S97" s="2">
        <f t="shared" si="13"/>
        <v>0</v>
      </c>
      <c r="T97" s="14">
        <f t="shared" si="14"/>
        <v>0</v>
      </c>
      <c r="U97" s="5">
        <f t="shared" si="15"/>
        <v>0</v>
      </c>
      <c r="V97" s="14">
        <f t="shared" si="16"/>
        <v>0</v>
      </c>
      <c r="W97" s="11">
        <f t="shared" si="17"/>
        <v>0</v>
      </c>
    </row>
    <row r="98" spans="1:23" ht="18" x14ac:dyDescent="0.25">
      <c r="A98" t="s">
        <v>99</v>
      </c>
      <c r="B98" s="15" t="s">
        <v>168</v>
      </c>
      <c r="C98" t="s">
        <v>241</v>
      </c>
      <c r="D98" t="s">
        <v>241</v>
      </c>
      <c r="E98" t="s">
        <v>241</v>
      </c>
      <c r="F98" t="s">
        <v>64</v>
      </c>
      <c r="G98">
        <v>70</v>
      </c>
      <c r="H98" s="18">
        <v>45824</v>
      </c>
      <c r="I98" s="16">
        <v>115.8</v>
      </c>
      <c r="J98" s="2">
        <v>115.8</v>
      </c>
      <c r="K98" s="2">
        <f t="shared" si="9"/>
        <v>8106</v>
      </c>
      <c r="L98" s="4"/>
      <c r="M98" s="27"/>
      <c r="N98" s="16">
        <v>115.8</v>
      </c>
      <c r="O98" s="2">
        <v>115.8</v>
      </c>
      <c r="P98" s="16">
        <f t="shared" si="10"/>
        <v>8106</v>
      </c>
      <c r="Q98" s="2">
        <f t="shared" si="11"/>
        <v>8106</v>
      </c>
      <c r="R98" s="16">
        <f t="shared" si="12"/>
        <v>0</v>
      </c>
      <c r="S98" s="2">
        <f t="shared" si="13"/>
        <v>0</v>
      </c>
      <c r="T98" s="14">
        <f t="shared" si="14"/>
        <v>0</v>
      </c>
      <c r="U98" s="5">
        <f t="shared" si="15"/>
        <v>0</v>
      </c>
      <c r="V98" s="14">
        <f t="shared" si="16"/>
        <v>0</v>
      </c>
      <c r="W98" s="11">
        <f t="shared" si="17"/>
        <v>0</v>
      </c>
    </row>
    <row r="99" spans="1:23" ht="18" x14ac:dyDescent="0.25">
      <c r="A99" t="s">
        <v>99</v>
      </c>
      <c r="B99" s="15" t="s">
        <v>168</v>
      </c>
      <c r="C99" t="s">
        <v>241</v>
      </c>
      <c r="D99" t="s">
        <v>241</v>
      </c>
      <c r="E99" t="s">
        <v>241</v>
      </c>
      <c r="F99" t="s">
        <v>64</v>
      </c>
      <c r="G99">
        <v>30</v>
      </c>
      <c r="H99" s="18">
        <v>45841</v>
      </c>
      <c r="I99" s="16">
        <v>115.8</v>
      </c>
      <c r="J99" s="2">
        <v>115.8</v>
      </c>
      <c r="K99" s="2">
        <f t="shared" si="9"/>
        <v>3474</v>
      </c>
      <c r="L99" s="4"/>
      <c r="M99" s="27"/>
      <c r="N99" s="16">
        <v>115.8</v>
      </c>
      <c r="O99" s="2">
        <v>115.8</v>
      </c>
      <c r="P99" s="16">
        <f t="shared" si="10"/>
        <v>3474</v>
      </c>
      <c r="Q99" s="2">
        <f t="shared" si="11"/>
        <v>3474</v>
      </c>
      <c r="R99" s="16">
        <f t="shared" si="12"/>
        <v>0</v>
      </c>
      <c r="S99" s="2">
        <f t="shared" si="13"/>
        <v>0</v>
      </c>
      <c r="T99" s="14">
        <f t="shared" si="14"/>
        <v>0</v>
      </c>
      <c r="U99" s="5">
        <f t="shared" si="15"/>
        <v>0</v>
      </c>
      <c r="V99" s="14">
        <f t="shared" si="16"/>
        <v>0</v>
      </c>
      <c r="W99" s="11">
        <f t="shared" si="17"/>
        <v>0</v>
      </c>
    </row>
    <row r="100" spans="1:23" ht="18" x14ac:dyDescent="0.25">
      <c r="A100" t="s">
        <v>129</v>
      </c>
      <c r="B100" s="15" t="s">
        <v>151</v>
      </c>
      <c r="C100" t="s">
        <v>241</v>
      </c>
      <c r="D100" t="s">
        <v>241</v>
      </c>
      <c r="E100" t="s">
        <v>241</v>
      </c>
      <c r="F100" t="s">
        <v>105</v>
      </c>
      <c r="G100">
        <v>1</v>
      </c>
      <c r="H100" s="18">
        <v>45701</v>
      </c>
      <c r="I100" s="16">
        <v>290.44</v>
      </c>
      <c r="J100" s="2">
        <v>290.44</v>
      </c>
      <c r="K100" s="2">
        <f t="shared" si="9"/>
        <v>290.44</v>
      </c>
      <c r="L100" s="4"/>
      <c r="M100" s="27"/>
      <c r="N100" s="16">
        <v>228</v>
      </c>
      <c r="O100" s="2">
        <v>275.16800000000001</v>
      </c>
      <c r="P100" s="16">
        <f t="shared" si="10"/>
        <v>228</v>
      </c>
      <c r="Q100" s="2">
        <f t="shared" si="11"/>
        <v>275.16800000000001</v>
      </c>
      <c r="R100" s="16">
        <f t="shared" si="12"/>
        <v>62.44</v>
      </c>
      <c r="S100" s="2">
        <f t="shared" si="13"/>
        <v>15.271999999999991</v>
      </c>
      <c r="T100" s="14">
        <f t="shared" si="14"/>
        <v>0.21498416196116238</v>
      </c>
      <c r="U100" s="5">
        <f t="shared" si="15"/>
        <v>5.2582288940917203E-2</v>
      </c>
      <c r="V100" s="14">
        <f t="shared" si="16"/>
        <v>0.21498416196116238</v>
      </c>
      <c r="W100" s="11">
        <f t="shared" si="17"/>
        <v>5.2582288940917203E-2</v>
      </c>
    </row>
    <row r="101" spans="1:23" ht="18" x14ac:dyDescent="0.25">
      <c r="A101" t="s">
        <v>129</v>
      </c>
      <c r="B101" s="15" t="s">
        <v>151</v>
      </c>
      <c r="C101" t="s">
        <v>241</v>
      </c>
      <c r="D101" t="s">
        <v>241</v>
      </c>
      <c r="E101" t="s">
        <v>241</v>
      </c>
      <c r="F101" t="s">
        <v>105</v>
      </c>
      <c r="G101">
        <v>2</v>
      </c>
      <c r="H101" s="18">
        <v>45925</v>
      </c>
      <c r="I101" s="16">
        <v>281.52</v>
      </c>
      <c r="J101" s="2">
        <v>281.52</v>
      </c>
      <c r="K101" s="2">
        <f t="shared" si="9"/>
        <v>563.04</v>
      </c>
      <c r="L101" s="4"/>
      <c r="M101" s="27"/>
      <c r="N101" s="16">
        <v>228</v>
      </c>
      <c r="O101" s="2">
        <v>273.38400000000001</v>
      </c>
      <c r="P101" s="16">
        <f t="shared" si="10"/>
        <v>456</v>
      </c>
      <c r="Q101" s="2">
        <f t="shared" si="11"/>
        <v>546.76800000000003</v>
      </c>
      <c r="R101" s="16">
        <f t="shared" si="12"/>
        <v>107.03999999999996</v>
      </c>
      <c r="S101" s="2">
        <f t="shared" si="13"/>
        <v>16.271999999999935</v>
      </c>
      <c r="T101" s="14">
        <f t="shared" si="14"/>
        <v>0.1901108269394714</v>
      </c>
      <c r="U101" s="5">
        <f t="shared" si="15"/>
        <v>2.8900255754475589E-2</v>
      </c>
      <c r="V101" s="14">
        <f t="shared" si="16"/>
        <v>0.1901108269394714</v>
      </c>
      <c r="W101" s="11">
        <f t="shared" si="17"/>
        <v>2.8900255754475589E-2</v>
      </c>
    </row>
    <row r="102" spans="1:23" ht="18" x14ac:dyDescent="0.25">
      <c r="A102" t="s">
        <v>129</v>
      </c>
      <c r="B102" s="15" t="s">
        <v>151</v>
      </c>
      <c r="C102" t="s">
        <v>241</v>
      </c>
      <c r="D102" t="s">
        <v>241</v>
      </c>
      <c r="E102" t="s">
        <v>241</v>
      </c>
      <c r="F102" t="s">
        <v>105</v>
      </c>
      <c r="G102">
        <v>3</v>
      </c>
      <c r="H102" s="18">
        <v>45813</v>
      </c>
      <c r="I102" s="16">
        <v>285.44</v>
      </c>
      <c r="J102" s="2">
        <v>285.44</v>
      </c>
      <c r="K102" s="2">
        <f t="shared" si="9"/>
        <v>856.31999999999994</v>
      </c>
      <c r="L102" s="4"/>
      <c r="M102" s="27"/>
      <c r="N102" s="16">
        <v>228</v>
      </c>
      <c r="O102" s="2">
        <v>274.16800000000001</v>
      </c>
      <c r="P102" s="16">
        <f t="shared" si="10"/>
        <v>684</v>
      </c>
      <c r="Q102" s="2">
        <f t="shared" si="11"/>
        <v>822.50400000000002</v>
      </c>
      <c r="R102" s="16">
        <f t="shared" si="12"/>
        <v>172.32</v>
      </c>
      <c r="S102" s="2">
        <f t="shared" si="13"/>
        <v>33.815999999999974</v>
      </c>
      <c r="T102" s="14">
        <f t="shared" si="14"/>
        <v>0.20123318385650224</v>
      </c>
      <c r="U102" s="5">
        <f t="shared" si="15"/>
        <v>3.9489910313901318E-2</v>
      </c>
      <c r="V102" s="14">
        <f t="shared" si="16"/>
        <v>0.20123318385650224</v>
      </c>
      <c r="W102" s="11">
        <f t="shared" si="17"/>
        <v>3.9489910313901318E-2</v>
      </c>
    </row>
    <row r="103" spans="1:23" ht="18" x14ac:dyDescent="0.25">
      <c r="A103" t="s">
        <v>129</v>
      </c>
      <c r="B103" s="15" t="s">
        <v>151</v>
      </c>
      <c r="C103" t="s">
        <v>241</v>
      </c>
      <c r="D103" t="s">
        <v>241</v>
      </c>
      <c r="E103" t="s">
        <v>241</v>
      </c>
      <c r="F103" t="s">
        <v>64</v>
      </c>
      <c r="G103">
        <v>32</v>
      </c>
      <c r="H103" s="18">
        <v>45994</v>
      </c>
      <c r="I103" s="16">
        <v>228</v>
      </c>
      <c r="J103" s="2">
        <v>228</v>
      </c>
      <c r="K103" s="2">
        <f t="shared" si="9"/>
        <v>7296</v>
      </c>
      <c r="L103" s="4"/>
      <c r="M103" s="27"/>
      <c r="N103" s="16">
        <v>228</v>
      </c>
      <c r="O103" s="2">
        <v>262.68</v>
      </c>
      <c r="P103" s="16">
        <f t="shared" si="10"/>
        <v>7296</v>
      </c>
      <c r="Q103" s="2">
        <f t="shared" si="11"/>
        <v>8405.76</v>
      </c>
      <c r="R103" s="16">
        <f t="shared" si="12"/>
        <v>0</v>
      </c>
      <c r="S103" s="2">
        <f t="shared" si="13"/>
        <v>-1109.7600000000002</v>
      </c>
      <c r="T103" s="14">
        <f t="shared" si="14"/>
        <v>0</v>
      </c>
      <c r="U103" s="5">
        <f t="shared" si="15"/>
        <v>-0.15210526315789477</v>
      </c>
      <c r="V103" s="14">
        <f t="shared" si="16"/>
        <v>0</v>
      </c>
      <c r="W103" s="11">
        <f t="shared" si="17"/>
        <v>-0.15210526315789477</v>
      </c>
    </row>
    <row r="104" spans="1:23" ht="18" x14ac:dyDescent="0.25">
      <c r="A104" t="s">
        <v>3</v>
      </c>
      <c r="B104" s="15" t="s">
        <v>212</v>
      </c>
      <c r="C104" t="s">
        <v>12</v>
      </c>
      <c r="D104" t="s">
        <v>5</v>
      </c>
      <c r="E104" t="s">
        <v>15</v>
      </c>
      <c r="F104" t="s">
        <v>14</v>
      </c>
      <c r="G104">
        <v>9</v>
      </c>
      <c r="H104" s="18">
        <v>45670</v>
      </c>
      <c r="I104" s="16">
        <v>132655.21</v>
      </c>
      <c r="J104" s="2">
        <v>125908.43</v>
      </c>
      <c r="K104" s="2">
        <f t="shared" si="9"/>
        <v>1133175.8699999999</v>
      </c>
      <c r="L104" s="4"/>
      <c r="M104" s="27"/>
      <c r="N104" s="16">
        <v>125400</v>
      </c>
      <c r="O104" s="2">
        <v>127642.214285714</v>
      </c>
      <c r="P104" s="16">
        <f t="shared" si="10"/>
        <v>1128600</v>
      </c>
      <c r="Q104" s="2">
        <f t="shared" si="11"/>
        <v>1148779.9285714261</v>
      </c>
      <c r="R104" s="16">
        <f t="shared" si="12"/>
        <v>4575.8699999999371</v>
      </c>
      <c r="S104" s="2">
        <f t="shared" si="13"/>
        <v>-15604.058571426052</v>
      </c>
      <c r="T104" s="14">
        <f t="shared" si="14"/>
        <v>4.0380933985118637E-3</v>
      </c>
      <c r="U104" s="5">
        <f t="shared" si="15"/>
        <v>-1.3770200182100642E-2</v>
      </c>
      <c r="V104" s="14">
        <f t="shared" si="16"/>
        <v>4.0380933985118637E-3</v>
      </c>
      <c r="W104" s="11">
        <f t="shared" si="17"/>
        <v>-1.3770200182100643E-2</v>
      </c>
    </row>
    <row r="105" spans="1:23" ht="18" x14ac:dyDescent="0.25">
      <c r="A105" t="s">
        <v>3</v>
      </c>
      <c r="B105" s="15" t="s">
        <v>212</v>
      </c>
      <c r="C105" t="s">
        <v>12</v>
      </c>
      <c r="D105" t="s">
        <v>5</v>
      </c>
      <c r="E105" t="s">
        <v>15</v>
      </c>
      <c r="F105" t="s">
        <v>13</v>
      </c>
      <c r="G105">
        <v>3</v>
      </c>
      <c r="H105" s="18">
        <v>45681</v>
      </c>
      <c r="I105" s="16">
        <v>133941.69</v>
      </c>
      <c r="J105" s="2">
        <v>125400</v>
      </c>
      <c r="K105" s="2">
        <f t="shared" si="9"/>
        <v>376200</v>
      </c>
      <c r="L105" s="4"/>
      <c r="M105" s="27"/>
      <c r="N105" s="16">
        <v>125400</v>
      </c>
      <c r="O105" s="2">
        <v>127664.44428571399</v>
      </c>
      <c r="P105" s="16">
        <f t="shared" si="10"/>
        <v>376200</v>
      </c>
      <c r="Q105" s="2">
        <f t="shared" si="11"/>
        <v>382993.33285714197</v>
      </c>
      <c r="R105" s="16">
        <f t="shared" si="12"/>
        <v>0</v>
      </c>
      <c r="S105" s="2">
        <f t="shared" si="13"/>
        <v>-6793.3328571419843</v>
      </c>
      <c r="T105" s="14">
        <f t="shared" si="14"/>
        <v>0</v>
      </c>
      <c r="U105" s="5">
        <f t="shared" si="15"/>
        <v>-1.8057769423556577E-2</v>
      </c>
      <c r="V105" s="14">
        <f t="shared" si="16"/>
        <v>0</v>
      </c>
      <c r="W105" s="11">
        <f t="shared" si="17"/>
        <v>-1.8057769423556577E-2</v>
      </c>
    </row>
    <row r="106" spans="1:23" ht="18" x14ac:dyDescent="0.25">
      <c r="A106" t="s">
        <v>3</v>
      </c>
      <c r="B106" s="15" t="s">
        <v>212</v>
      </c>
      <c r="C106" t="s">
        <v>12</v>
      </c>
      <c r="D106" t="s">
        <v>5</v>
      </c>
      <c r="E106" t="s">
        <v>15</v>
      </c>
      <c r="F106" t="s">
        <v>13</v>
      </c>
      <c r="G106">
        <v>9</v>
      </c>
      <c r="H106" s="18">
        <v>45751</v>
      </c>
      <c r="I106" s="16">
        <v>133947.70000000001</v>
      </c>
      <c r="J106" s="2">
        <v>133941.71</v>
      </c>
      <c r="K106" s="2">
        <f t="shared" si="9"/>
        <v>1205475.3899999999</v>
      </c>
      <c r="L106" s="4"/>
      <c r="M106" s="27"/>
      <c r="N106" s="16">
        <v>125400</v>
      </c>
      <c r="O106" s="2">
        <v>127908.664857143</v>
      </c>
      <c r="P106" s="16">
        <f t="shared" si="10"/>
        <v>1128600</v>
      </c>
      <c r="Q106" s="2">
        <f t="shared" si="11"/>
        <v>1151177.9837142869</v>
      </c>
      <c r="R106" s="16">
        <f t="shared" si="12"/>
        <v>76875.389999999927</v>
      </c>
      <c r="S106" s="2">
        <f t="shared" si="13"/>
        <v>54297.406285712947</v>
      </c>
      <c r="T106" s="14">
        <f t="shared" si="14"/>
        <v>6.3771845230287061E-2</v>
      </c>
      <c r="U106" s="5">
        <f t="shared" si="15"/>
        <v>4.5042318355178489E-2</v>
      </c>
      <c r="V106" s="14">
        <f t="shared" si="16"/>
        <v>6.3771845230287061E-2</v>
      </c>
      <c r="W106" s="11">
        <f t="shared" si="17"/>
        <v>4.5042318355178489E-2</v>
      </c>
    </row>
    <row r="107" spans="1:23" ht="18" x14ac:dyDescent="0.25">
      <c r="A107" t="s">
        <v>3</v>
      </c>
      <c r="B107" s="15" t="s">
        <v>212</v>
      </c>
      <c r="C107" t="s">
        <v>12</v>
      </c>
      <c r="D107" t="s">
        <v>5</v>
      </c>
      <c r="E107" t="s">
        <v>15</v>
      </c>
      <c r="F107" t="s">
        <v>13</v>
      </c>
      <c r="G107">
        <v>3</v>
      </c>
      <c r="H107" s="18">
        <v>45763</v>
      </c>
      <c r="I107" s="16">
        <v>133941.69</v>
      </c>
      <c r="J107" s="2">
        <v>133941.71</v>
      </c>
      <c r="K107" s="2">
        <f t="shared" si="9"/>
        <v>401825.13</v>
      </c>
      <c r="L107" s="4"/>
      <c r="M107" s="27"/>
      <c r="N107" s="16">
        <v>125400</v>
      </c>
      <c r="O107" s="2">
        <v>127908.493142857</v>
      </c>
      <c r="P107" s="16">
        <f t="shared" si="10"/>
        <v>376200</v>
      </c>
      <c r="Q107" s="2">
        <f t="shared" si="11"/>
        <v>383725.47942857101</v>
      </c>
      <c r="R107" s="16">
        <f t="shared" si="12"/>
        <v>25625.129999999976</v>
      </c>
      <c r="S107" s="2">
        <f t="shared" si="13"/>
        <v>18099.650571428981</v>
      </c>
      <c r="T107" s="14">
        <f t="shared" si="14"/>
        <v>6.3771845230287061E-2</v>
      </c>
      <c r="U107" s="5">
        <f t="shared" si="15"/>
        <v>4.5043600362747301E-2</v>
      </c>
      <c r="V107" s="14">
        <f t="shared" si="16"/>
        <v>6.3771845230287047E-2</v>
      </c>
      <c r="W107" s="11">
        <f t="shared" si="17"/>
        <v>4.5043600362747301E-2</v>
      </c>
    </row>
    <row r="108" spans="1:23" ht="18" x14ac:dyDescent="0.25">
      <c r="A108" t="s">
        <v>3</v>
      </c>
      <c r="B108" s="15" t="s">
        <v>212</v>
      </c>
      <c r="C108" t="s">
        <v>12</v>
      </c>
      <c r="D108" t="s">
        <v>5</v>
      </c>
      <c r="E108" t="s">
        <v>15</v>
      </c>
      <c r="F108" t="s">
        <v>14</v>
      </c>
      <c r="G108">
        <v>3</v>
      </c>
      <c r="H108" s="18">
        <v>45869</v>
      </c>
      <c r="I108" s="16">
        <v>125908.43</v>
      </c>
      <c r="J108" s="2">
        <v>125908.43</v>
      </c>
      <c r="K108" s="2">
        <f t="shared" si="9"/>
        <v>377725.29</v>
      </c>
      <c r="L108" s="4"/>
      <c r="M108" s="27"/>
      <c r="N108" s="16">
        <v>125400</v>
      </c>
      <c r="O108" s="2">
        <v>127449.449142857</v>
      </c>
      <c r="P108" s="16">
        <f t="shared" si="10"/>
        <v>376200</v>
      </c>
      <c r="Q108" s="2">
        <f t="shared" si="11"/>
        <v>382348.34742857103</v>
      </c>
      <c r="R108" s="16">
        <f t="shared" si="12"/>
        <v>1525.289999999979</v>
      </c>
      <c r="S108" s="2">
        <f t="shared" si="13"/>
        <v>-4623.0574285710318</v>
      </c>
      <c r="T108" s="14">
        <f t="shared" si="14"/>
        <v>4.0380933985118637E-3</v>
      </c>
      <c r="U108" s="5">
        <f t="shared" si="15"/>
        <v>-1.223920545158899E-2</v>
      </c>
      <c r="V108" s="14">
        <f t="shared" si="16"/>
        <v>4.0380933985118637E-3</v>
      </c>
      <c r="W108" s="11">
        <f t="shared" si="17"/>
        <v>-1.223920545158899E-2</v>
      </c>
    </row>
    <row r="109" spans="1:23" ht="18" x14ac:dyDescent="0.25">
      <c r="A109" t="s">
        <v>3</v>
      </c>
      <c r="B109" s="15" t="s">
        <v>212</v>
      </c>
      <c r="C109" t="s">
        <v>12</v>
      </c>
      <c r="D109" t="s">
        <v>5</v>
      </c>
      <c r="E109" t="s">
        <v>15</v>
      </c>
      <c r="F109" t="s">
        <v>14</v>
      </c>
      <c r="G109">
        <v>9</v>
      </c>
      <c r="H109" s="18">
        <v>45875</v>
      </c>
      <c r="I109" s="16">
        <v>125908.43</v>
      </c>
      <c r="J109" s="2">
        <v>125908.43</v>
      </c>
      <c r="K109" s="2">
        <f t="shared" si="9"/>
        <v>1133175.8699999999</v>
      </c>
      <c r="L109" s="4"/>
      <c r="M109" s="27"/>
      <c r="N109" s="16">
        <v>125400</v>
      </c>
      <c r="O109" s="2">
        <v>127449.449142857</v>
      </c>
      <c r="P109" s="16">
        <f t="shared" si="10"/>
        <v>1128600</v>
      </c>
      <c r="Q109" s="2">
        <f t="shared" si="11"/>
        <v>1147045.0422857131</v>
      </c>
      <c r="R109" s="16">
        <f t="shared" si="12"/>
        <v>4575.8699999999371</v>
      </c>
      <c r="S109" s="2">
        <f t="shared" si="13"/>
        <v>-13869.172285713095</v>
      </c>
      <c r="T109" s="14">
        <f t="shared" si="14"/>
        <v>4.0380933985118637E-3</v>
      </c>
      <c r="U109" s="5">
        <f t="shared" si="15"/>
        <v>-1.223920545158899E-2</v>
      </c>
      <c r="V109" s="14">
        <f t="shared" si="16"/>
        <v>4.0380933985118637E-3</v>
      </c>
      <c r="W109" s="11">
        <f t="shared" si="17"/>
        <v>-1.223920545158899E-2</v>
      </c>
    </row>
    <row r="110" spans="1:23" ht="18" x14ac:dyDescent="0.25">
      <c r="A110" t="s">
        <v>3</v>
      </c>
      <c r="B110" s="15" t="s">
        <v>212</v>
      </c>
      <c r="C110" t="s">
        <v>12</v>
      </c>
      <c r="D110" t="s">
        <v>5</v>
      </c>
      <c r="E110" t="s">
        <v>15</v>
      </c>
      <c r="F110" t="s">
        <v>14</v>
      </c>
      <c r="G110">
        <v>3</v>
      </c>
      <c r="H110" s="18">
        <v>45974</v>
      </c>
      <c r="I110" s="16">
        <v>125908.43</v>
      </c>
      <c r="J110" s="2">
        <v>125908.43</v>
      </c>
      <c r="K110" s="2">
        <f t="shared" si="9"/>
        <v>377725.29</v>
      </c>
      <c r="L110" s="4"/>
      <c r="M110" s="27"/>
      <c r="N110" s="16">
        <v>125400</v>
      </c>
      <c r="O110" s="2">
        <v>127449.449142857</v>
      </c>
      <c r="P110" s="16">
        <f t="shared" si="10"/>
        <v>376200</v>
      </c>
      <c r="Q110" s="2">
        <f t="shared" si="11"/>
        <v>382348.34742857103</v>
      </c>
      <c r="R110" s="16">
        <f t="shared" si="12"/>
        <v>1525.289999999979</v>
      </c>
      <c r="S110" s="2">
        <f t="shared" si="13"/>
        <v>-4623.0574285710318</v>
      </c>
      <c r="T110" s="14">
        <f t="shared" si="14"/>
        <v>4.0380933985118637E-3</v>
      </c>
      <c r="U110" s="5">
        <f t="shared" si="15"/>
        <v>-1.223920545158899E-2</v>
      </c>
      <c r="V110" s="14">
        <f t="shared" si="16"/>
        <v>4.0380933985118637E-3</v>
      </c>
      <c r="W110" s="11">
        <f t="shared" si="17"/>
        <v>-1.223920545158899E-2</v>
      </c>
    </row>
    <row r="111" spans="1:23" ht="18" x14ac:dyDescent="0.25">
      <c r="A111" t="s">
        <v>3</v>
      </c>
      <c r="B111" s="15" t="s">
        <v>212</v>
      </c>
      <c r="C111" t="s">
        <v>12</v>
      </c>
      <c r="D111" t="s">
        <v>5</v>
      </c>
      <c r="E111" t="s">
        <v>15</v>
      </c>
      <c r="F111" t="s">
        <v>14</v>
      </c>
      <c r="G111">
        <v>9</v>
      </c>
      <c r="H111" s="18">
        <v>45974</v>
      </c>
      <c r="I111" s="16">
        <v>125908.43</v>
      </c>
      <c r="J111" s="2">
        <v>125908.43</v>
      </c>
      <c r="K111" s="2">
        <f t="shared" si="9"/>
        <v>1133175.8699999999</v>
      </c>
      <c r="L111" s="4"/>
      <c r="M111" s="27"/>
      <c r="N111" s="16">
        <v>125400</v>
      </c>
      <c r="O111" s="2">
        <v>127449.449142857</v>
      </c>
      <c r="P111" s="16">
        <f t="shared" si="10"/>
        <v>1128600</v>
      </c>
      <c r="Q111" s="2">
        <f t="shared" si="11"/>
        <v>1147045.0422857131</v>
      </c>
      <c r="R111" s="16">
        <f t="shared" si="12"/>
        <v>4575.8699999999371</v>
      </c>
      <c r="S111" s="2">
        <f t="shared" si="13"/>
        <v>-13869.172285713095</v>
      </c>
      <c r="T111" s="14">
        <f t="shared" si="14"/>
        <v>4.0380933985118637E-3</v>
      </c>
      <c r="U111" s="5">
        <f t="shared" si="15"/>
        <v>-1.223920545158899E-2</v>
      </c>
      <c r="V111" s="14">
        <f t="shared" si="16"/>
        <v>4.0380933985118637E-3</v>
      </c>
      <c r="W111" s="11">
        <f t="shared" si="17"/>
        <v>-1.223920545158899E-2</v>
      </c>
    </row>
    <row r="112" spans="1:23" ht="18" x14ac:dyDescent="0.25">
      <c r="A112" t="s">
        <v>3</v>
      </c>
      <c r="B112" s="15" t="s">
        <v>212</v>
      </c>
      <c r="C112" t="s">
        <v>12</v>
      </c>
      <c r="D112" t="s">
        <v>5</v>
      </c>
      <c r="E112" t="s">
        <v>15</v>
      </c>
      <c r="F112" t="s">
        <v>14</v>
      </c>
      <c r="G112">
        <v>3</v>
      </c>
      <c r="H112" s="18">
        <v>46021</v>
      </c>
      <c r="I112" s="16">
        <v>125908.43</v>
      </c>
      <c r="J112" s="2">
        <v>125908.43</v>
      </c>
      <c r="K112" s="2">
        <f t="shared" si="9"/>
        <v>377725.29</v>
      </c>
      <c r="L112" s="4"/>
      <c r="M112" s="27"/>
      <c r="N112" s="16">
        <v>125400</v>
      </c>
      <c r="O112" s="2">
        <v>127449.449142857</v>
      </c>
      <c r="P112" s="16">
        <f t="shared" si="10"/>
        <v>376200</v>
      </c>
      <c r="Q112" s="2">
        <f t="shared" si="11"/>
        <v>382348.34742857103</v>
      </c>
      <c r="R112" s="16">
        <f t="shared" si="12"/>
        <v>1525.289999999979</v>
      </c>
      <c r="S112" s="2">
        <f t="shared" si="13"/>
        <v>-4623.0574285710318</v>
      </c>
      <c r="T112" s="14">
        <f t="shared" si="14"/>
        <v>4.0380933985118637E-3</v>
      </c>
      <c r="U112" s="5">
        <f t="shared" si="15"/>
        <v>-1.223920545158899E-2</v>
      </c>
      <c r="V112" s="14">
        <f t="shared" si="16"/>
        <v>4.0380933985118637E-3</v>
      </c>
      <c r="W112" s="11">
        <f t="shared" si="17"/>
        <v>-1.223920545158899E-2</v>
      </c>
    </row>
    <row r="113" spans="1:23" ht="72" x14ac:dyDescent="0.25">
      <c r="A113" t="s">
        <v>3</v>
      </c>
      <c r="B113" s="15" t="s">
        <v>213</v>
      </c>
      <c r="C113" t="s">
        <v>101</v>
      </c>
      <c r="D113" t="s">
        <v>5</v>
      </c>
      <c r="E113" t="s">
        <v>103</v>
      </c>
      <c r="F113" t="s">
        <v>14</v>
      </c>
      <c r="G113">
        <v>3</v>
      </c>
      <c r="H113" s="18">
        <v>46021</v>
      </c>
      <c r="I113" s="16">
        <v>125908.43</v>
      </c>
      <c r="J113" s="2">
        <v>125908.43</v>
      </c>
      <c r="K113" s="2">
        <f t="shared" si="9"/>
        <v>377725.29</v>
      </c>
      <c r="L113" s="25" t="s">
        <v>317</v>
      </c>
      <c r="M113" s="27" t="s">
        <v>293</v>
      </c>
      <c r="N113" s="16">
        <v>23018.400000000001</v>
      </c>
      <c r="O113" s="2">
        <v>42726.106666666703</v>
      </c>
      <c r="P113" s="16">
        <f t="shared" si="10"/>
        <v>69055.200000000012</v>
      </c>
      <c r="Q113" s="2">
        <f t="shared" si="11"/>
        <v>128178.32000000011</v>
      </c>
      <c r="R113" s="16">
        <f t="shared" si="12"/>
        <v>308670.08999999997</v>
      </c>
      <c r="S113" s="2">
        <f t="shared" si="13"/>
        <v>249546.96999999986</v>
      </c>
      <c r="T113" s="14">
        <f t="shared" si="14"/>
        <v>0.81718142303894981</v>
      </c>
      <c r="U113" s="5">
        <f t="shared" si="15"/>
        <v>0.66065729938283957</v>
      </c>
      <c r="V113" s="14">
        <f t="shared" si="16"/>
        <v>0.81718142303894981</v>
      </c>
      <c r="W113" s="11">
        <f t="shared" si="17"/>
        <v>0.66065729938283946</v>
      </c>
    </row>
    <row r="114" spans="1:23" ht="18" x14ac:dyDescent="0.25">
      <c r="A114" t="s">
        <v>3</v>
      </c>
      <c r="B114" s="15" t="s">
        <v>214</v>
      </c>
      <c r="C114" t="s">
        <v>101</v>
      </c>
      <c r="D114" t="s">
        <v>4</v>
      </c>
      <c r="E114" t="s">
        <v>102</v>
      </c>
      <c r="F114" t="s">
        <v>13</v>
      </c>
      <c r="G114">
        <v>3</v>
      </c>
      <c r="H114" s="18">
        <v>45684</v>
      </c>
      <c r="I114" s="16">
        <v>44832.65</v>
      </c>
      <c r="J114" s="2">
        <v>40800</v>
      </c>
      <c r="K114" s="2">
        <f t="shared" si="9"/>
        <v>122400</v>
      </c>
      <c r="L114" s="4"/>
      <c r="M114" s="27"/>
      <c r="N114" s="16">
        <v>40800</v>
      </c>
      <c r="O114" s="2">
        <v>43620.471244444503</v>
      </c>
      <c r="P114" s="16">
        <f t="shared" si="10"/>
        <v>122400</v>
      </c>
      <c r="Q114" s="2">
        <f t="shared" si="11"/>
        <v>130861.41373333351</v>
      </c>
      <c r="R114" s="16">
        <f t="shared" si="12"/>
        <v>0</v>
      </c>
      <c r="S114" s="2">
        <f t="shared" si="13"/>
        <v>-8461.4137333335093</v>
      </c>
      <c r="T114" s="14">
        <f t="shared" si="14"/>
        <v>0</v>
      </c>
      <c r="U114" s="5">
        <f t="shared" si="15"/>
        <v>-6.9129197167757422E-2</v>
      </c>
      <c r="V114" s="14">
        <f t="shared" si="16"/>
        <v>0</v>
      </c>
      <c r="W114" s="11">
        <f t="shared" si="17"/>
        <v>-6.9129197167757422E-2</v>
      </c>
    </row>
    <row r="115" spans="1:23" ht="18" x14ac:dyDescent="0.25">
      <c r="A115" t="s">
        <v>3</v>
      </c>
      <c r="B115" s="15" t="s">
        <v>214</v>
      </c>
      <c r="C115" t="s">
        <v>101</v>
      </c>
      <c r="D115" t="s">
        <v>4</v>
      </c>
      <c r="E115" t="s">
        <v>102</v>
      </c>
      <c r="F115" t="s">
        <v>13</v>
      </c>
      <c r="G115">
        <v>3</v>
      </c>
      <c r="H115" s="18">
        <v>45763</v>
      </c>
      <c r="I115" s="16">
        <v>44832.65</v>
      </c>
      <c r="J115" s="2">
        <v>44832.65</v>
      </c>
      <c r="K115" s="2">
        <f t="shared" si="9"/>
        <v>134497.95000000001</v>
      </c>
      <c r="L115" s="4"/>
      <c r="M115" s="27"/>
      <c r="N115" s="16">
        <v>40800</v>
      </c>
      <c r="O115" s="2">
        <v>43710.085688888903</v>
      </c>
      <c r="P115" s="16">
        <f t="shared" si="10"/>
        <v>122400</v>
      </c>
      <c r="Q115" s="2">
        <f t="shared" si="11"/>
        <v>131130.2570666667</v>
      </c>
      <c r="R115" s="16">
        <f t="shared" si="12"/>
        <v>12097.950000000004</v>
      </c>
      <c r="S115" s="2">
        <f t="shared" si="13"/>
        <v>3367.6929333332955</v>
      </c>
      <c r="T115" s="14">
        <f t="shared" si="14"/>
        <v>8.9948954612319401E-2</v>
      </c>
      <c r="U115" s="5">
        <f t="shared" si="15"/>
        <v>2.5038990804940115E-2</v>
      </c>
      <c r="V115" s="14">
        <f t="shared" si="16"/>
        <v>8.9948954612319401E-2</v>
      </c>
      <c r="W115" s="11">
        <f t="shared" si="17"/>
        <v>2.5038990804940115E-2</v>
      </c>
    </row>
    <row r="116" spans="1:23" ht="18" x14ac:dyDescent="0.25">
      <c r="A116" t="s">
        <v>3</v>
      </c>
      <c r="B116" s="15" t="s">
        <v>214</v>
      </c>
      <c r="C116" t="s">
        <v>101</v>
      </c>
      <c r="D116" t="s">
        <v>4</v>
      </c>
      <c r="E116" t="s">
        <v>102</v>
      </c>
      <c r="F116" t="s">
        <v>14</v>
      </c>
      <c r="G116">
        <v>3</v>
      </c>
      <c r="H116" s="18">
        <v>45869</v>
      </c>
      <c r="I116" s="16">
        <v>43567.6</v>
      </c>
      <c r="J116" s="2">
        <v>43567.6</v>
      </c>
      <c r="K116" s="2">
        <f t="shared" si="9"/>
        <v>130702.79999999999</v>
      </c>
      <c r="L116" s="4"/>
      <c r="M116" s="27"/>
      <c r="N116" s="16">
        <v>40800</v>
      </c>
      <c r="O116" s="2">
        <v>43653.861244444503</v>
      </c>
      <c r="P116" s="16">
        <f t="shared" si="10"/>
        <v>122400</v>
      </c>
      <c r="Q116" s="2">
        <f t="shared" si="11"/>
        <v>130961.58373333351</v>
      </c>
      <c r="R116" s="16">
        <f t="shared" si="12"/>
        <v>8302.7999999999956</v>
      </c>
      <c r="S116" s="2">
        <f t="shared" si="13"/>
        <v>-258.78373333351192</v>
      </c>
      <c r="T116" s="14">
        <f t="shared" si="14"/>
        <v>6.3524270329327268E-2</v>
      </c>
      <c r="U116" s="5">
        <f t="shared" si="15"/>
        <v>-1.9799402410163509E-3</v>
      </c>
      <c r="V116" s="14">
        <f t="shared" si="16"/>
        <v>6.3524270329327268E-2</v>
      </c>
      <c r="W116" s="11">
        <f t="shared" si="17"/>
        <v>-1.9799402410163513E-3</v>
      </c>
    </row>
    <row r="117" spans="1:23" ht="18" x14ac:dyDescent="0.25">
      <c r="A117" t="s">
        <v>3</v>
      </c>
      <c r="B117" s="15" t="s">
        <v>214</v>
      </c>
      <c r="C117" t="s">
        <v>101</v>
      </c>
      <c r="D117" t="s">
        <v>4</v>
      </c>
      <c r="E117" t="s">
        <v>102</v>
      </c>
      <c r="F117" t="s">
        <v>14</v>
      </c>
      <c r="G117">
        <v>2</v>
      </c>
      <c r="H117" s="18">
        <v>45974</v>
      </c>
      <c r="I117" s="16">
        <v>43567.6</v>
      </c>
      <c r="J117" s="2">
        <v>43567.6</v>
      </c>
      <c r="K117" s="2">
        <f t="shared" si="9"/>
        <v>87135.2</v>
      </c>
      <c r="L117" s="4"/>
      <c r="M117" s="27"/>
      <c r="N117" s="16">
        <v>40800</v>
      </c>
      <c r="O117" s="2">
        <v>43653.861244444503</v>
      </c>
      <c r="P117" s="16">
        <f t="shared" si="10"/>
        <v>81600</v>
      </c>
      <c r="Q117" s="2">
        <f t="shared" si="11"/>
        <v>87307.722488889005</v>
      </c>
      <c r="R117" s="16">
        <f t="shared" si="12"/>
        <v>5535.1999999999971</v>
      </c>
      <c r="S117" s="2">
        <f t="shared" si="13"/>
        <v>-172.52248888900795</v>
      </c>
      <c r="T117" s="14">
        <f t="shared" si="14"/>
        <v>6.3524270329327268E-2</v>
      </c>
      <c r="U117" s="5">
        <f t="shared" si="15"/>
        <v>-1.9799402410163509E-3</v>
      </c>
      <c r="V117" s="14">
        <f t="shared" si="16"/>
        <v>6.3524270329327268E-2</v>
      </c>
      <c r="W117" s="11">
        <f t="shared" si="17"/>
        <v>-1.9799402410163509E-3</v>
      </c>
    </row>
    <row r="118" spans="1:23" ht="18" x14ac:dyDescent="0.25">
      <c r="A118" t="s">
        <v>3</v>
      </c>
      <c r="B118" s="15" t="s">
        <v>214</v>
      </c>
      <c r="C118" t="s">
        <v>101</v>
      </c>
      <c r="D118" t="s">
        <v>4</v>
      </c>
      <c r="E118" t="s">
        <v>102</v>
      </c>
      <c r="F118" t="s">
        <v>14</v>
      </c>
      <c r="G118">
        <v>1</v>
      </c>
      <c r="H118" s="18">
        <v>45974</v>
      </c>
      <c r="I118" s="16">
        <v>43567.6</v>
      </c>
      <c r="J118" s="2">
        <v>43567.6</v>
      </c>
      <c r="K118" s="2">
        <f t="shared" si="9"/>
        <v>43567.6</v>
      </c>
      <c r="L118" s="4"/>
      <c r="M118" s="27"/>
      <c r="N118" s="16">
        <v>40800</v>
      </c>
      <c r="O118" s="2">
        <v>43653.861244444503</v>
      </c>
      <c r="P118" s="16">
        <f t="shared" si="10"/>
        <v>40800</v>
      </c>
      <c r="Q118" s="2">
        <f t="shared" si="11"/>
        <v>43653.861244444503</v>
      </c>
      <c r="R118" s="16">
        <f t="shared" si="12"/>
        <v>2767.5999999999985</v>
      </c>
      <c r="S118" s="2">
        <f t="shared" si="13"/>
        <v>-86.261244444503973</v>
      </c>
      <c r="T118" s="14">
        <f t="shared" si="14"/>
        <v>6.3524270329327268E-2</v>
      </c>
      <c r="U118" s="5">
        <f t="shared" si="15"/>
        <v>-1.9799402410163509E-3</v>
      </c>
      <c r="V118" s="14">
        <f t="shared" si="16"/>
        <v>6.3524270329327268E-2</v>
      </c>
      <c r="W118" s="11">
        <f t="shared" si="17"/>
        <v>-1.9799402410163509E-3</v>
      </c>
    </row>
    <row r="119" spans="1:23" ht="18" x14ac:dyDescent="0.25">
      <c r="A119" t="s">
        <v>3</v>
      </c>
      <c r="B119" s="15" t="s">
        <v>214</v>
      </c>
      <c r="C119" t="s">
        <v>101</v>
      </c>
      <c r="D119" t="s">
        <v>4</v>
      </c>
      <c r="E119" t="s">
        <v>102</v>
      </c>
      <c r="F119" t="s">
        <v>14</v>
      </c>
      <c r="G119">
        <v>3</v>
      </c>
      <c r="H119" s="18">
        <v>46021</v>
      </c>
      <c r="I119" s="16">
        <v>43567.6</v>
      </c>
      <c r="J119" s="2">
        <v>43567.6</v>
      </c>
      <c r="K119" s="2">
        <f t="shared" si="9"/>
        <v>130702.79999999999</v>
      </c>
      <c r="L119" s="4"/>
      <c r="M119" s="27"/>
      <c r="N119" s="16">
        <v>40800</v>
      </c>
      <c r="O119" s="2">
        <v>43653.861244444503</v>
      </c>
      <c r="P119" s="16">
        <f t="shared" si="10"/>
        <v>122400</v>
      </c>
      <c r="Q119" s="2">
        <f t="shared" si="11"/>
        <v>130961.58373333351</v>
      </c>
      <c r="R119" s="16">
        <f t="shared" si="12"/>
        <v>8302.7999999999956</v>
      </c>
      <c r="S119" s="2">
        <f t="shared" si="13"/>
        <v>-258.78373333351192</v>
      </c>
      <c r="T119" s="14">
        <f t="shared" si="14"/>
        <v>6.3524270329327268E-2</v>
      </c>
      <c r="U119" s="5">
        <f t="shared" si="15"/>
        <v>-1.9799402410163509E-3</v>
      </c>
      <c r="V119" s="14">
        <f t="shared" si="16"/>
        <v>6.3524270329327268E-2</v>
      </c>
      <c r="W119" s="11">
        <f t="shared" si="17"/>
        <v>-1.9799402410163513E-3</v>
      </c>
    </row>
    <row r="120" spans="1:23" ht="18" x14ac:dyDescent="0.25">
      <c r="A120" t="s">
        <v>99</v>
      </c>
      <c r="B120" s="15" t="s">
        <v>169</v>
      </c>
      <c r="C120" t="s">
        <v>101</v>
      </c>
      <c r="D120" t="s">
        <v>5</v>
      </c>
      <c r="E120" t="s">
        <v>103</v>
      </c>
      <c r="F120" t="s">
        <v>14</v>
      </c>
      <c r="G120">
        <v>3</v>
      </c>
      <c r="H120" s="18">
        <v>45713</v>
      </c>
      <c r="I120" s="16">
        <v>23018.400000000001</v>
      </c>
      <c r="J120" s="2">
        <v>23018.400000000001</v>
      </c>
      <c r="K120" s="2">
        <f t="shared" si="9"/>
        <v>69055.200000000012</v>
      </c>
      <c r="L120" s="4"/>
      <c r="M120" s="27"/>
      <c r="N120" s="16">
        <v>23018.400000000001</v>
      </c>
      <c r="O120" s="2">
        <v>32927.0561904762</v>
      </c>
      <c r="P120" s="16">
        <f t="shared" si="10"/>
        <v>69055.200000000012</v>
      </c>
      <c r="Q120" s="2">
        <f t="shared" si="11"/>
        <v>98781.1685714286</v>
      </c>
      <c r="R120" s="16">
        <f t="shared" si="12"/>
        <v>0</v>
      </c>
      <c r="S120" s="2">
        <f t="shared" si="13"/>
        <v>-29725.968571428595</v>
      </c>
      <c r="T120" s="14">
        <f t="shared" si="14"/>
        <v>0</v>
      </c>
      <c r="U120" s="5">
        <f t="shared" si="15"/>
        <v>-0.43046676530411315</v>
      </c>
      <c r="V120" s="14">
        <f t="shared" si="16"/>
        <v>0</v>
      </c>
      <c r="W120" s="11">
        <f t="shared" si="17"/>
        <v>-0.4304667653041131</v>
      </c>
    </row>
    <row r="121" spans="1:23" ht="18" x14ac:dyDescent="0.25">
      <c r="A121" t="s">
        <v>99</v>
      </c>
      <c r="B121" s="15" t="s">
        <v>169</v>
      </c>
      <c r="C121" t="s">
        <v>101</v>
      </c>
      <c r="D121" t="s">
        <v>5</v>
      </c>
      <c r="E121" t="s">
        <v>103</v>
      </c>
      <c r="F121" t="s">
        <v>14</v>
      </c>
      <c r="G121">
        <v>2</v>
      </c>
      <c r="H121" s="18">
        <v>45797</v>
      </c>
      <c r="I121" s="16">
        <v>23018.400000000001</v>
      </c>
      <c r="J121" s="2">
        <v>23018.400000000001</v>
      </c>
      <c r="K121" s="2">
        <f t="shared" si="9"/>
        <v>46036.800000000003</v>
      </c>
      <c r="L121" s="4"/>
      <c r="M121" s="27"/>
      <c r="N121" s="16">
        <v>23018.400000000001</v>
      </c>
      <c r="O121" s="2">
        <v>32927.0561904762</v>
      </c>
      <c r="P121" s="16">
        <f t="shared" si="10"/>
        <v>46036.800000000003</v>
      </c>
      <c r="Q121" s="2">
        <f t="shared" si="11"/>
        <v>65854.1123809524</v>
      </c>
      <c r="R121" s="16">
        <f t="shared" si="12"/>
        <v>0</v>
      </c>
      <c r="S121" s="2">
        <f t="shared" si="13"/>
        <v>-19817.312380952397</v>
      </c>
      <c r="T121" s="14">
        <f t="shared" si="14"/>
        <v>0</v>
      </c>
      <c r="U121" s="5">
        <f t="shared" si="15"/>
        <v>-0.43046676530411315</v>
      </c>
      <c r="V121" s="14">
        <f t="shared" si="16"/>
        <v>0</v>
      </c>
      <c r="W121" s="11">
        <f t="shared" si="17"/>
        <v>-0.43046676530411315</v>
      </c>
    </row>
    <row r="122" spans="1:23" ht="18" x14ac:dyDescent="0.25">
      <c r="A122" t="s">
        <v>99</v>
      </c>
      <c r="B122" s="15" t="s">
        <v>169</v>
      </c>
      <c r="C122" t="s">
        <v>101</v>
      </c>
      <c r="D122" t="s">
        <v>5</v>
      </c>
      <c r="E122" t="s">
        <v>103</v>
      </c>
      <c r="F122" t="s">
        <v>14</v>
      </c>
      <c r="G122">
        <v>3</v>
      </c>
      <c r="H122" s="18">
        <v>45889</v>
      </c>
      <c r="I122" s="16">
        <v>23018.400000000001</v>
      </c>
      <c r="J122" s="2">
        <v>23018.400000000001</v>
      </c>
      <c r="K122" s="2">
        <f t="shared" si="9"/>
        <v>69055.200000000012</v>
      </c>
      <c r="L122" s="4"/>
      <c r="M122" s="27"/>
      <c r="N122" s="16">
        <v>23018.400000000001</v>
      </c>
      <c r="O122" s="2">
        <v>32927.0561904762</v>
      </c>
      <c r="P122" s="16">
        <f t="shared" si="10"/>
        <v>69055.200000000012</v>
      </c>
      <c r="Q122" s="2">
        <f t="shared" si="11"/>
        <v>98781.1685714286</v>
      </c>
      <c r="R122" s="16">
        <f t="shared" si="12"/>
        <v>0</v>
      </c>
      <c r="S122" s="2">
        <f t="shared" si="13"/>
        <v>-29725.968571428595</v>
      </c>
      <c r="T122" s="14">
        <f t="shared" si="14"/>
        <v>0</v>
      </c>
      <c r="U122" s="5">
        <f t="shared" si="15"/>
        <v>-0.43046676530411315</v>
      </c>
      <c r="V122" s="14">
        <f t="shared" si="16"/>
        <v>0</v>
      </c>
      <c r="W122" s="11">
        <f t="shared" si="17"/>
        <v>-0.4304667653041131</v>
      </c>
    </row>
    <row r="123" spans="1:23" ht="18" x14ac:dyDescent="0.25">
      <c r="A123" t="s">
        <v>99</v>
      </c>
      <c r="B123" s="15" t="s">
        <v>169</v>
      </c>
      <c r="C123" t="s">
        <v>101</v>
      </c>
      <c r="D123" t="s">
        <v>5</v>
      </c>
      <c r="E123" t="s">
        <v>103</v>
      </c>
      <c r="F123" t="s">
        <v>14</v>
      </c>
      <c r="G123">
        <v>3</v>
      </c>
      <c r="H123" s="18">
        <v>45966</v>
      </c>
      <c r="I123" s="16">
        <v>24169.32</v>
      </c>
      <c r="J123" s="2">
        <v>24169.200000000001</v>
      </c>
      <c r="K123" s="2">
        <f t="shared" si="9"/>
        <v>72507.600000000006</v>
      </c>
      <c r="L123" s="4"/>
      <c r="M123" s="27"/>
      <c r="N123" s="16">
        <v>23018.400000000001</v>
      </c>
      <c r="O123" s="2">
        <v>33036.661904761902</v>
      </c>
      <c r="P123" s="16">
        <f t="shared" si="10"/>
        <v>69055.200000000012</v>
      </c>
      <c r="Q123" s="2">
        <f t="shared" si="11"/>
        <v>99109.985714285707</v>
      </c>
      <c r="R123" s="16">
        <f t="shared" si="12"/>
        <v>3452.3999999999978</v>
      </c>
      <c r="S123" s="2">
        <f t="shared" si="13"/>
        <v>-26602.385714285705</v>
      </c>
      <c r="T123" s="14">
        <f t="shared" si="14"/>
        <v>4.7614319050692584E-2</v>
      </c>
      <c r="U123" s="5">
        <f t="shared" si="15"/>
        <v>-0.3668909978303751</v>
      </c>
      <c r="V123" s="14">
        <f t="shared" si="16"/>
        <v>4.7614319050692584E-2</v>
      </c>
      <c r="W123" s="11">
        <f t="shared" si="17"/>
        <v>-0.36689099783037504</v>
      </c>
    </row>
    <row r="124" spans="1:23" ht="18" x14ac:dyDescent="0.25">
      <c r="A124" t="s">
        <v>99</v>
      </c>
      <c r="B124" s="15" t="s">
        <v>214</v>
      </c>
      <c r="C124" t="s">
        <v>101</v>
      </c>
      <c r="D124" t="s">
        <v>4</v>
      </c>
      <c r="E124" t="s">
        <v>102</v>
      </c>
      <c r="F124" t="s">
        <v>14</v>
      </c>
      <c r="G124">
        <v>1</v>
      </c>
      <c r="H124" s="18">
        <v>45714</v>
      </c>
      <c r="I124" s="16">
        <v>43567.6</v>
      </c>
      <c r="J124" s="2">
        <v>43567.6</v>
      </c>
      <c r="K124" s="2">
        <f t="shared" si="9"/>
        <v>43567.6</v>
      </c>
      <c r="L124" s="4"/>
      <c r="M124" s="27"/>
      <c r="N124" s="16">
        <v>40800</v>
      </c>
      <c r="O124" s="2">
        <v>43653.861244444503</v>
      </c>
      <c r="P124" s="16">
        <f t="shared" si="10"/>
        <v>40800</v>
      </c>
      <c r="Q124" s="2">
        <f t="shared" si="11"/>
        <v>43653.861244444503</v>
      </c>
      <c r="R124" s="16">
        <f t="shared" si="12"/>
        <v>2767.5999999999985</v>
      </c>
      <c r="S124" s="2">
        <f t="shared" si="13"/>
        <v>-86.261244444503973</v>
      </c>
      <c r="T124" s="14">
        <f t="shared" si="14"/>
        <v>6.3524270329327268E-2</v>
      </c>
      <c r="U124" s="5">
        <f t="shared" si="15"/>
        <v>-1.9799402410163509E-3</v>
      </c>
      <c r="V124" s="14">
        <f t="shared" si="16"/>
        <v>6.3524270329327268E-2</v>
      </c>
      <c r="W124" s="11">
        <f t="shared" si="17"/>
        <v>-1.9799402410163509E-3</v>
      </c>
    </row>
    <row r="125" spans="1:23" ht="18" x14ac:dyDescent="0.25">
      <c r="A125" t="s">
        <v>99</v>
      </c>
      <c r="B125" s="15" t="s">
        <v>214</v>
      </c>
      <c r="C125" t="s">
        <v>101</v>
      </c>
      <c r="D125" t="s">
        <v>4</v>
      </c>
      <c r="E125" t="s">
        <v>102</v>
      </c>
      <c r="F125" t="s">
        <v>14</v>
      </c>
      <c r="G125">
        <v>1</v>
      </c>
      <c r="H125" s="18">
        <v>45740</v>
      </c>
      <c r="I125" s="16">
        <v>43567.6</v>
      </c>
      <c r="J125" s="2">
        <v>43567.6</v>
      </c>
      <c r="K125" s="2">
        <f t="shared" si="9"/>
        <v>43567.6</v>
      </c>
      <c r="L125" s="4"/>
      <c r="M125" s="27"/>
      <c r="N125" s="16">
        <v>40800</v>
      </c>
      <c r="O125" s="2">
        <v>43653.861244444503</v>
      </c>
      <c r="P125" s="16">
        <f t="shared" si="10"/>
        <v>40800</v>
      </c>
      <c r="Q125" s="2">
        <f t="shared" si="11"/>
        <v>43653.861244444503</v>
      </c>
      <c r="R125" s="16">
        <f t="shared" si="12"/>
        <v>2767.5999999999985</v>
      </c>
      <c r="S125" s="2">
        <f t="shared" si="13"/>
        <v>-86.261244444503973</v>
      </c>
      <c r="T125" s="14">
        <f t="shared" si="14"/>
        <v>6.3524270329327268E-2</v>
      </c>
      <c r="U125" s="5">
        <f t="shared" si="15"/>
        <v>-1.9799402410163509E-3</v>
      </c>
      <c r="V125" s="14">
        <f t="shared" si="16"/>
        <v>6.3524270329327268E-2</v>
      </c>
      <c r="W125" s="11">
        <f t="shared" si="17"/>
        <v>-1.9799402410163509E-3</v>
      </c>
    </row>
    <row r="126" spans="1:23" ht="18" x14ac:dyDescent="0.25">
      <c r="A126" t="s">
        <v>99</v>
      </c>
      <c r="B126" s="15" t="s">
        <v>214</v>
      </c>
      <c r="C126" t="s">
        <v>101</v>
      </c>
      <c r="D126" t="s">
        <v>4</v>
      </c>
      <c r="E126" t="s">
        <v>102</v>
      </c>
      <c r="F126" t="s">
        <v>14</v>
      </c>
      <c r="G126">
        <v>1</v>
      </c>
      <c r="H126" s="18">
        <v>45764</v>
      </c>
      <c r="I126" s="16">
        <v>43567.6</v>
      </c>
      <c r="J126" s="2">
        <v>43567.6</v>
      </c>
      <c r="K126" s="2">
        <f t="shared" si="9"/>
        <v>43567.6</v>
      </c>
      <c r="L126" s="4"/>
      <c r="M126" s="27"/>
      <c r="N126" s="16">
        <v>40800</v>
      </c>
      <c r="O126" s="2">
        <v>43653.861244444503</v>
      </c>
      <c r="P126" s="16">
        <f t="shared" si="10"/>
        <v>40800</v>
      </c>
      <c r="Q126" s="2">
        <f t="shared" si="11"/>
        <v>43653.861244444503</v>
      </c>
      <c r="R126" s="16">
        <f t="shared" si="12"/>
        <v>2767.5999999999985</v>
      </c>
      <c r="S126" s="2">
        <f t="shared" si="13"/>
        <v>-86.261244444503973</v>
      </c>
      <c r="T126" s="14">
        <f t="shared" si="14"/>
        <v>6.3524270329327268E-2</v>
      </c>
      <c r="U126" s="5">
        <f t="shared" si="15"/>
        <v>-1.9799402410163509E-3</v>
      </c>
      <c r="V126" s="14">
        <f t="shared" si="16"/>
        <v>6.3524270329327268E-2</v>
      </c>
      <c r="W126" s="11">
        <f t="shared" si="17"/>
        <v>-1.9799402410163509E-3</v>
      </c>
    </row>
    <row r="127" spans="1:23" ht="18" x14ac:dyDescent="0.25">
      <c r="A127" t="s">
        <v>99</v>
      </c>
      <c r="B127" s="15" t="s">
        <v>214</v>
      </c>
      <c r="C127" t="s">
        <v>101</v>
      </c>
      <c r="D127" t="s">
        <v>4</v>
      </c>
      <c r="E127" t="s">
        <v>102</v>
      </c>
      <c r="F127" t="s">
        <v>14</v>
      </c>
      <c r="G127">
        <v>3</v>
      </c>
      <c r="H127" s="18">
        <v>45800</v>
      </c>
      <c r="I127" s="16">
        <v>43567.6</v>
      </c>
      <c r="J127" s="2">
        <v>43567.6</v>
      </c>
      <c r="K127" s="2">
        <f t="shared" si="9"/>
        <v>130702.79999999999</v>
      </c>
      <c r="L127" s="4"/>
      <c r="M127" s="27"/>
      <c r="N127" s="16">
        <v>40800</v>
      </c>
      <c r="O127" s="2">
        <v>43653.861244444503</v>
      </c>
      <c r="P127" s="16">
        <f t="shared" si="10"/>
        <v>122400</v>
      </c>
      <c r="Q127" s="2">
        <f t="shared" si="11"/>
        <v>130961.58373333351</v>
      </c>
      <c r="R127" s="16">
        <f t="shared" si="12"/>
        <v>8302.7999999999956</v>
      </c>
      <c r="S127" s="2">
        <f t="shared" si="13"/>
        <v>-258.78373333351192</v>
      </c>
      <c r="T127" s="14">
        <f t="shared" si="14"/>
        <v>6.3524270329327268E-2</v>
      </c>
      <c r="U127" s="5">
        <f t="shared" si="15"/>
        <v>-1.9799402410163509E-3</v>
      </c>
      <c r="V127" s="14">
        <f t="shared" si="16"/>
        <v>6.3524270329327268E-2</v>
      </c>
      <c r="W127" s="11">
        <f t="shared" si="17"/>
        <v>-1.9799402410163513E-3</v>
      </c>
    </row>
    <row r="128" spans="1:23" ht="18" x14ac:dyDescent="0.25">
      <c r="A128" t="s">
        <v>99</v>
      </c>
      <c r="B128" s="15" t="s">
        <v>214</v>
      </c>
      <c r="C128" t="s">
        <v>101</v>
      </c>
      <c r="D128" t="s">
        <v>4</v>
      </c>
      <c r="E128" t="s">
        <v>102</v>
      </c>
      <c r="F128" t="s">
        <v>14</v>
      </c>
      <c r="G128">
        <v>3</v>
      </c>
      <c r="H128" s="18">
        <v>45894</v>
      </c>
      <c r="I128" s="16">
        <v>43567.6</v>
      </c>
      <c r="J128" s="2">
        <v>43567.6</v>
      </c>
      <c r="K128" s="2">
        <f t="shared" si="9"/>
        <v>130702.79999999999</v>
      </c>
      <c r="L128" s="4"/>
      <c r="M128" s="27"/>
      <c r="N128" s="16">
        <v>40800</v>
      </c>
      <c r="O128" s="2">
        <v>43653.861244444503</v>
      </c>
      <c r="P128" s="16">
        <f t="shared" si="10"/>
        <v>122400</v>
      </c>
      <c r="Q128" s="2">
        <f t="shared" si="11"/>
        <v>130961.58373333351</v>
      </c>
      <c r="R128" s="16">
        <f t="shared" si="12"/>
        <v>8302.7999999999956</v>
      </c>
      <c r="S128" s="2">
        <f t="shared" si="13"/>
        <v>-258.78373333351192</v>
      </c>
      <c r="T128" s="14">
        <f t="shared" si="14"/>
        <v>6.3524270329327268E-2</v>
      </c>
      <c r="U128" s="5">
        <f t="shared" si="15"/>
        <v>-1.9799402410163509E-3</v>
      </c>
      <c r="V128" s="14">
        <f t="shared" si="16"/>
        <v>6.3524270329327268E-2</v>
      </c>
      <c r="W128" s="11">
        <f t="shared" si="17"/>
        <v>-1.9799402410163513E-3</v>
      </c>
    </row>
    <row r="129" spans="1:23" ht="18" x14ac:dyDescent="0.25">
      <c r="A129" t="s">
        <v>99</v>
      </c>
      <c r="B129" s="15" t="s">
        <v>214</v>
      </c>
      <c r="C129" t="s">
        <v>101</v>
      </c>
      <c r="D129" t="s">
        <v>4</v>
      </c>
      <c r="E129" t="s">
        <v>102</v>
      </c>
      <c r="F129" t="s">
        <v>14</v>
      </c>
      <c r="G129">
        <v>3</v>
      </c>
      <c r="H129" s="18">
        <v>45985</v>
      </c>
      <c r="I129" s="16">
        <v>45745.98</v>
      </c>
      <c r="J129" s="2">
        <v>45745.98</v>
      </c>
      <c r="K129" s="2">
        <f t="shared" si="9"/>
        <v>137237.94</v>
      </c>
      <c r="L129" s="4"/>
      <c r="M129" s="27"/>
      <c r="N129" s="16">
        <v>40800</v>
      </c>
      <c r="O129" s="2">
        <v>43750.6781333334</v>
      </c>
      <c r="P129" s="16">
        <f t="shared" si="10"/>
        <v>122400</v>
      </c>
      <c r="Q129" s="2">
        <f t="shared" si="11"/>
        <v>131252.03440000021</v>
      </c>
      <c r="R129" s="16">
        <f t="shared" si="12"/>
        <v>14837.94000000001</v>
      </c>
      <c r="S129" s="2">
        <f t="shared" si="13"/>
        <v>5985.9055999998091</v>
      </c>
      <c r="T129" s="14">
        <f t="shared" si="14"/>
        <v>0.10811835269459749</v>
      </c>
      <c r="U129" s="5">
        <f t="shared" si="15"/>
        <v>4.3616988130248883E-2</v>
      </c>
      <c r="V129" s="14">
        <f t="shared" si="16"/>
        <v>0.10811835269459749</v>
      </c>
      <c r="W129" s="11">
        <f t="shared" si="17"/>
        <v>4.361698813024889E-2</v>
      </c>
    </row>
    <row r="130" spans="1:23" ht="18" x14ac:dyDescent="0.25">
      <c r="A130" t="s">
        <v>3</v>
      </c>
      <c r="B130" s="15" t="s">
        <v>215</v>
      </c>
      <c r="C130" t="s">
        <v>18</v>
      </c>
      <c r="D130" t="s">
        <v>5</v>
      </c>
      <c r="E130" t="s">
        <v>16</v>
      </c>
      <c r="F130" t="s">
        <v>17</v>
      </c>
      <c r="G130">
        <v>8</v>
      </c>
      <c r="H130" s="18">
        <v>45670</v>
      </c>
      <c r="I130" s="16">
        <v>9325.01</v>
      </c>
      <c r="J130" s="2">
        <v>9325.01</v>
      </c>
      <c r="K130" s="2">
        <f t="shared" si="9"/>
        <v>74600.08</v>
      </c>
      <c r="L130" s="4"/>
      <c r="M130" s="27"/>
      <c r="N130" s="16">
        <v>9324.99</v>
      </c>
      <c r="O130" s="2">
        <v>9470.2940873529406</v>
      </c>
      <c r="P130" s="16">
        <f t="shared" si="10"/>
        <v>74599.92</v>
      </c>
      <c r="Q130" s="2">
        <f t="shared" si="11"/>
        <v>75762.352698823524</v>
      </c>
      <c r="R130" s="16">
        <f t="shared" si="12"/>
        <v>0.16000000000349246</v>
      </c>
      <c r="S130" s="2">
        <f t="shared" si="13"/>
        <v>-1162.2726988235227</v>
      </c>
      <c r="T130" s="14">
        <f t="shared" si="14"/>
        <v>2.1447698179880299E-6</v>
      </c>
      <c r="U130" s="5">
        <f t="shared" si="15"/>
        <v>-1.5580046279086063E-2</v>
      </c>
      <c r="V130" s="14">
        <f t="shared" si="16"/>
        <v>2.1447698179880299E-6</v>
      </c>
      <c r="W130" s="11">
        <f t="shared" si="17"/>
        <v>-1.5580046279086063E-2</v>
      </c>
    </row>
    <row r="131" spans="1:23" ht="18" x14ac:dyDescent="0.25">
      <c r="A131" t="s">
        <v>3</v>
      </c>
      <c r="B131" s="15" t="s">
        <v>215</v>
      </c>
      <c r="C131" t="s">
        <v>18</v>
      </c>
      <c r="D131" t="s">
        <v>5</v>
      </c>
      <c r="E131" t="s">
        <v>16</v>
      </c>
      <c r="F131" t="s">
        <v>17</v>
      </c>
      <c r="G131">
        <v>15</v>
      </c>
      <c r="H131" s="18">
        <v>45670</v>
      </c>
      <c r="I131" s="16">
        <v>9325.01</v>
      </c>
      <c r="J131" s="2">
        <v>9324.99</v>
      </c>
      <c r="K131" s="2">
        <f t="shared" si="9"/>
        <v>139874.85</v>
      </c>
      <c r="L131" s="4"/>
      <c r="M131" s="27"/>
      <c r="N131" s="16">
        <v>9324.99</v>
      </c>
      <c r="O131" s="2">
        <v>9470.2934991176498</v>
      </c>
      <c r="P131" s="16">
        <f t="shared" si="10"/>
        <v>139874.85</v>
      </c>
      <c r="Q131" s="2">
        <f t="shared" si="11"/>
        <v>142054.40248676474</v>
      </c>
      <c r="R131" s="16">
        <f t="shared" si="12"/>
        <v>0</v>
      </c>
      <c r="S131" s="2">
        <f t="shared" si="13"/>
        <v>-2179.5524867647509</v>
      </c>
      <c r="T131" s="14">
        <f t="shared" si="14"/>
        <v>0</v>
      </c>
      <c r="U131" s="5">
        <f t="shared" si="15"/>
        <v>-1.5582161387588627E-2</v>
      </c>
      <c r="V131" s="14">
        <f t="shared" si="16"/>
        <v>0</v>
      </c>
      <c r="W131" s="11">
        <f t="shared" si="17"/>
        <v>-1.5582161387588625E-2</v>
      </c>
    </row>
    <row r="132" spans="1:23" ht="18" x14ac:dyDescent="0.25">
      <c r="A132" t="s">
        <v>3</v>
      </c>
      <c r="B132" s="15" t="s">
        <v>215</v>
      </c>
      <c r="C132" t="s">
        <v>18</v>
      </c>
      <c r="D132" t="s">
        <v>5</v>
      </c>
      <c r="E132" t="s">
        <v>16</v>
      </c>
      <c r="F132" t="s">
        <v>17</v>
      </c>
      <c r="G132">
        <v>9</v>
      </c>
      <c r="H132" s="18">
        <v>45728</v>
      </c>
      <c r="I132" s="16">
        <v>9325.01</v>
      </c>
      <c r="J132" s="2">
        <v>9324.99</v>
      </c>
      <c r="K132" s="2">
        <f t="shared" ref="K132:K195" si="18">IF(OR(NOT(ISNUMBER(J132)),NOT(ISNUMBER(G132))),"липсва информация",J132*G132)</f>
        <v>83924.91</v>
      </c>
      <c r="L132" s="4"/>
      <c r="M132" s="27"/>
      <c r="N132" s="16">
        <v>9324.99</v>
      </c>
      <c r="O132" s="2">
        <v>9470.2934991176498</v>
      </c>
      <c r="P132" s="16">
        <f t="shared" ref="P132:P195" si="19">IF(OR(NOT(ISNUMBER(N132)),NOT(ISNUMBER(G132))),"липсва информация",N132*G132)</f>
        <v>83924.91</v>
      </c>
      <c r="Q132" s="2">
        <f t="shared" ref="Q132:Q195" si="20">IF(OR(NOT(ISNUMBER(O132)),NOT(ISNUMBER(G132))),"липсва информация",O132*G132)</f>
        <v>85232.641492058843</v>
      </c>
      <c r="R132" s="16">
        <f t="shared" ref="R132:R195" si="21">IF(OR(NOT(ISNUMBER(J132)),NOT(ISNUMBER(N132)),NOT(ISNUMBER(G132))),"липсва информация",(J132-N132)*G132)</f>
        <v>0</v>
      </c>
      <c r="S132" s="2">
        <f t="shared" ref="S132:S195" si="22">IF(OR(NOT(ISNUMBER(J132)),NOT(ISNUMBER(O132)),NOT(ISNUMBER(G132))),"липсва информация",(J132-O132)*G132)</f>
        <v>-1307.7314920588506</v>
      </c>
      <c r="T132" s="14">
        <f t="shared" ref="T132:T195" si="23">IF(OR(NOT(ISNUMBER(J132)),NOT(ISNUMBER(N132)),J132=0),"липсва информация",(J132-N132)/J132)</f>
        <v>0</v>
      </c>
      <c r="U132" s="5">
        <f t="shared" ref="U132:U195" si="24">IF(OR(NOT(ISNUMBER(J132)),NOT(ISNUMBER(O132)),J132=0),"липсва информация",(J132-O132)/J132)</f>
        <v>-1.5582161387588627E-2</v>
      </c>
      <c r="V132" s="14">
        <f t="shared" ref="V132:V195" si="25">IF(OR(NOT(ISNUMBER(R132)),NOT(ISNUMBER(J132)),NOT(ISNUMBER(G132)),J132*G132=0),"липсва информация",R132/(J132*G132))</f>
        <v>0</v>
      </c>
      <c r="W132" s="11">
        <f t="shared" ref="W132:W195" si="26">IF(OR(NOT(ISNUMBER(S132)),NOT(ISNUMBER(J132)),NOT(ISNUMBER(G132)),J132*G132=0),"липсва информация",S132/(J132*G132))</f>
        <v>-1.5582161387588625E-2</v>
      </c>
    </row>
    <row r="133" spans="1:23" ht="18" x14ac:dyDescent="0.25">
      <c r="A133" t="s">
        <v>3</v>
      </c>
      <c r="B133" s="15" t="s">
        <v>215</v>
      </c>
      <c r="C133" t="s">
        <v>18</v>
      </c>
      <c r="D133" t="s">
        <v>5</v>
      </c>
      <c r="E133" t="s">
        <v>16</v>
      </c>
      <c r="F133" t="s">
        <v>17</v>
      </c>
      <c r="G133">
        <v>15</v>
      </c>
      <c r="H133" s="18">
        <v>45784</v>
      </c>
      <c r="I133" s="16">
        <v>9325.01</v>
      </c>
      <c r="J133" s="2">
        <v>9324.99</v>
      </c>
      <c r="K133" s="2">
        <f t="shared" si="18"/>
        <v>139874.85</v>
      </c>
      <c r="L133" s="4"/>
      <c r="M133" s="27"/>
      <c r="N133" s="16">
        <v>9324.99</v>
      </c>
      <c r="O133" s="2">
        <v>9470.2934991176498</v>
      </c>
      <c r="P133" s="16">
        <f t="shared" si="19"/>
        <v>139874.85</v>
      </c>
      <c r="Q133" s="2">
        <f t="shared" si="20"/>
        <v>142054.40248676474</v>
      </c>
      <c r="R133" s="16">
        <f t="shared" si="21"/>
        <v>0</v>
      </c>
      <c r="S133" s="2">
        <f t="shared" si="22"/>
        <v>-2179.5524867647509</v>
      </c>
      <c r="T133" s="14">
        <f t="shared" si="23"/>
        <v>0</v>
      </c>
      <c r="U133" s="5">
        <f t="shared" si="24"/>
        <v>-1.5582161387588627E-2</v>
      </c>
      <c r="V133" s="14">
        <f t="shared" si="25"/>
        <v>0</v>
      </c>
      <c r="W133" s="11">
        <f t="shared" si="26"/>
        <v>-1.5582161387588625E-2</v>
      </c>
    </row>
    <row r="134" spans="1:23" ht="18" x14ac:dyDescent="0.25">
      <c r="A134" t="s">
        <v>3</v>
      </c>
      <c r="B134" s="15" t="s">
        <v>215</v>
      </c>
      <c r="C134" t="s">
        <v>18</v>
      </c>
      <c r="D134" t="s">
        <v>5</v>
      </c>
      <c r="E134" t="s">
        <v>16</v>
      </c>
      <c r="F134" t="s">
        <v>17</v>
      </c>
      <c r="G134">
        <v>8</v>
      </c>
      <c r="H134" s="18">
        <v>45790</v>
      </c>
      <c r="I134" s="16">
        <v>9325.01</v>
      </c>
      <c r="J134" s="2">
        <v>9325.01</v>
      </c>
      <c r="K134" s="2">
        <f t="shared" si="18"/>
        <v>74600.08</v>
      </c>
      <c r="L134" s="4"/>
      <c r="M134" s="27"/>
      <c r="N134" s="16">
        <v>9324.99</v>
      </c>
      <c r="O134" s="2">
        <v>9470.2940873529406</v>
      </c>
      <c r="P134" s="16">
        <f t="shared" si="19"/>
        <v>74599.92</v>
      </c>
      <c r="Q134" s="2">
        <f t="shared" si="20"/>
        <v>75762.352698823524</v>
      </c>
      <c r="R134" s="16">
        <f t="shared" si="21"/>
        <v>0.16000000000349246</v>
      </c>
      <c r="S134" s="2">
        <f t="shared" si="22"/>
        <v>-1162.2726988235227</v>
      </c>
      <c r="T134" s="14">
        <f t="shared" si="23"/>
        <v>2.1447698179880299E-6</v>
      </c>
      <c r="U134" s="5">
        <f t="shared" si="24"/>
        <v>-1.5580046279086063E-2</v>
      </c>
      <c r="V134" s="14">
        <f t="shared" si="25"/>
        <v>2.1447698179880299E-6</v>
      </c>
      <c r="W134" s="11">
        <f t="shared" si="26"/>
        <v>-1.5580046279086063E-2</v>
      </c>
    </row>
    <row r="135" spans="1:23" ht="18" x14ac:dyDescent="0.25">
      <c r="A135" t="s">
        <v>3</v>
      </c>
      <c r="B135" s="15" t="s">
        <v>215</v>
      </c>
      <c r="C135" t="s">
        <v>18</v>
      </c>
      <c r="D135" t="s">
        <v>5</v>
      </c>
      <c r="E135" t="s">
        <v>16</v>
      </c>
      <c r="F135" t="s">
        <v>17</v>
      </c>
      <c r="G135">
        <v>9</v>
      </c>
      <c r="H135" s="18">
        <v>45841</v>
      </c>
      <c r="I135" s="16">
        <v>9325.01</v>
      </c>
      <c r="J135" s="2">
        <v>9324.99</v>
      </c>
      <c r="K135" s="2">
        <f t="shared" si="18"/>
        <v>83924.91</v>
      </c>
      <c r="L135" s="4"/>
      <c r="M135" s="27"/>
      <c r="N135" s="16">
        <v>9324.99</v>
      </c>
      <c r="O135" s="2">
        <v>9470.2934991176498</v>
      </c>
      <c r="P135" s="16">
        <f t="shared" si="19"/>
        <v>83924.91</v>
      </c>
      <c r="Q135" s="2">
        <f t="shared" si="20"/>
        <v>85232.641492058843</v>
      </c>
      <c r="R135" s="16">
        <f t="shared" si="21"/>
        <v>0</v>
      </c>
      <c r="S135" s="2">
        <f t="shared" si="22"/>
        <v>-1307.7314920588506</v>
      </c>
      <c r="T135" s="14">
        <f t="shared" si="23"/>
        <v>0</v>
      </c>
      <c r="U135" s="5">
        <f t="shared" si="24"/>
        <v>-1.5582161387588627E-2</v>
      </c>
      <c r="V135" s="14">
        <f t="shared" si="25"/>
        <v>0</v>
      </c>
      <c r="W135" s="11">
        <f t="shared" si="26"/>
        <v>-1.5582161387588625E-2</v>
      </c>
    </row>
    <row r="136" spans="1:23" ht="18" x14ac:dyDescent="0.25">
      <c r="A136" t="s">
        <v>3</v>
      </c>
      <c r="B136" s="15" t="s">
        <v>215</v>
      </c>
      <c r="C136" t="s">
        <v>18</v>
      </c>
      <c r="D136" t="s">
        <v>5</v>
      </c>
      <c r="E136" t="s">
        <v>16</v>
      </c>
      <c r="F136" t="s">
        <v>22</v>
      </c>
      <c r="G136">
        <v>8</v>
      </c>
      <c r="H136" s="18">
        <v>45916</v>
      </c>
      <c r="I136" s="16">
        <v>10560</v>
      </c>
      <c r="J136" s="2">
        <v>10560</v>
      </c>
      <c r="K136" s="2">
        <f t="shared" si="18"/>
        <v>84480</v>
      </c>
      <c r="L136" s="4"/>
      <c r="M136" s="27"/>
      <c r="N136" s="16">
        <v>9324.99</v>
      </c>
      <c r="O136" s="2">
        <v>9542.9405579411796</v>
      </c>
      <c r="P136" s="16">
        <f t="shared" si="19"/>
        <v>74599.92</v>
      </c>
      <c r="Q136" s="2">
        <f t="shared" si="20"/>
        <v>76343.524463529437</v>
      </c>
      <c r="R136" s="16">
        <f t="shared" si="21"/>
        <v>9880.0800000000017</v>
      </c>
      <c r="S136" s="2">
        <f t="shared" si="22"/>
        <v>8136.4755364705634</v>
      </c>
      <c r="T136" s="14">
        <f t="shared" si="23"/>
        <v>0.11695170454545456</v>
      </c>
      <c r="U136" s="5">
        <f t="shared" si="24"/>
        <v>9.631244716466103E-2</v>
      </c>
      <c r="V136" s="14">
        <f t="shared" si="25"/>
        <v>0.11695170454545456</v>
      </c>
      <c r="W136" s="11">
        <f t="shared" si="26"/>
        <v>9.631244716466103E-2</v>
      </c>
    </row>
    <row r="137" spans="1:23" ht="18" x14ac:dyDescent="0.25">
      <c r="A137" t="s">
        <v>3</v>
      </c>
      <c r="B137" s="15" t="s">
        <v>215</v>
      </c>
      <c r="C137" t="s">
        <v>18</v>
      </c>
      <c r="D137" t="s">
        <v>5</v>
      </c>
      <c r="E137" t="s">
        <v>16</v>
      </c>
      <c r="F137" t="s">
        <v>22</v>
      </c>
      <c r="G137">
        <v>15</v>
      </c>
      <c r="H137" s="18">
        <v>45918</v>
      </c>
      <c r="I137" s="16">
        <v>10560</v>
      </c>
      <c r="J137" s="2">
        <v>10560</v>
      </c>
      <c r="K137" s="2">
        <f t="shared" si="18"/>
        <v>158400</v>
      </c>
      <c r="L137" s="4"/>
      <c r="M137" s="27"/>
      <c r="N137" s="16">
        <v>9324.99</v>
      </c>
      <c r="O137" s="2">
        <v>9542.9405579411796</v>
      </c>
      <c r="P137" s="16">
        <f t="shared" si="19"/>
        <v>139874.85</v>
      </c>
      <c r="Q137" s="2">
        <f t="shared" si="20"/>
        <v>143144.10836911769</v>
      </c>
      <c r="R137" s="16">
        <f t="shared" si="21"/>
        <v>18525.150000000001</v>
      </c>
      <c r="S137" s="2">
        <f t="shared" si="22"/>
        <v>15255.891630882306</v>
      </c>
      <c r="T137" s="14">
        <f t="shared" si="23"/>
        <v>0.11695170454545456</v>
      </c>
      <c r="U137" s="5">
        <f t="shared" si="24"/>
        <v>9.631244716466103E-2</v>
      </c>
      <c r="V137" s="14">
        <f t="shared" si="25"/>
        <v>0.11695170454545456</v>
      </c>
      <c r="W137" s="11">
        <f t="shared" si="26"/>
        <v>9.631244716466103E-2</v>
      </c>
    </row>
    <row r="138" spans="1:23" ht="18" x14ac:dyDescent="0.25">
      <c r="A138" t="s">
        <v>129</v>
      </c>
      <c r="B138" s="15" t="s">
        <v>148</v>
      </c>
      <c r="C138" t="s">
        <v>241</v>
      </c>
      <c r="D138" t="s">
        <v>241</v>
      </c>
      <c r="E138" t="s">
        <v>241</v>
      </c>
      <c r="F138" t="s">
        <v>105</v>
      </c>
      <c r="G138">
        <v>10</v>
      </c>
      <c r="H138" s="18">
        <v>45833</v>
      </c>
      <c r="I138" s="16">
        <v>1760.24</v>
      </c>
      <c r="J138" s="2">
        <v>1760.24</v>
      </c>
      <c r="K138" s="2">
        <f t="shared" si="18"/>
        <v>17602.400000000001</v>
      </c>
      <c r="L138" s="4"/>
      <c r="M138" s="27"/>
      <c r="N138" s="16">
        <v>1760.24</v>
      </c>
      <c r="O138" s="2">
        <v>1760.24</v>
      </c>
      <c r="P138" s="16">
        <f t="shared" si="19"/>
        <v>17602.400000000001</v>
      </c>
      <c r="Q138" s="2">
        <f t="shared" si="20"/>
        <v>17602.400000000001</v>
      </c>
      <c r="R138" s="16">
        <f t="shared" si="21"/>
        <v>0</v>
      </c>
      <c r="S138" s="2">
        <f t="shared" si="22"/>
        <v>0</v>
      </c>
      <c r="T138" s="14">
        <f t="shared" si="23"/>
        <v>0</v>
      </c>
      <c r="U138" s="5">
        <f t="shared" si="24"/>
        <v>0</v>
      </c>
      <c r="V138" s="14">
        <f t="shared" si="25"/>
        <v>0</v>
      </c>
      <c r="W138" s="11">
        <f t="shared" si="26"/>
        <v>0</v>
      </c>
    </row>
    <row r="139" spans="1:23" ht="18" x14ac:dyDescent="0.25">
      <c r="A139" t="s">
        <v>80</v>
      </c>
      <c r="B139" s="15" t="s">
        <v>202</v>
      </c>
      <c r="C139" t="s">
        <v>83</v>
      </c>
      <c r="D139" t="s">
        <v>44</v>
      </c>
      <c r="E139" t="s">
        <v>84</v>
      </c>
      <c r="F139" t="s">
        <v>14</v>
      </c>
      <c r="G139">
        <v>3</v>
      </c>
      <c r="H139" s="18">
        <v>45706</v>
      </c>
      <c r="I139" s="16">
        <v>1855.67</v>
      </c>
      <c r="J139" s="2">
        <v>1855.67</v>
      </c>
      <c r="K139" s="2">
        <f t="shared" si="18"/>
        <v>5567.01</v>
      </c>
      <c r="L139" s="4"/>
      <c r="M139" s="27"/>
      <c r="N139" s="16">
        <v>1855.67</v>
      </c>
      <c r="O139" s="2">
        <v>1855.67</v>
      </c>
      <c r="P139" s="16">
        <f t="shared" si="19"/>
        <v>5567.01</v>
      </c>
      <c r="Q139" s="2">
        <f t="shared" si="20"/>
        <v>5567.01</v>
      </c>
      <c r="R139" s="16">
        <f t="shared" si="21"/>
        <v>0</v>
      </c>
      <c r="S139" s="2">
        <f t="shared" si="22"/>
        <v>0</v>
      </c>
      <c r="T139" s="14">
        <f t="shared" si="23"/>
        <v>0</v>
      </c>
      <c r="U139" s="5">
        <f t="shared" si="24"/>
        <v>0</v>
      </c>
      <c r="V139" s="14">
        <f t="shared" si="25"/>
        <v>0</v>
      </c>
      <c r="W139" s="11">
        <f t="shared" si="26"/>
        <v>0</v>
      </c>
    </row>
    <row r="140" spans="1:23" ht="18" x14ac:dyDescent="0.25">
      <c r="A140" t="s">
        <v>80</v>
      </c>
      <c r="B140" s="15" t="s">
        <v>202</v>
      </c>
      <c r="C140" t="s">
        <v>83</v>
      </c>
      <c r="D140" t="s">
        <v>44</v>
      </c>
      <c r="E140" t="s">
        <v>84</v>
      </c>
      <c r="F140" t="s">
        <v>14</v>
      </c>
      <c r="G140">
        <v>3</v>
      </c>
      <c r="H140" s="18">
        <v>45845</v>
      </c>
      <c r="I140" s="16">
        <v>1855.67</v>
      </c>
      <c r="J140" s="2">
        <v>1855.67</v>
      </c>
      <c r="K140" s="2">
        <f t="shared" si="18"/>
        <v>5567.01</v>
      </c>
      <c r="L140" s="4"/>
      <c r="M140" s="27"/>
      <c r="N140" s="16">
        <v>1855.67</v>
      </c>
      <c r="O140" s="2">
        <v>1855.67</v>
      </c>
      <c r="P140" s="16">
        <f t="shared" si="19"/>
        <v>5567.01</v>
      </c>
      <c r="Q140" s="2">
        <f t="shared" si="20"/>
        <v>5567.01</v>
      </c>
      <c r="R140" s="16">
        <f t="shared" si="21"/>
        <v>0</v>
      </c>
      <c r="S140" s="2">
        <f t="shared" si="22"/>
        <v>0</v>
      </c>
      <c r="T140" s="14">
        <f t="shared" si="23"/>
        <v>0</v>
      </c>
      <c r="U140" s="5">
        <f t="shared" si="24"/>
        <v>0</v>
      </c>
      <c r="V140" s="14">
        <f t="shared" si="25"/>
        <v>0</v>
      </c>
      <c r="W140" s="11">
        <f t="shared" si="26"/>
        <v>0</v>
      </c>
    </row>
    <row r="141" spans="1:23" ht="18" x14ac:dyDescent="0.25">
      <c r="A141" t="s">
        <v>80</v>
      </c>
      <c r="B141" s="15" t="s">
        <v>202</v>
      </c>
      <c r="C141" t="s">
        <v>83</v>
      </c>
      <c r="D141" t="s">
        <v>44</v>
      </c>
      <c r="E141" t="s">
        <v>84</v>
      </c>
      <c r="F141" t="s">
        <v>14</v>
      </c>
      <c r="G141">
        <v>3</v>
      </c>
      <c r="H141" s="18">
        <v>45937</v>
      </c>
      <c r="I141" s="16">
        <v>1855.67</v>
      </c>
      <c r="J141" s="2">
        <v>1855.67</v>
      </c>
      <c r="K141" s="2">
        <f t="shared" si="18"/>
        <v>5567.01</v>
      </c>
      <c r="L141" s="4"/>
      <c r="M141" s="27"/>
      <c r="N141" s="16">
        <v>1855.67</v>
      </c>
      <c r="O141" s="2">
        <v>1855.67</v>
      </c>
      <c r="P141" s="16">
        <f t="shared" si="19"/>
        <v>5567.01</v>
      </c>
      <c r="Q141" s="2">
        <f t="shared" si="20"/>
        <v>5567.01</v>
      </c>
      <c r="R141" s="16">
        <f t="shared" si="21"/>
        <v>0</v>
      </c>
      <c r="S141" s="2">
        <f t="shared" si="22"/>
        <v>0</v>
      </c>
      <c r="T141" s="14">
        <f t="shared" si="23"/>
        <v>0</v>
      </c>
      <c r="U141" s="5">
        <f t="shared" si="24"/>
        <v>0</v>
      </c>
      <c r="V141" s="14">
        <f t="shared" si="25"/>
        <v>0</v>
      </c>
      <c r="W141" s="11">
        <f t="shared" si="26"/>
        <v>0</v>
      </c>
    </row>
    <row r="142" spans="1:23" ht="18" x14ac:dyDescent="0.25">
      <c r="A142" t="s">
        <v>99</v>
      </c>
      <c r="B142" s="15" t="s">
        <v>170</v>
      </c>
      <c r="C142" t="s">
        <v>94</v>
      </c>
      <c r="D142" t="s">
        <v>7</v>
      </c>
      <c r="E142" t="s">
        <v>104</v>
      </c>
      <c r="F142" t="s">
        <v>67</v>
      </c>
      <c r="G142">
        <v>80</v>
      </c>
      <c r="H142" s="18">
        <v>45707</v>
      </c>
      <c r="I142" s="16">
        <v>395</v>
      </c>
      <c r="J142" s="2">
        <v>395</v>
      </c>
      <c r="K142" s="2">
        <f t="shared" si="18"/>
        <v>31600</v>
      </c>
      <c r="L142" s="4"/>
      <c r="M142" s="27"/>
      <c r="N142" s="16">
        <v>395</v>
      </c>
      <c r="O142" s="2">
        <v>395</v>
      </c>
      <c r="P142" s="16">
        <f t="shared" si="19"/>
        <v>31600</v>
      </c>
      <c r="Q142" s="2">
        <f t="shared" si="20"/>
        <v>31600</v>
      </c>
      <c r="R142" s="16">
        <f t="shared" si="21"/>
        <v>0</v>
      </c>
      <c r="S142" s="2">
        <f t="shared" si="22"/>
        <v>0</v>
      </c>
      <c r="T142" s="14">
        <f t="shared" si="23"/>
        <v>0</v>
      </c>
      <c r="U142" s="5">
        <f t="shared" si="24"/>
        <v>0</v>
      </c>
      <c r="V142" s="14">
        <f t="shared" si="25"/>
        <v>0</v>
      </c>
      <c r="W142" s="11">
        <f t="shared" si="26"/>
        <v>0</v>
      </c>
    </row>
    <row r="143" spans="1:23" ht="18" x14ac:dyDescent="0.25">
      <c r="A143" t="s">
        <v>99</v>
      </c>
      <c r="B143" s="15" t="s">
        <v>321</v>
      </c>
      <c r="C143" t="s">
        <v>19</v>
      </c>
      <c r="D143" t="s">
        <v>7</v>
      </c>
      <c r="E143" t="s">
        <v>68</v>
      </c>
      <c r="F143" t="s">
        <v>22</v>
      </c>
      <c r="G143">
        <v>14</v>
      </c>
      <c r="H143" s="18">
        <v>45726</v>
      </c>
      <c r="I143" s="16">
        <v>24782.400000000001</v>
      </c>
      <c r="J143" s="2">
        <v>24782.400000000001</v>
      </c>
      <c r="K143" s="2">
        <f t="shared" si="18"/>
        <v>346953.60000000003</v>
      </c>
      <c r="L143" s="4"/>
      <c r="M143" s="27"/>
      <c r="N143" s="16">
        <v>23582.400000000001</v>
      </c>
      <c r="O143" s="2">
        <v>24926.229999999901</v>
      </c>
      <c r="P143" s="16">
        <f t="shared" si="19"/>
        <v>330153.60000000003</v>
      </c>
      <c r="Q143" s="2">
        <f t="shared" si="20"/>
        <v>348967.21999999863</v>
      </c>
      <c r="R143" s="16">
        <f t="shared" si="21"/>
        <v>16800</v>
      </c>
      <c r="S143" s="2">
        <f t="shared" si="22"/>
        <v>-2013.6199999985984</v>
      </c>
      <c r="T143" s="14">
        <f t="shared" si="23"/>
        <v>4.8421460391245397E-2</v>
      </c>
      <c r="U143" s="5">
        <f t="shared" si="24"/>
        <v>-5.8037155400566479E-3</v>
      </c>
      <c r="V143" s="14">
        <f t="shared" si="25"/>
        <v>4.8421460391245397E-2</v>
      </c>
      <c r="W143" s="11">
        <f t="shared" si="26"/>
        <v>-5.8037155400566479E-3</v>
      </c>
    </row>
    <row r="144" spans="1:23" ht="18" x14ac:dyDescent="0.25">
      <c r="A144" t="s">
        <v>99</v>
      </c>
      <c r="B144" s="15" t="s">
        <v>321</v>
      </c>
      <c r="C144" t="s">
        <v>19</v>
      </c>
      <c r="D144" t="s">
        <v>7</v>
      </c>
      <c r="E144" t="s">
        <v>68</v>
      </c>
      <c r="F144" t="s">
        <v>22</v>
      </c>
      <c r="G144">
        <v>14</v>
      </c>
      <c r="H144" s="18">
        <v>45804</v>
      </c>
      <c r="I144" s="16">
        <v>24782.400000000001</v>
      </c>
      <c r="J144" s="2">
        <v>24782.400000000001</v>
      </c>
      <c r="K144" s="2">
        <f t="shared" si="18"/>
        <v>346953.60000000003</v>
      </c>
      <c r="L144" s="4"/>
      <c r="M144" s="27"/>
      <c r="N144" s="16">
        <v>23582.400000000001</v>
      </c>
      <c r="O144" s="2">
        <v>24926.229999999901</v>
      </c>
      <c r="P144" s="16">
        <f t="shared" si="19"/>
        <v>330153.60000000003</v>
      </c>
      <c r="Q144" s="2">
        <f t="shared" si="20"/>
        <v>348967.21999999863</v>
      </c>
      <c r="R144" s="16">
        <f t="shared" si="21"/>
        <v>16800</v>
      </c>
      <c r="S144" s="2">
        <f t="shared" si="22"/>
        <v>-2013.6199999985984</v>
      </c>
      <c r="T144" s="14">
        <f t="shared" si="23"/>
        <v>4.8421460391245397E-2</v>
      </c>
      <c r="U144" s="5">
        <f t="shared" si="24"/>
        <v>-5.8037155400566479E-3</v>
      </c>
      <c r="V144" s="14">
        <f t="shared" si="25"/>
        <v>4.8421460391245397E-2</v>
      </c>
      <c r="W144" s="11">
        <f t="shared" si="26"/>
        <v>-5.8037155400566479E-3</v>
      </c>
    </row>
    <row r="145" spans="1:23" ht="18" x14ac:dyDescent="0.25">
      <c r="A145" t="s">
        <v>99</v>
      </c>
      <c r="B145" s="15" t="s">
        <v>321</v>
      </c>
      <c r="C145" t="s">
        <v>19</v>
      </c>
      <c r="D145" t="s">
        <v>7</v>
      </c>
      <c r="E145" t="s">
        <v>68</v>
      </c>
      <c r="F145" t="s">
        <v>22</v>
      </c>
      <c r="G145">
        <v>7</v>
      </c>
      <c r="H145" s="18">
        <v>45911</v>
      </c>
      <c r="I145" s="16">
        <v>24782.400000000001</v>
      </c>
      <c r="J145" s="2">
        <v>24782.400000000001</v>
      </c>
      <c r="K145" s="2">
        <f t="shared" si="18"/>
        <v>173476.80000000002</v>
      </c>
      <c r="L145" s="4"/>
      <c r="M145" s="27"/>
      <c r="N145" s="16">
        <v>23582.400000000001</v>
      </c>
      <c r="O145" s="2">
        <v>24926.229999999901</v>
      </c>
      <c r="P145" s="16">
        <f t="shared" si="19"/>
        <v>165076.80000000002</v>
      </c>
      <c r="Q145" s="2">
        <f t="shared" si="20"/>
        <v>174483.60999999932</v>
      </c>
      <c r="R145" s="16">
        <f t="shared" si="21"/>
        <v>8400</v>
      </c>
      <c r="S145" s="2">
        <f t="shared" si="22"/>
        <v>-1006.8099999992992</v>
      </c>
      <c r="T145" s="14">
        <f t="shared" si="23"/>
        <v>4.8421460391245397E-2</v>
      </c>
      <c r="U145" s="5">
        <f t="shared" si="24"/>
        <v>-5.8037155400566479E-3</v>
      </c>
      <c r="V145" s="14">
        <f t="shared" si="25"/>
        <v>4.8421460391245397E-2</v>
      </c>
      <c r="W145" s="11">
        <f t="shared" si="26"/>
        <v>-5.8037155400566479E-3</v>
      </c>
    </row>
    <row r="146" spans="1:23" ht="18" x14ac:dyDescent="0.25">
      <c r="A146" t="s">
        <v>99</v>
      </c>
      <c r="B146" s="15" t="s">
        <v>321</v>
      </c>
      <c r="C146" t="s">
        <v>19</v>
      </c>
      <c r="D146" t="s">
        <v>7</v>
      </c>
      <c r="E146" t="s">
        <v>68</v>
      </c>
      <c r="F146" t="s">
        <v>22</v>
      </c>
      <c r="G146">
        <v>7</v>
      </c>
      <c r="H146" s="18">
        <v>46014</v>
      </c>
      <c r="I146" s="16">
        <v>26640</v>
      </c>
      <c r="J146" s="2">
        <v>26640</v>
      </c>
      <c r="K146" s="2">
        <f t="shared" si="18"/>
        <v>186480</v>
      </c>
      <c r="L146" s="4"/>
      <c r="M146" s="27"/>
      <c r="N146" s="16">
        <v>23582.400000000001</v>
      </c>
      <c r="O146" s="2">
        <v>24954.590305343401</v>
      </c>
      <c r="P146" s="16">
        <f t="shared" si="19"/>
        <v>165076.80000000002</v>
      </c>
      <c r="Q146" s="2">
        <f t="shared" si="20"/>
        <v>174682.13213740382</v>
      </c>
      <c r="R146" s="16">
        <f t="shared" si="21"/>
        <v>21403.19999999999</v>
      </c>
      <c r="S146" s="2">
        <f t="shared" si="22"/>
        <v>11797.867862596191</v>
      </c>
      <c r="T146" s="14">
        <f t="shared" si="23"/>
        <v>0.11477477477477473</v>
      </c>
      <c r="U146" s="5">
        <f t="shared" si="24"/>
        <v>6.3266129679301758E-2</v>
      </c>
      <c r="V146" s="14">
        <f t="shared" si="25"/>
        <v>0.11477477477477473</v>
      </c>
      <c r="W146" s="11">
        <f t="shared" si="26"/>
        <v>6.3266129679301758E-2</v>
      </c>
    </row>
    <row r="147" spans="1:23" ht="18" x14ac:dyDescent="0.25">
      <c r="A147" t="s">
        <v>99</v>
      </c>
      <c r="B147" s="15" t="s">
        <v>171</v>
      </c>
      <c r="C147" t="s">
        <v>19</v>
      </c>
      <c r="D147" t="s">
        <v>7</v>
      </c>
      <c r="E147" t="s">
        <v>24</v>
      </c>
      <c r="F147" t="s">
        <v>22</v>
      </c>
      <c r="G147">
        <v>6</v>
      </c>
      <c r="H147" s="18">
        <v>45705</v>
      </c>
      <c r="I147" s="16">
        <v>37173.599999999999</v>
      </c>
      <c r="J147" s="2">
        <v>37173.599999999999</v>
      </c>
      <c r="K147" s="2">
        <f t="shared" si="18"/>
        <v>223041.59999999998</v>
      </c>
      <c r="L147" s="4"/>
      <c r="M147" s="27"/>
      <c r="N147" s="16">
        <v>35373.589999999997</v>
      </c>
      <c r="O147" s="2">
        <v>37470.909511111102</v>
      </c>
      <c r="P147" s="16">
        <f t="shared" si="19"/>
        <v>212241.53999999998</v>
      </c>
      <c r="Q147" s="2">
        <f t="shared" si="20"/>
        <v>224825.45706666663</v>
      </c>
      <c r="R147" s="16">
        <f t="shared" si="21"/>
        <v>10800.060000000012</v>
      </c>
      <c r="S147" s="2">
        <f t="shared" si="22"/>
        <v>-1783.8570666666201</v>
      </c>
      <c r="T147" s="14">
        <f t="shared" si="23"/>
        <v>4.8421729399358744E-2</v>
      </c>
      <c r="U147" s="5">
        <f t="shared" si="24"/>
        <v>-7.997867064559348E-3</v>
      </c>
      <c r="V147" s="14">
        <f t="shared" si="25"/>
        <v>4.8421729399358744E-2</v>
      </c>
      <c r="W147" s="11">
        <f t="shared" si="26"/>
        <v>-7.997867064559348E-3</v>
      </c>
    </row>
    <row r="148" spans="1:23" ht="18" x14ac:dyDescent="0.25">
      <c r="A148" t="s">
        <v>99</v>
      </c>
      <c r="B148" s="15" t="s">
        <v>171</v>
      </c>
      <c r="C148" t="s">
        <v>19</v>
      </c>
      <c r="D148" t="s">
        <v>7</v>
      </c>
      <c r="E148" t="s">
        <v>24</v>
      </c>
      <c r="F148" t="s">
        <v>22</v>
      </c>
      <c r="G148">
        <v>8</v>
      </c>
      <c r="H148" s="18">
        <v>45705</v>
      </c>
      <c r="I148" s="16">
        <v>37173.599999999999</v>
      </c>
      <c r="J148" s="2">
        <v>37173.599999999999</v>
      </c>
      <c r="K148" s="2">
        <f t="shared" si="18"/>
        <v>297388.79999999999</v>
      </c>
      <c r="L148" s="4"/>
      <c r="M148" s="27"/>
      <c r="N148" s="16">
        <v>35373.589999999997</v>
      </c>
      <c r="O148" s="2">
        <v>37470.909511111102</v>
      </c>
      <c r="P148" s="16">
        <f t="shared" si="19"/>
        <v>282988.71999999997</v>
      </c>
      <c r="Q148" s="2">
        <f t="shared" si="20"/>
        <v>299767.27608888882</v>
      </c>
      <c r="R148" s="16">
        <f t="shared" si="21"/>
        <v>14400.080000000016</v>
      </c>
      <c r="S148" s="2">
        <f t="shared" si="22"/>
        <v>-2378.4760888888268</v>
      </c>
      <c r="T148" s="14">
        <f t="shared" si="23"/>
        <v>4.8421729399358744E-2</v>
      </c>
      <c r="U148" s="5">
        <f t="shared" si="24"/>
        <v>-7.997867064559348E-3</v>
      </c>
      <c r="V148" s="14">
        <f t="shared" si="25"/>
        <v>4.8421729399358744E-2</v>
      </c>
      <c r="W148" s="11">
        <f t="shared" si="26"/>
        <v>-7.997867064559348E-3</v>
      </c>
    </row>
    <row r="149" spans="1:23" ht="18" x14ac:dyDescent="0.25">
      <c r="A149" t="s">
        <v>99</v>
      </c>
      <c r="B149" s="15" t="s">
        <v>171</v>
      </c>
      <c r="C149" t="s">
        <v>19</v>
      </c>
      <c r="D149" t="s">
        <v>7</v>
      </c>
      <c r="E149" t="s">
        <v>24</v>
      </c>
      <c r="F149" t="s">
        <v>22</v>
      </c>
      <c r="G149">
        <v>14</v>
      </c>
      <c r="H149" s="18">
        <v>45804</v>
      </c>
      <c r="I149" s="16">
        <v>37173.599999999999</v>
      </c>
      <c r="J149" s="2">
        <v>37173.599999999999</v>
      </c>
      <c r="K149" s="2">
        <f t="shared" si="18"/>
        <v>520430.39999999997</v>
      </c>
      <c r="L149" s="4"/>
      <c r="M149" s="27"/>
      <c r="N149" s="16">
        <v>35373.589999999997</v>
      </c>
      <c r="O149" s="2">
        <v>37470.909511111102</v>
      </c>
      <c r="P149" s="16">
        <f t="shared" si="19"/>
        <v>495230.25999999995</v>
      </c>
      <c r="Q149" s="2">
        <f t="shared" si="20"/>
        <v>524592.73315555544</v>
      </c>
      <c r="R149" s="16">
        <f t="shared" si="21"/>
        <v>25200.140000000029</v>
      </c>
      <c r="S149" s="2">
        <f t="shared" si="22"/>
        <v>-4162.3331555554469</v>
      </c>
      <c r="T149" s="14">
        <f t="shared" si="23"/>
        <v>4.8421729399358744E-2</v>
      </c>
      <c r="U149" s="5">
        <f t="shared" si="24"/>
        <v>-7.997867064559348E-3</v>
      </c>
      <c r="V149" s="14">
        <f t="shared" si="25"/>
        <v>4.8421729399358744E-2</v>
      </c>
      <c r="W149" s="11">
        <f t="shared" si="26"/>
        <v>-7.997867064559348E-3</v>
      </c>
    </row>
    <row r="150" spans="1:23" ht="18" x14ac:dyDescent="0.25">
      <c r="A150" t="s">
        <v>99</v>
      </c>
      <c r="B150" s="15" t="s">
        <v>171</v>
      </c>
      <c r="C150" t="s">
        <v>19</v>
      </c>
      <c r="D150" t="s">
        <v>7</v>
      </c>
      <c r="E150" t="s">
        <v>24</v>
      </c>
      <c r="F150" t="s">
        <v>22</v>
      </c>
      <c r="G150">
        <v>14</v>
      </c>
      <c r="H150" s="18">
        <v>45895</v>
      </c>
      <c r="I150" s="16">
        <v>37173.599999999999</v>
      </c>
      <c r="J150" s="2">
        <v>37173.599999999999</v>
      </c>
      <c r="K150" s="2">
        <f t="shared" si="18"/>
        <v>520430.39999999997</v>
      </c>
      <c r="L150" s="4"/>
      <c r="M150" s="27"/>
      <c r="N150" s="16">
        <v>35373.589999999997</v>
      </c>
      <c r="O150" s="2">
        <v>37470.909511111102</v>
      </c>
      <c r="P150" s="16">
        <f t="shared" si="19"/>
        <v>495230.25999999995</v>
      </c>
      <c r="Q150" s="2">
        <f t="shared" si="20"/>
        <v>524592.73315555544</v>
      </c>
      <c r="R150" s="16">
        <f t="shared" si="21"/>
        <v>25200.140000000029</v>
      </c>
      <c r="S150" s="2">
        <f t="shared" si="22"/>
        <v>-4162.3331555554469</v>
      </c>
      <c r="T150" s="14">
        <f t="shared" si="23"/>
        <v>4.8421729399358744E-2</v>
      </c>
      <c r="U150" s="5">
        <f t="shared" si="24"/>
        <v>-7.997867064559348E-3</v>
      </c>
      <c r="V150" s="14">
        <f t="shared" si="25"/>
        <v>4.8421729399358744E-2</v>
      </c>
      <c r="W150" s="11">
        <f t="shared" si="26"/>
        <v>-7.997867064559348E-3</v>
      </c>
    </row>
    <row r="151" spans="1:23" ht="18" x14ac:dyDescent="0.25">
      <c r="A151" t="s">
        <v>99</v>
      </c>
      <c r="B151" s="15" t="s">
        <v>171</v>
      </c>
      <c r="C151" t="s">
        <v>19</v>
      </c>
      <c r="D151" t="s">
        <v>7</v>
      </c>
      <c r="E151" t="s">
        <v>24</v>
      </c>
      <c r="F151" t="s">
        <v>22</v>
      </c>
      <c r="G151">
        <v>7</v>
      </c>
      <c r="H151" s="18">
        <v>45911</v>
      </c>
      <c r="I151" s="16">
        <v>37173.599999999999</v>
      </c>
      <c r="J151" s="2">
        <v>37173.599999999999</v>
      </c>
      <c r="K151" s="2">
        <f t="shared" si="18"/>
        <v>260215.19999999998</v>
      </c>
      <c r="L151" s="4"/>
      <c r="M151" s="27"/>
      <c r="N151" s="16">
        <v>35373.589999999997</v>
      </c>
      <c r="O151" s="2">
        <v>37470.909511111102</v>
      </c>
      <c r="P151" s="16">
        <f t="shared" si="19"/>
        <v>247615.12999999998</v>
      </c>
      <c r="Q151" s="2">
        <f t="shared" si="20"/>
        <v>262296.36657777772</v>
      </c>
      <c r="R151" s="16">
        <f t="shared" si="21"/>
        <v>12600.070000000014</v>
      </c>
      <c r="S151" s="2">
        <f t="shared" si="22"/>
        <v>-2081.1665777777234</v>
      </c>
      <c r="T151" s="14">
        <f t="shared" si="23"/>
        <v>4.8421729399358744E-2</v>
      </c>
      <c r="U151" s="5">
        <f t="shared" si="24"/>
        <v>-7.997867064559348E-3</v>
      </c>
      <c r="V151" s="14">
        <f t="shared" si="25"/>
        <v>4.8421729399358744E-2</v>
      </c>
      <c r="W151" s="11">
        <f t="shared" si="26"/>
        <v>-7.997867064559348E-3</v>
      </c>
    </row>
    <row r="152" spans="1:23" ht="18" x14ac:dyDescent="0.25">
      <c r="A152" t="s">
        <v>99</v>
      </c>
      <c r="B152" s="15" t="s">
        <v>171</v>
      </c>
      <c r="C152" t="s">
        <v>19</v>
      </c>
      <c r="D152" t="s">
        <v>7</v>
      </c>
      <c r="E152" t="s">
        <v>24</v>
      </c>
      <c r="F152" t="s">
        <v>22</v>
      </c>
      <c r="G152">
        <v>14</v>
      </c>
      <c r="H152" s="18">
        <v>46000</v>
      </c>
      <c r="I152" s="16">
        <v>39960</v>
      </c>
      <c r="J152" s="2">
        <v>39960</v>
      </c>
      <c r="K152" s="2">
        <f t="shared" si="18"/>
        <v>559440</v>
      </c>
      <c r="L152" s="4"/>
      <c r="M152" s="27"/>
      <c r="N152" s="16">
        <v>35373.589999999997</v>
      </c>
      <c r="O152" s="2">
        <v>37502.754082539701</v>
      </c>
      <c r="P152" s="16">
        <f t="shared" si="19"/>
        <v>495230.25999999995</v>
      </c>
      <c r="Q152" s="2">
        <f t="shared" si="20"/>
        <v>525038.55715555581</v>
      </c>
      <c r="R152" s="16">
        <f t="shared" si="21"/>
        <v>64209.740000000049</v>
      </c>
      <c r="S152" s="2">
        <f t="shared" si="22"/>
        <v>34401.442844444187</v>
      </c>
      <c r="T152" s="14">
        <f t="shared" si="23"/>
        <v>0.11477502502502511</v>
      </c>
      <c r="U152" s="5">
        <f t="shared" si="24"/>
        <v>6.1492640577084562E-2</v>
      </c>
      <c r="V152" s="14">
        <f t="shared" si="25"/>
        <v>0.11477502502502511</v>
      </c>
      <c r="W152" s="11">
        <f t="shared" si="26"/>
        <v>6.1492640577084562E-2</v>
      </c>
    </row>
    <row r="153" spans="1:23" ht="18" x14ac:dyDescent="0.25">
      <c r="A153" t="s">
        <v>99</v>
      </c>
      <c r="B153" s="15" t="s">
        <v>171</v>
      </c>
      <c r="C153" t="s">
        <v>19</v>
      </c>
      <c r="D153" t="s">
        <v>7</v>
      </c>
      <c r="E153" t="s">
        <v>24</v>
      </c>
      <c r="F153" t="s">
        <v>22</v>
      </c>
      <c r="G153">
        <v>7</v>
      </c>
      <c r="H153" s="18">
        <v>46014</v>
      </c>
      <c r="I153" s="16">
        <v>39960</v>
      </c>
      <c r="J153" s="2">
        <v>39960</v>
      </c>
      <c r="K153" s="2">
        <f t="shared" si="18"/>
        <v>279720</v>
      </c>
      <c r="L153" s="4"/>
      <c r="M153" s="27"/>
      <c r="N153" s="16">
        <v>35373.589999999997</v>
      </c>
      <c r="O153" s="2">
        <v>37502.754082539701</v>
      </c>
      <c r="P153" s="16">
        <f t="shared" si="19"/>
        <v>247615.12999999998</v>
      </c>
      <c r="Q153" s="2">
        <f t="shared" si="20"/>
        <v>262519.27857777791</v>
      </c>
      <c r="R153" s="16">
        <f t="shared" si="21"/>
        <v>32104.870000000024</v>
      </c>
      <c r="S153" s="2">
        <f t="shared" si="22"/>
        <v>17200.721422222094</v>
      </c>
      <c r="T153" s="14">
        <f t="shared" si="23"/>
        <v>0.11477502502502511</v>
      </c>
      <c r="U153" s="5">
        <f t="shared" si="24"/>
        <v>6.1492640577084562E-2</v>
      </c>
      <c r="V153" s="14">
        <f t="shared" si="25"/>
        <v>0.11477502502502511</v>
      </c>
      <c r="W153" s="11">
        <f t="shared" si="26"/>
        <v>6.1492640577084562E-2</v>
      </c>
    </row>
    <row r="154" spans="1:23" ht="18" x14ac:dyDescent="0.25">
      <c r="A154" t="s">
        <v>80</v>
      </c>
      <c r="B154" s="15" t="s">
        <v>171</v>
      </c>
      <c r="C154" t="s">
        <v>19</v>
      </c>
      <c r="D154" t="s">
        <v>7</v>
      </c>
      <c r="E154" t="s">
        <v>20</v>
      </c>
      <c r="F154" t="s">
        <v>22</v>
      </c>
      <c r="G154">
        <v>3</v>
      </c>
      <c r="H154" s="18">
        <v>45712</v>
      </c>
      <c r="I154" s="16">
        <v>37173.599999999999</v>
      </c>
      <c r="J154" s="2">
        <v>37173.599999999999</v>
      </c>
      <c r="K154" s="2">
        <f t="shared" si="18"/>
        <v>111520.79999999999</v>
      </c>
      <c r="L154" s="4"/>
      <c r="M154" s="27"/>
      <c r="N154" s="16">
        <v>35373.589999999997</v>
      </c>
      <c r="O154" s="2">
        <v>37460.623796825399</v>
      </c>
      <c r="P154" s="16">
        <f t="shared" si="19"/>
        <v>106120.76999999999</v>
      </c>
      <c r="Q154" s="2">
        <f t="shared" si="20"/>
        <v>112381.8713904762</v>
      </c>
      <c r="R154" s="16">
        <f t="shared" si="21"/>
        <v>5400.0300000000061</v>
      </c>
      <c r="S154" s="2">
        <f t="shared" si="22"/>
        <v>-861.07139047620149</v>
      </c>
      <c r="T154" s="14">
        <f t="shared" si="23"/>
        <v>4.8421729399358744E-2</v>
      </c>
      <c r="U154" s="5">
        <f t="shared" si="24"/>
        <v>-7.7211730051811095E-3</v>
      </c>
      <c r="V154" s="14">
        <f t="shared" si="25"/>
        <v>4.8421729399358744E-2</v>
      </c>
      <c r="W154" s="11">
        <f t="shared" si="26"/>
        <v>-7.7211730051811103E-3</v>
      </c>
    </row>
    <row r="155" spans="1:23" ht="18" x14ac:dyDescent="0.25">
      <c r="A155" t="s">
        <v>80</v>
      </c>
      <c r="B155" s="15" t="s">
        <v>171</v>
      </c>
      <c r="C155" t="s">
        <v>19</v>
      </c>
      <c r="D155" t="s">
        <v>7</v>
      </c>
      <c r="E155" t="s">
        <v>20</v>
      </c>
      <c r="F155" t="s">
        <v>22</v>
      </c>
      <c r="G155">
        <v>3</v>
      </c>
      <c r="H155" s="18">
        <v>45714</v>
      </c>
      <c r="I155" s="16">
        <v>37173.599999999999</v>
      </c>
      <c r="J155" s="2">
        <v>37173.599999999999</v>
      </c>
      <c r="K155" s="2">
        <f t="shared" si="18"/>
        <v>111520.79999999999</v>
      </c>
      <c r="L155" s="4"/>
      <c r="M155" s="27"/>
      <c r="N155" s="16">
        <v>35373.589999999997</v>
      </c>
      <c r="O155" s="2">
        <v>37460.623796825399</v>
      </c>
      <c r="P155" s="16">
        <f t="shared" si="19"/>
        <v>106120.76999999999</v>
      </c>
      <c r="Q155" s="2">
        <f t="shared" si="20"/>
        <v>112381.8713904762</v>
      </c>
      <c r="R155" s="16">
        <f t="shared" si="21"/>
        <v>5400.0300000000061</v>
      </c>
      <c r="S155" s="2">
        <f t="shared" si="22"/>
        <v>-861.07139047620149</v>
      </c>
      <c r="T155" s="14">
        <f t="shared" si="23"/>
        <v>4.8421729399358744E-2</v>
      </c>
      <c r="U155" s="5">
        <f t="shared" si="24"/>
        <v>-7.7211730051811095E-3</v>
      </c>
      <c r="V155" s="14">
        <f t="shared" si="25"/>
        <v>4.8421729399358744E-2</v>
      </c>
      <c r="W155" s="11">
        <f t="shared" si="26"/>
        <v>-7.7211730051811103E-3</v>
      </c>
    </row>
    <row r="156" spans="1:23" ht="18" x14ac:dyDescent="0.25">
      <c r="A156" t="s">
        <v>80</v>
      </c>
      <c r="B156" s="15" t="s">
        <v>171</v>
      </c>
      <c r="C156" t="s">
        <v>19</v>
      </c>
      <c r="D156" t="s">
        <v>7</v>
      </c>
      <c r="E156" t="s">
        <v>20</v>
      </c>
      <c r="F156" t="s">
        <v>22</v>
      </c>
      <c r="G156">
        <v>6</v>
      </c>
      <c r="H156" s="18">
        <v>45723</v>
      </c>
      <c r="I156" s="16">
        <v>37173.599999999999</v>
      </c>
      <c r="J156" s="2">
        <v>37173.599999999999</v>
      </c>
      <c r="K156" s="2">
        <f t="shared" si="18"/>
        <v>223041.59999999998</v>
      </c>
      <c r="L156" s="4"/>
      <c r="M156" s="27"/>
      <c r="N156" s="16">
        <v>35373.589999999997</v>
      </c>
      <c r="O156" s="2">
        <v>37460.623796825399</v>
      </c>
      <c r="P156" s="16">
        <f t="shared" si="19"/>
        <v>212241.53999999998</v>
      </c>
      <c r="Q156" s="2">
        <f t="shared" si="20"/>
        <v>224763.74278095239</v>
      </c>
      <c r="R156" s="16">
        <f t="shared" si="21"/>
        <v>10800.060000000012</v>
      </c>
      <c r="S156" s="2">
        <f t="shared" si="22"/>
        <v>-1722.142780952403</v>
      </c>
      <c r="T156" s="14">
        <f t="shared" si="23"/>
        <v>4.8421729399358744E-2</v>
      </c>
      <c r="U156" s="5">
        <f t="shared" si="24"/>
        <v>-7.7211730051811095E-3</v>
      </c>
      <c r="V156" s="14">
        <f t="shared" si="25"/>
        <v>4.8421729399358744E-2</v>
      </c>
      <c r="W156" s="11">
        <f t="shared" si="26"/>
        <v>-7.7211730051811103E-3</v>
      </c>
    </row>
    <row r="157" spans="1:23" ht="18" x14ac:dyDescent="0.25">
      <c r="A157" t="s">
        <v>80</v>
      </c>
      <c r="B157" s="15" t="s">
        <v>171</v>
      </c>
      <c r="C157" t="s">
        <v>19</v>
      </c>
      <c r="D157" t="s">
        <v>7</v>
      </c>
      <c r="E157" t="s">
        <v>20</v>
      </c>
      <c r="F157" t="s">
        <v>22</v>
      </c>
      <c r="G157">
        <v>12</v>
      </c>
      <c r="H157" s="18">
        <v>45824</v>
      </c>
      <c r="I157" s="16">
        <v>37173.599999999999</v>
      </c>
      <c r="J157" s="2">
        <v>37173.599999999999</v>
      </c>
      <c r="K157" s="2">
        <f t="shared" si="18"/>
        <v>446083.19999999995</v>
      </c>
      <c r="L157" s="4"/>
      <c r="M157" s="27"/>
      <c r="N157" s="16">
        <v>35373.589999999997</v>
      </c>
      <c r="O157" s="2">
        <v>37460.623796825399</v>
      </c>
      <c r="P157" s="16">
        <f t="shared" si="19"/>
        <v>424483.07999999996</v>
      </c>
      <c r="Q157" s="2">
        <f t="shared" si="20"/>
        <v>449527.48556190479</v>
      </c>
      <c r="R157" s="16">
        <f t="shared" si="21"/>
        <v>21600.120000000024</v>
      </c>
      <c r="S157" s="2">
        <f t="shared" si="22"/>
        <v>-3444.2855619048059</v>
      </c>
      <c r="T157" s="14">
        <f t="shared" si="23"/>
        <v>4.8421729399358744E-2</v>
      </c>
      <c r="U157" s="5">
        <f t="shared" si="24"/>
        <v>-7.7211730051811095E-3</v>
      </c>
      <c r="V157" s="14">
        <f t="shared" si="25"/>
        <v>4.8421729399358744E-2</v>
      </c>
      <c r="W157" s="11">
        <f t="shared" si="26"/>
        <v>-7.7211730051811103E-3</v>
      </c>
    </row>
    <row r="158" spans="1:23" ht="18" x14ac:dyDescent="0.25">
      <c r="A158" t="s">
        <v>80</v>
      </c>
      <c r="B158" s="15" t="s">
        <v>171</v>
      </c>
      <c r="C158" t="s">
        <v>19</v>
      </c>
      <c r="D158" t="s">
        <v>7</v>
      </c>
      <c r="E158" t="s">
        <v>20</v>
      </c>
      <c r="F158" t="s">
        <v>22</v>
      </c>
      <c r="G158">
        <v>3</v>
      </c>
      <c r="H158" s="18">
        <v>45937</v>
      </c>
      <c r="I158" s="16">
        <v>44052.996666666702</v>
      </c>
      <c r="J158" s="2">
        <v>44052.996666666702</v>
      </c>
      <c r="K158" s="2">
        <f t="shared" si="18"/>
        <v>132158.99000000011</v>
      </c>
      <c r="L158" s="4"/>
      <c r="M158" s="27"/>
      <c r="N158" s="16">
        <v>35373.589999999997</v>
      </c>
      <c r="O158" s="2">
        <v>37539.245473015901</v>
      </c>
      <c r="P158" s="16">
        <f t="shared" si="19"/>
        <v>106120.76999999999</v>
      </c>
      <c r="Q158" s="2">
        <f t="shared" si="20"/>
        <v>112617.73641904769</v>
      </c>
      <c r="R158" s="16">
        <f t="shared" si="21"/>
        <v>26038.220000000118</v>
      </c>
      <c r="S158" s="2">
        <f t="shared" si="22"/>
        <v>19541.253580952405</v>
      </c>
      <c r="T158" s="14">
        <f t="shared" si="23"/>
        <v>0.19702193547332722</v>
      </c>
      <c r="U158" s="5">
        <f t="shared" si="24"/>
        <v>0.14786170491279019</v>
      </c>
      <c r="V158" s="14">
        <f t="shared" si="25"/>
        <v>0.19702193547332722</v>
      </c>
      <c r="W158" s="11">
        <f t="shared" si="26"/>
        <v>0.14786170491279019</v>
      </c>
    </row>
    <row r="159" spans="1:23" ht="18" x14ac:dyDescent="0.25">
      <c r="A159" t="s">
        <v>80</v>
      </c>
      <c r="B159" s="15" t="s">
        <v>171</v>
      </c>
      <c r="C159" t="s">
        <v>19</v>
      </c>
      <c r="D159" t="s">
        <v>7</v>
      </c>
      <c r="E159" t="s">
        <v>20</v>
      </c>
      <c r="F159" t="s">
        <v>22</v>
      </c>
      <c r="G159">
        <v>3</v>
      </c>
      <c r="H159" s="18">
        <v>45937</v>
      </c>
      <c r="I159" s="16">
        <v>44052.996666666702</v>
      </c>
      <c r="J159" s="2">
        <v>44052.996666666702</v>
      </c>
      <c r="K159" s="2">
        <f t="shared" si="18"/>
        <v>132158.99000000011</v>
      </c>
      <c r="L159" s="4"/>
      <c r="M159" s="27"/>
      <c r="N159" s="16">
        <v>35373.589999999997</v>
      </c>
      <c r="O159" s="2">
        <v>37539.245473015901</v>
      </c>
      <c r="P159" s="16">
        <f t="shared" si="19"/>
        <v>106120.76999999999</v>
      </c>
      <c r="Q159" s="2">
        <f t="shared" si="20"/>
        <v>112617.73641904769</v>
      </c>
      <c r="R159" s="16">
        <f t="shared" si="21"/>
        <v>26038.220000000118</v>
      </c>
      <c r="S159" s="2">
        <f t="shared" si="22"/>
        <v>19541.253580952405</v>
      </c>
      <c r="T159" s="14">
        <f t="shared" si="23"/>
        <v>0.19702193547332722</v>
      </c>
      <c r="U159" s="5">
        <f t="shared" si="24"/>
        <v>0.14786170491279019</v>
      </c>
      <c r="V159" s="14">
        <f t="shared" si="25"/>
        <v>0.19702193547332722</v>
      </c>
      <c r="W159" s="11">
        <f t="shared" si="26"/>
        <v>0.14786170491279019</v>
      </c>
    </row>
    <row r="160" spans="1:23" ht="18" x14ac:dyDescent="0.25">
      <c r="A160" t="s">
        <v>80</v>
      </c>
      <c r="B160" s="15" t="s">
        <v>171</v>
      </c>
      <c r="C160" t="s">
        <v>19</v>
      </c>
      <c r="D160" t="s">
        <v>7</v>
      </c>
      <c r="E160" t="s">
        <v>20</v>
      </c>
      <c r="F160" t="s">
        <v>22</v>
      </c>
      <c r="G160">
        <v>6</v>
      </c>
      <c r="H160" s="18">
        <v>45945</v>
      </c>
      <c r="I160" s="16">
        <v>44052.996666666702</v>
      </c>
      <c r="J160" s="2">
        <v>44052.996666666702</v>
      </c>
      <c r="K160" s="2">
        <f t="shared" si="18"/>
        <v>264317.98000000021</v>
      </c>
      <c r="L160" s="4"/>
      <c r="M160" s="27"/>
      <c r="N160" s="16">
        <v>35373.589999999997</v>
      </c>
      <c r="O160" s="2">
        <v>37539.245473015901</v>
      </c>
      <c r="P160" s="16">
        <f t="shared" si="19"/>
        <v>212241.53999999998</v>
      </c>
      <c r="Q160" s="2">
        <f t="shared" si="20"/>
        <v>225235.47283809539</v>
      </c>
      <c r="R160" s="16">
        <f t="shared" si="21"/>
        <v>52076.440000000235</v>
      </c>
      <c r="S160" s="2">
        <f t="shared" si="22"/>
        <v>39082.50716190481</v>
      </c>
      <c r="T160" s="14">
        <f t="shared" si="23"/>
        <v>0.19702193547332722</v>
      </c>
      <c r="U160" s="5">
        <f t="shared" si="24"/>
        <v>0.14786170491279019</v>
      </c>
      <c r="V160" s="14">
        <f t="shared" si="25"/>
        <v>0.19702193547332722</v>
      </c>
      <c r="W160" s="11">
        <f t="shared" si="26"/>
        <v>0.14786170491279019</v>
      </c>
    </row>
    <row r="161" spans="1:23" ht="18" x14ac:dyDescent="0.25">
      <c r="A161" t="s">
        <v>80</v>
      </c>
      <c r="B161" s="15" t="s">
        <v>171</v>
      </c>
      <c r="C161" t="s">
        <v>19</v>
      </c>
      <c r="D161" t="s">
        <v>7</v>
      </c>
      <c r="E161" t="s">
        <v>20</v>
      </c>
      <c r="F161" t="s">
        <v>22</v>
      </c>
      <c r="G161">
        <v>6</v>
      </c>
      <c r="H161" s="18">
        <v>45985</v>
      </c>
      <c r="I161" s="16">
        <v>44052.996666666702</v>
      </c>
      <c r="J161" s="2">
        <v>44052.996666666702</v>
      </c>
      <c r="K161" s="2">
        <f t="shared" si="18"/>
        <v>264317.98000000021</v>
      </c>
      <c r="L161" s="4"/>
      <c r="M161" s="27"/>
      <c r="N161" s="16">
        <v>35373.589999999997</v>
      </c>
      <c r="O161" s="2">
        <v>37539.245473015901</v>
      </c>
      <c r="P161" s="16">
        <f t="shared" si="19"/>
        <v>212241.53999999998</v>
      </c>
      <c r="Q161" s="2">
        <f t="shared" si="20"/>
        <v>225235.47283809539</v>
      </c>
      <c r="R161" s="16">
        <f t="shared" si="21"/>
        <v>52076.440000000235</v>
      </c>
      <c r="S161" s="2">
        <f t="shared" si="22"/>
        <v>39082.50716190481</v>
      </c>
      <c r="T161" s="14">
        <f t="shared" si="23"/>
        <v>0.19702193547332722</v>
      </c>
      <c r="U161" s="5">
        <f t="shared" si="24"/>
        <v>0.14786170491279019</v>
      </c>
      <c r="V161" s="14">
        <f t="shared" si="25"/>
        <v>0.19702193547332722</v>
      </c>
      <c r="W161" s="11">
        <f t="shared" si="26"/>
        <v>0.14786170491279019</v>
      </c>
    </row>
    <row r="162" spans="1:23" ht="18" x14ac:dyDescent="0.25">
      <c r="A162" t="s">
        <v>80</v>
      </c>
      <c r="B162" s="15" t="s">
        <v>171</v>
      </c>
      <c r="C162" t="s">
        <v>19</v>
      </c>
      <c r="D162" t="s">
        <v>7</v>
      </c>
      <c r="E162" t="s">
        <v>20</v>
      </c>
      <c r="F162" t="s">
        <v>22</v>
      </c>
      <c r="G162">
        <v>9</v>
      </c>
      <c r="H162" s="18">
        <v>45989</v>
      </c>
      <c r="I162" s="16">
        <v>44052.995555555601</v>
      </c>
      <c r="J162" s="2">
        <v>44052.995555555601</v>
      </c>
      <c r="K162" s="2">
        <f t="shared" si="18"/>
        <v>396476.96000000043</v>
      </c>
      <c r="L162" s="4"/>
      <c r="M162" s="27"/>
      <c r="N162" s="16">
        <v>35373.589999999997</v>
      </c>
      <c r="O162" s="2">
        <v>37539.245460317499</v>
      </c>
      <c r="P162" s="16">
        <f t="shared" si="19"/>
        <v>318362.30999999994</v>
      </c>
      <c r="Q162" s="2">
        <f t="shared" si="20"/>
        <v>337853.20914285746</v>
      </c>
      <c r="R162" s="16">
        <f t="shared" si="21"/>
        <v>78114.650000000431</v>
      </c>
      <c r="S162" s="2">
        <f t="shared" si="22"/>
        <v>58623.750857142913</v>
      </c>
      <c r="T162" s="14">
        <f t="shared" si="23"/>
        <v>0.19702191522049695</v>
      </c>
      <c r="U162" s="5">
        <f t="shared" si="24"/>
        <v>0.14786168370828623</v>
      </c>
      <c r="V162" s="14">
        <f t="shared" si="25"/>
        <v>0.19702191522049692</v>
      </c>
      <c r="W162" s="11">
        <f t="shared" si="26"/>
        <v>0.14786168370828623</v>
      </c>
    </row>
    <row r="163" spans="1:23" ht="18" x14ac:dyDescent="0.25">
      <c r="A163" t="s">
        <v>3</v>
      </c>
      <c r="B163" s="15" t="s">
        <v>171</v>
      </c>
      <c r="C163" t="s">
        <v>19</v>
      </c>
      <c r="D163" t="s">
        <v>7</v>
      </c>
      <c r="E163" t="s">
        <v>20</v>
      </c>
      <c r="F163" t="s">
        <v>22</v>
      </c>
      <c r="G163">
        <v>12</v>
      </c>
      <c r="H163" s="18">
        <v>45672</v>
      </c>
      <c r="I163" s="16">
        <v>37173.599999999999</v>
      </c>
      <c r="J163" s="2">
        <v>35373.589999999997</v>
      </c>
      <c r="K163" s="2">
        <f t="shared" si="18"/>
        <v>424483.07999999996</v>
      </c>
      <c r="L163" s="4"/>
      <c r="M163" s="27"/>
      <c r="N163" s="16">
        <v>35373.589999999997</v>
      </c>
      <c r="O163" s="2">
        <v>37450.338025396799</v>
      </c>
      <c r="P163" s="16">
        <f t="shared" si="19"/>
        <v>424483.07999999996</v>
      </c>
      <c r="Q163" s="2">
        <f t="shared" si="20"/>
        <v>449404.05630476156</v>
      </c>
      <c r="R163" s="16">
        <f t="shared" si="21"/>
        <v>0</v>
      </c>
      <c r="S163" s="2">
        <f t="shared" si="22"/>
        <v>-24920.976304761629</v>
      </c>
      <c r="T163" s="14">
        <f t="shared" si="23"/>
        <v>0</v>
      </c>
      <c r="U163" s="5">
        <f t="shared" si="24"/>
        <v>-5.8708998023576417E-2</v>
      </c>
      <c r="V163" s="14">
        <f t="shared" si="25"/>
        <v>0</v>
      </c>
      <c r="W163" s="11">
        <f t="shared" si="26"/>
        <v>-5.8708998023576417E-2</v>
      </c>
    </row>
    <row r="164" spans="1:23" ht="18" x14ac:dyDescent="0.25">
      <c r="A164" t="s">
        <v>3</v>
      </c>
      <c r="B164" s="15" t="s">
        <v>171</v>
      </c>
      <c r="C164" t="s">
        <v>19</v>
      </c>
      <c r="D164" t="s">
        <v>7</v>
      </c>
      <c r="E164" t="s">
        <v>20</v>
      </c>
      <c r="F164" t="s">
        <v>22</v>
      </c>
      <c r="G164">
        <v>12</v>
      </c>
      <c r="H164" s="18">
        <v>45674</v>
      </c>
      <c r="I164" s="16">
        <v>37173.599999999999</v>
      </c>
      <c r="J164" s="2">
        <v>35373.589999999997</v>
      </c>
      <c r="K164" s="2">
        <f t="shared" si="18"/>
        <v>424483.07999999996</v>
      </c>
      <c r="L164" s="4"/>
      <c r="M164" s="27"/>
      <c r="N164" s="16">
        <v>35373.589999999997</v>
      </c>
      <c r="O164" s="2">
        <v>37450.338025396799</v>
      </c>
      <c r="P164" s="16">
        <f t="shared" si="19"/>
        <v>424483.07999999996</v>
      </c>
      <c r="Q164" s="2">
        <f t="shared" si="20"/>
        <v>449404.05630476156</v>
      </c>
      <c r="R164" s="16">
        <f t="shared" si="21"/>
        <v>0</v>
      </c>
      <c r="S164" s="2">
        <f t="shared" si="22"/>
        <v>-24920.976304761629</v>
      </c>
      <c r="T164" s="14">
        <f t="shared" si="23"/>
        <v>0</v>
      </c>
      <c r="U164" s="5">
        <f t="shared" si="24"/>
        <v>-5.8708998023576417E-2</v>
      </c>
      <c r="V164" s="14">
        <f t="shared" si="25"/>
        <v>0</v>
      </c>
      <c r="W164" s="11">
        <f t="shared" si="26"/>
        <v>-5.8708998023576417E-2</v>
      </c>
    </row>
    <row r="165" spans="1:23" ht="18" x14ac:dyDescent="0.25">
      <c r="A165" t="s">
        <v>3</v>
      </c>
      <c r="B165" s="15" t="s">
        <v>171</v>
      </c>
      <c r="C165" t="s">
        <v>19</v>
      </c>
      <c r="D165" t="s">
        <v>7</v>
      </c>
      <c r="E165" t="s">
        <v>20</v>
      </c>
      <c r="F165" t="s">
        <v>22</v>
      </c>
      <c r="G165">
        <v>6</v>
      </c>
      <c r="H165" s="18">
        <v>45678</v>
      </c>
      <c r="I165" s="16">
        <v>37173.599999999999</v>
      </c>
      <c r="J165" s="2">
        <v>35373.61</v>
      </c>
      <c r="K165" s="2">
        <f t="shared" si="18"/>
        <v>212241.66</v>
      </c>
      <c r="L165" s="4"/>
      <c r="M165" s="27"/>
      <c r="N165" s="16">
        <v>35373.589999999997</v>
      </c>
      <c r="O165" s="2">
        <v>37450.338139682499</v>
      </c>
      <c r="P165" s="16">
        <f t="shared" si="19"/>
        <v>212241.53999999998</v>
      </c>
      <c r="Q165" s="2">
        <f t="shared" si="20"/>
        <v>224702.02883809499</v>
      </c>
      <c r="R165" s="16">
        <f t="shared" si="21"/>
        <v>0.12000000002444722</v>
      </c>
      <c r="S165" s="2">
        <f t="shared" si="22"/>
        <v>-12460.36883809499</v>
      </c>
      <c r="T165" s="14">
        <f t="shared" si="23"/>
        <v>5.6539324100860889E-7</v>
      </c>
      <c r="U165" s="5">
        <f t="shared" si="24"/>
        <v>-5.8708402667482854E-2</v>
      </c>
      <c r="V165" s="14">
        <f t="shared" si="25"/>
        <v>5.6539324100860889E-7</v>
      </c>
      <c r="W165" s="11">
        <f t="shared" si="26"/>
        <v>-5.8708402667482854E-2</v>
      </c>
    </row>
    <row r="166" spans="1:23" ht="18" x14ac:dyDescent="0.25">
      <c r="A166" t="s">
        <v>3</v>
      </c>
      <c r="B166" s="15" t="s">
        <v>171</v>
      </c>
      <c r="C166" t="s">
        <v>19</v>
      </c>
      <c r="D166" t="s">
        <v>7</v>
      </c>
      <c r="E166" t="s">
        <v>20</v>
      </c>
      <c r="F166" t="s">
        <v>22</v>
      </c>
      <c r="G166">
        <v>3</v>
      </c>
      <c r="H166" s="18">
        <v>45681</v>
      </c>
      <c r="I166" s="16">
        <v>37173.599999999999</v>
      </c>
      <c r="J166" s="2">
        <v>35373.589999999997</v>
      </c>
      <c r="K166" s="2">
        <f t="shared" si="18"/>
        <v>106120.76999999999</v>
      </c>
      <c r="L166" s="4"/>
      <c r="M166" s="27"/>
      <c r="N166" s="16">
        <v>35373.589999999997</v>
      </c>
      <c r="O166" s="2">
        <v>37450.338025396799</v>
      </c>
      <c r="P166" s="16">
        <f t="shared" si="19"/>
        <v>106120.76999999999</v>
      </c>
      <c r="Q166" s="2">
        <f t="shared" si="20"/>
        <v>112351.01407619039</v>
      </c>
      <c r="R166" s="16">
        <f t="shared" si="21"/>
        <v>0</v>
      </c>
      <c r="S166" s="2">
        <f t="shared" si="22"/>
        <v>-6230.2440761904072</v>
      </c>
      <c r="T166" s="14">
        <f t="shared" si="23"/>
        <v>0</v>
      </c>
      <c r="U166" s="5">
        <f t="shared" si="24"/>
        <v>-5.8708998023576417E-2</v>
      </c>
      <c r="V166" s="14">
        <f t="shared" si="25"/>
        <v>0</v>
      </c>
      <c r="W166" s="11">
        <f t="shared" si="26"/>
        <v>-5.8708998023576417E-2</v>
      </c>
    </row>
    <row r="167" spans="1:23" ht="18" x14ac:dyDescent="0.25">
      <c r="A167" t="s">
        <v>3</v>
      </c>
      <c r="B167" s="15" t="s">
        <v>171</v>
      </c>
      <c r="C167" t="s">
        <v>19</v>
      </c>
      <c r="D167" t="s">
        <v>7</v>
      </c>
      <c r="E167" t="s">
        <v>20</v>
      </c>
      <c r="F167" t="s">
        <v>22</v>
      </c>
      <c r="G167">
        <v>3</v>
      </c>
      <c r="H167" s="18">
        <v>45681</v>
      </c>
      <c r="I167" s="16">
        <v>37173.599999999999</v>
      </c>
      <c r="J167" s="2">
        <v>35373.589999999997</v>
      </c>
      <c r="K167" s="2">
        <f t="shared" si="18"/>
        <v>106120.76999999999</v>
      </c>
      <c r="L167" s="4"/>
      <c r="M167" s="27"/>
      <c r="N167" s="16">
        <v>35373.589999999997</v>
      </c>
      <c r="O167" s="2">
        <v>37450.338025396799</v>
      </c>
      <c r="P167" s="16">
        <f t="shared" si="19"/>
        <v>106120.76999999999</v>
      </c>
      <c r="Q167" s="2">
        <f t="shared" si="20"/>
        <v>112351.01407619039</v>
      </c>
      <c r="R167" s="16">
        <f t="shared" si="21"/>
        <v>0</v>
      </c>
      <c r="S167" s="2">
        <f t="shared" si="22"/>
        <v>-6230.2440761904072</v>
      </c>
      <c r="T167" s="14">
        <f t="shared" si="23"/>
        <v>0</v>
      </c>
      <c r="U167" s="5">
        <f t="shared" si="24"/>
        <v>-5.8708998023576417E-2</v>
      </c>
      <c r="V167" s="14">
        <f t="shared" si="25"/>
        <v>0</v>
      </c>
      <c r="W167" s="11">
        <f t="shared" si="26"/>
        <v>-5.8708998023576417E-2</v>
      </c>
    </row>
    <row r="168" spans="1:23" ht="18" x14ac:dyDescent="0.25">
      <c r="A168" t="s">
        <v>3</v>
      </c>
      <c r="B168" s="15" t="s">
        <v>171</v>
      </c>
      <c r="C168" t="s">
        <v>19</v>
      </c>
      <c r="D168" t="s">
        <v>7</v>
      </c>
      <c r="E168" t="s">
        <v>20</v>
      </c>
      <c r="F168" t="s">
        <v>22</v>
      </c>
      <c r="G168">
        <v>9</v>
      </c>
      <c r="H168" s="18">
        <v>45685</v>
      </c>
      <c r="I168" s="16">
        <v>37173.599999999999</v>
      </c>
      <c r="J168" s="2">
        <v>35373.589999999997</v>
      </c>
      <c r="K168" s="2">
        <f t="shared" si="18"/>
        <v>318362.30999999994</v>
      </c>
      <c r="L168" s="4"/>
      <c r="M168" s="27"/>
      <c r="N168" s="16">
        <v>35373.589999999997</v>
      </c>
      <c r="O168" s="2">
        <v>37450.338025396799</v>
      </c>
      <c r="P168" s="16">
        <f t="shared" si="19"/>
        <v>318362.30999999994</v>
      </c>
      <c r="Q168" s="2">
        <f t="shared" si="20"/>
        <v>337053.0422285712</v>
      </c>
      <c r="R168" s="16">
        <f t="shared" si="21"/>
        <v>0</v>
      </c>
      <c r="S168" s="2">
        <f t="shared" si="22"/>
        <v>-18690.732228571222</v>
      </c>
      <c r="T168" s="14">
        <f t="shared" si="23"/>
        <v>0</v>
      </c>
      <c r="U168" s="5">
        <f t="shared" si="24"/>
        <v>-5.8708998023576417E-2</v>
      </c>
      <c r="V168" s="14">
        <f t="shared" si="25"/>
        <v>0</v>
      </c>
      <c r="W168" s="11">
        <f t="shared" si="26"/>
        <v>-5.8708998023576424E-2</v>
      </c>
    </row>
    <row r="169" spans="1:23" ht="18" x14ac:dyDescent="0.25">
      <c r="A169" t="s">
        <v>3</v>
      </c>
      <c r="B169" s="15" t="s">
        <v>171</v>
      </c>
      <c r="C169" t="s">
        <v>19</v>
      </c>
      <c r="D169" t="s">
        <v>7</v>
      </c>
      <c r="E169" t="s">
        <v>20</v>
      </c>
      <c r="F169" t="s">
        <v>22</v>
      </c>
      <c r="G169">
        <v>3</v>
      </c>
      <c r="H169" s="18">
        <v>45685</v>
      </c>
      <c r="I169" s="16">
        <v>37173.599999999999</v>
      </c>
      <c r="J169" s="2">
        <v>35373.589999999997</v>
      </c>
      <c r="K169" s="2">
        <f t="shared" si="18"/>
        <v>106120.76999999999</v>
      </c>
      <c r="L169" s="4"/>
      <c r="M169" s="27"/>
      <c r="N169" s="16">
        <v>35373.589999999997</v>
      </c>
      <c r="O169" s="2">
        <v>37450.338025396799</v>
      </c>
      <c r="P169" s="16">
        <f t="shared" si="19"/>
        <v>106120.76999999999</v>
      </c>
      <c r="Q169" s="2">
        <f t="shared" si="20"/>
        <v>112351.01407619039</v>
      </c>
      <c r="R169" s="16">
        <f t="shared" si="21"/>
        <v>0</v>
      </c>
      <c r="S169" s="2">
        <f t="shared" si="22"/>
        <v>-6230.2440761904072</v>
      </c>
      <c r="T169" s="14">
        <f t="shared" si="23"/>
        <v>0</v>
      </c>
      <c r="U169" s="5">
        <f t="shared" si="24"/>
        <v>-5.8708998023576417E-2</v>
      </c>
      <c r="V169" s="14">
        <f t="shared" si="25"/>
        <v>0</v>
      </c>
      <c r="W169" s="11">
        <f t="shared" si="26"/>
        <v>-5.8708998023576417E-2</v>
      </c>
    </row>
    <row r="170" spans="1:23" ht="18" x14ac:dyDescent="0.25">
      <c r="A170" t="s">
        <v>3</v>
      </c>
      <c r="B170" s="15" t="s">
        <v>171</v>
      </c>
      <c r="C170" t="s">
        <v>19</v>
      </c>
      <c r="D170" t="s">
        <v>7</v>
      </c>
      <c r="E170" t="s">
        <v>20</v>
      </c>
      <c r="F170" t="s">
        <v>22</v>
      </c>
      <c r="G170">
        <v>12</v>
      </c>
      <c r="H170" s="18">
        <v>45685</v>
      </c>
      <c r="I170" s="16">
        <v>37173.599999999999</v>
      </c>
      <c r="J170" s="2">
        <v>35373.589999999997</v>
      </c>
      <c r="K170" s="2">
        <f t="shared" si="18"/>
        <v>424483.07999999996</v>
      </c>
      <c r="L170" s="4"/>
      <c r="M170" s="27"/>
      <c r="N170" s="16">
        <v>35373.589999999997</v>
      </c>
      <c r="O170" s="2">
        <v>37450.338025396799</v>
      </c>
      <c r="P170" s="16">
        <f t="shared" si="19"/>
        <v>424483.07999999996</v>
      </c>
      <c r="Q170" s="2">
        <f t="shared" si="20"/>
        <v>449404.05630476156</v>
      </c>
      <c r="R170" s="16">
        <f t="shared" si="21"/>
        <v>0</v>
      </c>
      <c r="S170" s="2">
        <f t="shared" si="22"/>
        <v>-24920.976304761629</v>
      </c>
      <c r="T170" s="14">
        <f t="shared" si="23"/>
        <v>0</v>
      </c>
      <c r="U170" s="5">
        <f t="shared" si="24"/>
        <v>-5.8708998023576417E-2</v>
      </c>
      <c r="V170" s="14">
        <f t="shared" si="25"/>
        <v>0</v>
      </c>
      <c r="W170" s="11">
        <f t="shared" si="26"/>
        <v>-5.8708998023576417E-2</v>
      </c>
    </row>
    <row r="171" spans="1:23" ht="18" x14ac:dyDescent="0.25">
      <c r="A171" t="s">
        <v>3</v>
      </c>
      <c r="B171" s="15" t="s">
        <v>171</v>
      </c>
      <c r="C171" t="s">
        <v>19</v>
      </c>
      <c r="D171" t="s">
        <v>7</v>
      </c>
      <c r="E171" t="s">
        <v>20</v>
      </c>
      <c r="F171" t="s">
        <v>22</v>
      </c>
      <c r="G171">
        <v>12</v>
      </c>
      <c r="H171" s="18">
        <v>45688</v>
      </c>
      <c r="I171" s="16">
        <v>37173.599999999999</v>
      </c>
      <c r="J171" s="2">
        <v>35373.589999999997</v>
      </c>
      <c r="K171" s="2">
        <f t="shared" si="18"/>
        <v>424483.07999999996</v>
      </c>
      <c r="L171" s="4"/>
      <c r="M171" s="27"/>
      <c r="N171" s="16">
        <v>35373.589999999997</v>
      </c>
      <c r="O171" s="2">
        <v>37450.338025396799</v>
      </c>
      <c r="P171" s="16">
        <f t="shared" si="19"/>
        <v>424483.07999999996</v>
      </c>
      <c r="Q171" s="2">
        <f t="shared" si="20"/>
        <v>449404.05630476156</v>
      </c>
      <c r="R171" s="16">
        <f t="shared" si="21"/>
        <v>0</v>
      </c>
      <c r="S171" s="2">
        <f t="shared" si="22"/>
        <v>-24920.976304761629</v>
      </c>
      <c r="T171" s="14">
        <f t="shared" si="23"/>
        <v>0</v>
      </c>
      <c r="U171" s="5">
        <f t="shared" si="24"/>
        <v>-5.8708998023576417E-2</v>
      </c>
      <c r="V171" s="14">
        <f t="shared" si="25"/>
        <v>0</v>
      </c>
      <c r="W171" s="11">
        <f t="shared" si="26"/>
        <v>-5.8708998023576417E-2</v>
      </c>
    </row>
    <row r="172" spans="1:23" ht="18" x14ac:dyDescent="0.25">
      <c r="A172" t="s">
        <v>3</v>
      </c>
      <c r="B172" s="15" t="s">
        <v>171</v>
      </c>
      <c r="C172" t="s">
        <v>19</v>
      </c>
      <c r="D172" t="s">
        <v>7</v>
      </c>
      <c r="E172" t="s">
        <v>20</v>
      </c>
      <c r="F172" t="s">
        <v>22</v>
      </c>
      <c r="G172">
        <v>12</v>
      </c>
      <c r="H172" s="18">
        <v>45688</v>
      </c>
      <c r="I172" s="16">
        <v>37173.599999999999</v>
      </c>
      <c r="J172" s="2">
        <v>35373.589999999997</v>
      </c>
      <c r="K172" s="2">
        <f t="shared" si="18"/>
        <v>424483.07999999996</v>
      </c>
      <c r="L172" s="4"/>
      <c r="M172" s="27"/>
      <c r="N172" s="16">
        <v>35373.589999999997</v>
      </c>
      <c r="O172" s="2">
        <v>37450.338025396799</v>
      </c>
      <c r="P172" s="16">
        <f t="shared" si="19"/>
        <v>424483.07999999996</v>
      </c>
      <c r="Q172" s="2">
        <f t="shared" si="20"/>
        <v>449404.05630476156</v>
      </c>
      <c r="R172" s="16">
        <f t="shared" si="21"/>
        <v>0</v>
      </c>
      <c r="S172" s="2">
        <f t="shared" si="22"/>
        <v>-24920.976304761629</v>
      </c>
      <c r="T172" s="14">
        <f t="shared" si="23"/>
        <v>0</v>
      </c>
      <c r="U172" s="5">
        <f t="shared" si="24"/>
        <v>-5.8708998023576417E-2</v>
      </c>
      <c r="V172" s="14">
        <f t="shared" si="25"/>
        <v>0</v>
      </c>
      <c r="W172" s="11">
        <f t="shared" si="26"/>
        <v>-5.8708998023576417E-2</v>
      </c>
    </row>
    <row r="173" spans="1:23" ht="18" x14ac:dyDescent="0.25">
      <c r="A173" t="s">
        <v>3</v>
      </c>
      <c r="B173" s="15" t="s">
        <v>171</v>
      </c>
      <c r="C173" t="s">
        <v>19</v>
      </c>
      <c r="D173" t="s">
        <v>7</v>
      </c>
      <c r="E173" t="s">
        <v>20</v>
      </c>
      <c r="F173" t="s">
        <v>22</v>
      </c>
      <c r="G173">
        <v>12</v>
      </c>
      <c r="H173" s="18">
        <v>45688</v>
      </c>
      <c r="I173" s="16">
        <v>37173.599999999999</v>
      </c>
      <c r="J173" s="2">
        <v>35373.589999999997</v>
      </c>
      <c r="K173" s="2">
        <f t="shared" si="18"/>
        <v>424483.07999999996</v>
      </c>
      <c r="L173" s="4"/>
      <c r="M173" s="27"/>
      <c r="N173" s="16">
        <v>35373.589999999997</v>
      </c>
      <c r="O173" s="2">
        <v>37450.338025396799</v>
      </c>
      <c r="P173" s="16">
        <f t="shared" si="19"/>
        <v>424483.07999999996</v>
      </c>
      <c r="Q173" s="2">
        <f t="shared" si="20"/>
        <v>449404.05630476156</v>
      </c>
      <c r="R173" s="16">
        <f t="shared" si="21"/>
        <v>0</v>
      </c>
      <c r="S173" s="2">
        <f t="shared" si="22"/>
        <v>-24920.976304761629</v>
      </c>
      <c r="T173" s="14">
        <f t="shared" si="23"/>
        <v>0</v>
      </c>
      <c r="U173" s="5">
        <f t="shared" si="24"/>
        <v>-5.8708998023576417E-2</v>
      </c>
      <c r="V173" s="14">
        <f t="shared" si="25"/>
        <v>0</v>
      </c>
      <c r="W173" s="11">
        <f t="shared" si="26"/>
        <v>-5.8708998023576417E-2</v>
      </c>
    </row>
    <row r="174" spans="1:23" ht="18" x14ac:dyDescent="0.25">
      <c r="A174" t="s">
        <v>3</v>
      </c>
      <c r="B174" s="15" t="s">
        <v>171</v>
      </c>
      <c r="C174" t="s">
        <v>19</v>
      </c>
      <c r="D174" t="s">
        <v>7</v>
      </c>
      <c r="E174" t="s">
        <v>20</v>
      </c>
      <c r="F174" t="s">
        <v>22</v>
      </c>
      <c r="G174">
        <v>7</v>
      </c>
      <c r="H174" s="18">
        <v>45693</v>
      </c>
      <c r="I174" s="16">
        <v>37173.599999999999</v>
      </c>
      <c r="J174" s="2">
        <v>35373.589999999997</v>
      </c>
      <c r="K174" s="2">
        <f t="shared" si="18"/>
        <v>247615.12999999998</v>
      </c>
      <c r="L174" s="4"/>
      <c r="M174" s="27"/>
      <c r="N174" s="16">
        <v>35373.589999999997</v>
      </c>
      <c r="O174" s="2">
        <v>37450.338025396799</v>
      </c>
      <c r="P174" s="16">
        <f t="shared" si="19"/>
        <v>247615.12999999998</v>
      </c>
      <c r="Q174" s="2">
        <f t="shared" si="20"/>
        <v>262152.36617777759</v>
      </c>
      <c r="R174" s="16">
        <f t="shared" si="21"/>
        <v>0</v>
      </c>
      <c r="S174" s="2">
        <f t="shared" si="22"/>
        <v>-14537.236177777617</v>
      </c>
      <c r="T174" s="14">
        <f t="shared" si="23"/>
        <v>0</v>
      </c>
      <c r="U174" s="5">
        <f t="shared" si="24"/>
        <v>-5.8708998023576417E-2</v>
      </c>
      <c r="V174" s="14">
        <f t="shared" si="25"/>
        <v>0</v>
      </c>
      <c r="W174" s="11">
        <f t="shared" si="26"/>
        <v>-5.8708998023576417E-2</v>
      </c>
    </row>
    <row r="175" spans="1:23" ht="18" x14ac:dyDescent="0.25">
      <c r="A175" t="s">
        <v>3</v>
      </c>
      <c r="B175" s="15" t="s">
        <v>171</v>
      </c>
      <c r="C175" t="s">
        <v>19</v>
      </c>
      <c r="D175" t="s">
        <v>7</v>
      </c>
      <c r="E175" t="s">
        <v>20</v>
      </c>
      <c r="F175" t="s">
        <v>13</v>
      </c>
      <c r="G175">
        <v>12</v>
      </c>
      <c r="H175" s="18">
        <v>45764</v>
      </c>
      <c r="I175" s="16">
        <v>36430.129999999997</v>
      </c>
      <c r="J175" s="2">
        <v>36406.129999999997</v>
      </c>
      <c r="K175" s="2">
        <f t="shared" si="18"/>
        <v>436873.55999999994</v>
      </c>
      <c r="L175" s="4"/>
      <c r="M175" s="27"/>
      <c r="N175" s="16">
        <v>35373.589999999997</v>
      </c>
      <c r="O175" s="2">
        <v>37451.989853968298</v>
      </c>
      <c r="P175" s="16">
        <f t="shared" si="19"/>
        <v>424483.07999999996</v>
      </c>
      <c r="Q175" s="2">
        <f t="shared" si="20"/>
        <v>449423.87824761961</v>
      </c>
      <c r="R175" s="16">
        <f t="shared" si="21"/>
        <v>12390.48000000001</v>
      </c>
      <c r="S175" s="2">
        <f t="shared" si="22"/>
        <v>-12550.318247619609</v>
      </c>
      <c r="T175" s="14">
        <f t="shared" si="23"/>
        <v>2.8361707217987767E-2</v>
      </c>
      <c r="U175" s="5">
        <f t="shared" si="24"/>
        <v>-2.8727575657404421E-2</v>
      </c>
      <c r="V175" s="14">
        <f t="shared" si="25"/>
        <v>2.8361707217987767E-2</v>
      </c>
      <c r="W175" s="11">
        <f t="shared" si="26"/>
        <v>-2.8727575657404424E-2</v>
      </c>
    </row>
    <row r="176" spans="1:23" ht="18" x14ac:dyDescent="0.25">
      <c r="A176" t="s">
        <v>3</v>
      </c>
      <c r="B176" s="15" t="s">
        <v>171</v>
      </c>
      <c r="C176" t="s">
        <v>19</v>
      </c>
      <c r="D176" t="s">
        <v>7</v>
      </c>
      <c r="E176" t="s">
        <v>20</v>
      </c>
      <c r="F176" t="s">
        <v>13</v>
      </c>
      <c r="G176">
        <v>12</v>
      </c>
      <c r="H176" s="18">
        <v>45764</v>
      </c>
      <c r="I176" s="16">
        <v>36430.129999999997</v>
      </c>
      <c r="J176" s="2">
        <v>36406.129999999997</v>
      </c>
      <c r="K176" s="2">
        <f t="shared" si="18"/>
        <v>436873.55999999994</v>
      </c>
      <c r="L176" s="4"/>
      <c r="M176" s="27"/>
      <c r="N176" s="16">
        <v>35373.589999999997</v>
      </c>
      <c r="O176" s="2">
        <v>37451.989853968298</v>
      </c>
      <c r="P176" s="16">
        <f t="shared" si="19"/>
        <v>424483.07999999996</v>
      </c>
      <c r="Q176" s="2">
        <f t="shared" si="20"/>
        <v>449423.87824761961</v>
      </c>
      <c r="R176" s="16">
        <f t="shared" si="21"/>
        <v>12390.48000000001</v>
      </c>
      <c r="S176" s="2">
        <f t="shared" si="22"/>
        <v>-12550.318247619609</v>
      </c>
      <c r="T176" s="14">
        <f t="shared" si="23"/>
        <v>2.8361707217987767E-2</v>
      </c>
      <c r="U176" s="5">
        <f t="shared" si="24"/>
        <v>-2.8727575657404421E-2</v>
      </c>
      <c r="V176" s="14">
        <f t="shared" si="25"/>
        <v>2.8361707217987767E-2</v>
      </c>
      <c r="W176" s="11">
        <f t="shared" si="26"/>
        <v>-2.8727575657404424E-2</v>
      </c>
    </row>
    <row r="177" spans="1:23" ht="18" x14ac:dyDescent="0.25">
      <c r="A177" t="s">
        <v>3</v>
      </c>
      <c r="B177" s="15" t="s">
        <v>171</v>
      </c>
      <c r="C177" t="s">
        <v>19</v>
      </c>
      <c r="D177" t="s">
        <v>7</v>
      </c>
      <c r="E177" t="s">
        <v>20</v>
      </c>
      <c r="F177" t="s">
        <v>13</v>
      </c>
      <c r="G177">
        <v>6</v>
      </c>
      <c r="H177" s="18">
        <v>45769</v>
      </c>
      <c r="I177" s="16">
        <v>36430.129999999997</v>
      </c>
      <c r="J177" s="2">
        <v>36406.129999999997</v>
      </c>
      <c r="K177" s="2">
        <f t="shared" si="18"/>
        <v>218436.77999999997</v>
      </c>
      <c r="L177" s="4"/>
      <c r="M177" s="27"/>
      <c r="N177" s="16">
        <v>35373.589999999997</v>
      </c>
      <c r="O177" s="2">
        <v>37451.989853968298</v>
      </c>
      <c r="P177" s="16">
        <f t="shared" si="19"/>
        <v>212241.53999999998</v>
      </c>
      <c r="Q177" s="2">
        <f t="shared" si="20"/>
        <v>224711.9391238098</v>
      </c>
      <c r="R177" s="16">
        <f t="shared" si="21"/>
        <v>6195.2400000000052</v>
      </c>
      <c r="S177" s="2">
        <f t="shared" si="22"/>
        <v>-6275.1591238098044</v>
      </c>
      <c r="T177" s="14">
        <f t="shared" si="23"/>
        <v>2.8361707217987767E-2</v>
      </c>
      <c r="U177" s="5">
        <f t="shared" si="24"/>
        <v>-2.8727575657404421E-2</v>
      </c>
      <c r="V177" s="14">
        <f t="shared" si="25"/>
        <v>2.8361707217987767E-2</v>
      </c>
      <c r="W177" s="11">
        <f t="shared" si="26"/>
        <v>-2.8727575657404424E-2</v>
      </c>
    </row>
    <row r="178" spans="1:23" ht="18" x14ac:dyDescent="0.25">
      <c r="A178" t="s">
        <v>3</v>
      </c>
      <c r="B178" s="15" t="s">
        <v>171</v>
      </c>
      <c r="C178" t="s">
        <v>19</v>
      </c>
      <c r="D178" t="s">
        <v>7</v>
      </c>
      <c r="E178" t="s">
        <v>20</v>
      </c>
      <c r="F178" t="s">
        <v>13</v>
      </c>
      <c r="G178">
        <v>1</v>
      </c>
      <c r="H178" s="18">
        <v>45770</v>
      </c>
      <c r="I178" s="16">
        <v>36430.129999999997</v>
      </c>
      <c r="J178" s="2">
        <v>36406.129999999997</v>
      </c>
      <c r="K178" s="2">
        <f t="shared" si="18"/>
        <v>36406.129999999997</v>
      </c>
      <c r="L178" s="4"/>
      <c r="M178" s="27"/>
      <c r="N178" s="16">
        <v>35373.589999999997</v>
      </c>
      <c r="O178" s="2">
        <v>37451.989853968298</v>
      </c>
      <c r="P178" s="16">
        <f t="shared" si="19"/>
        <v>35373.589999999997</v>
      </c>
      <c r="Q178" s="2">
        <f t="shared" si="20"/>
        <v>37451.989853968298</v>
      </c>
      <c r="R178" s="16">
        <f t="shared" si="21"/>
        <v>1032.5400000000009</v>
      </c>
      <c r="S178" s="2">
        <f t="shared" si="22"/>
        <v>-1045.8598539683007</v>
      </c>
      <c r="T178" s="14">
        <f t="shared" si="23"/>
        <v>2.8361707217987767E-2</v>
      </c>
      <c r="U178" s="5">
        <f t="shared" si="24"/>
        <v>-2.8727575657404421E-2</v>
      </c>
      <c r="V178" s="14">
        <f t="shared" si="25"/>
        <v>2.8361707217987767E-2</v>
      </c>
      <c r="W178" s="11">
        <f t="shared" si="26"/>
        <v>-2.8727575657404421E-2</v>
      </c>
    </row>
    <row r="179" spans="1:23" ht="18" x14ac:dyDescent="0.25">
      <c r="A179" t="s">
        <v>3</v>
      </c>
      <c r="B179" s="15" t="s">
        <v>171</v>
      </c>
      <c r="C179" t="s">
        <v>19</v>
      </c>
      <c r="D179" t="s">
        <v>7</v>
      </c>
      <c r="E179" t="s">
        <v>20</v>
      </c>
      <c r="F179" t="s">
        <v>13</v>
      </c>
      <c r="G179">
        <v>11</v>
      </c>
      <c r="H179" s="18">
        <v>45770</v>
      </c>
      <c r="I179" s="16">
        <v>36430.129999999997</v>
      </c>
      <c r="J179" s="2">
        <v>36406.129999999997</v>
      </c>
      <c r="K179" s="2">
        <f t="shared" si="18"/>
        <v>400467.43</v>
      </c>
      <c r="L179" s="4"/>
      <c r="M179" s="27"/>
      <c r="N179" s="16">
        <v>35373.589999999997</v>
      </c>
      <c r="O179" s="2">
        <v>37451.989853968298</v>
      </c>
      <c r="P179" s="16">
        <f t="shared" si="19"/>
        <v>389109.49</v>
      </c>
      <c r="Q179" s="2">
        <f t="shared" si="20"/>
        <v>411971.88839365129</v>
      </c>
      <c r="R179" s="16">
        <f t="shared" si="21"/>
        <v>11357.94000000001</v>
      </c>
      <c r="S179" s="2">
        <f t="shared" si="22"/>
        <v>-11504.458393651308</v>
      </c>
      <c r="T179" s="14">
        <f t="shared" si="23"/>
        <v>2.8361707217987767E-2</v>
      </c>
      <c r="U179" s="5">
        <f t="shared" si="24"/>
        <v>-2.8727575657404421E-2</v>
      </c>
      <c r="V179" s="14">
        <f t="shared" si="25"/>
        <v>2.8361707217987763E-2</v>
      </c>
      <c r="W179" s="11">
        <f t="shared" si="26"/>
        <v>-2.8727575657404421E-2</v>
      </c>
    </row>
    <row r="180" spans="1:23" ht="18" x14ac:dyDescent="0.25">
      <c r="A180" t="s">
        <v>3</v>
      </c>
      <c r="B180" s="15" t="s">
        <v>171</v>
      </c>
      <c r="C180" t="s">
        <v>19</v>
      </c>
      <c r="D180" t="s">
        <v>7</v>
      </c>
      <c r="E180" t="s">
        <v>20</v>
      </c>
      <c r="F180" t="s">
        <v>13</v>
      </c>
      <c r="G180">
        <v>12</v>
      </c>
      <c r="H180" s="18">
        <v>45770</v>
      </c>
      <c r="I180" s="16">
        <v>36430.129999999997</v>
      </c>
      <c r="J180" s="2">
        <v>36406.129999999997</v>
      </c>
      <c r="K180" s="2">
        <f t="shared" si="18"/>
        <v>436873.55999999994</v>
      </c>
      <c r="L180" s="4"/>
      <c r="M180" s="27"/>
      <c r="N180" s="16">
        <v>35373.589999999997</v>
      </c>
      <c r="O180" s="2">
        <v>37451.989853968298</v>
      </c>
      <c r="P180" s="16">
        <f t="shared" si="19"/>
        <v>424483.07999999996</v>
      </c>
      <c r="Q180" s="2">
        <f t="shared" si="20"/>
        <v>449423.87824761961</v>
      </c>
      <c r="R180" s="16">
        <f t="shared" si="21"/>
        <v>12390.48000000001</v>
      </c>
      <c r="S180" s="2">
        <f t="shared" si="22"/>
        <v>-12550.318247619609</v>
      </c>
      <c r="T180" s="14">
        <f t="shared" si="23"/>
        <v>2.8361707217987767E-2</v>
      </c>
      <c r="U180" s="5">
        <f t="shared" si="24"/>
        <v>-2.8727575657404421E-2</v>
      </c>
      <c r="V180" s="14">
        <f t="shared" si="25"/>
        <v>2.8361707217987767E-2</v>
      </c>
      <c r="W180" s="11">
        <f t="shared" si="26"/>
        <v>-2.8727575657404424E-2</v>
      </c>
    </row>
    <row r="181" spans="1:23" ht="18" x14ac:dyDescent="0.25">
      <c r="A181" t="s">
        <v>3</v>
      </c>
      <c r="B181" s="15" t="s">
        <v>171</v>
      </c>
      <c r="C181" t="s">
        <v>19</v>
      </c>
      <c r="D181" t="s">
        <v>7</v>
      </c>
      <c r="E181" t="s">
        <v>20</v>
      </c>
      <c r="F181" t="s">
        <v>13</v>
      </c>
      <c r="G181">
        <v>12</v>
      </c>
      <c r="H181" s="18">
        <v>45770</v>
      </c>
      <c r="I181" s="16">
        <v>36430.129999999997</v>
      </c>
      <c r="J181" s="2">
        <v>36406.129999999997</v>
      </c>
      <c r="K181" s="2">
        <f t="shared" si="18"/>
        <v>436873.55999999994</v>
      </c>
      <c r="L181" s="4"/>
      <c r="M181" s="27"/>
      <c r="N181" s="16">
        <v>35373.589999999997</v>
      </c>
      <c r="O181" s="2">
        <v>37451.989853968298</v>
      </c>
      <c r="P181" s="16">
        <f t="shared" si="19"/>
        <v>424483.07999999996</v>
      </c>
      <c r="Q181" s="2">
        <f t="shared" si="20"/>
        <v>449423.87824761961</v>
      </c>
      <c r="R181" s="16">
        <f t="shared" si="21"/>
        <v>12390.48000000001</v>
      </c>
      <c r="S181" s="2">
        <f t="shared" si="22"/>
        <v>-12550.318247619609</v>
      </c>
      <c r="T181" s="14">
        <f t="shared" si="23"/>
        <v>2.8361707217987767E-2</v>
      </c>
      <c r="U181" s="5">
        <f t="shared" si="24"/>
        <v>-2.8727575657404421E-2</v>
      </c>
      <c r="V181" s="14">
        <f t="shared" si="25"/>
        <v>2.8361707217987767E-2</v>
      </c>
      <c r="W181" s="11">
        <f t="shared" si="26"/>
        <v>-2.8727575657404424E-2</v>
      </c>
    </row>
    <row r="182" spans="1:23" ht="18" x14ac:dyDescent="0.25">
      <c r="A182" t="s">
        <v>3</v>
      </c>
      <c r="B182" s="15" t="s">
        <v>171</v>
      </c>
      <c r="C182" t="s">
        <v>19</v>
      </c>
      <c r="D182" t="s">
        <v>7</v>
      </c>
      <c r="E182" t="s">
        <v>20</v>
      </c>
      <c r="F182" t="s">
        <v>13</v>
      </c>
      <c r="G182">
        <v>12</v>
      </c>
      <c r="H182" s="18">
        <v>45770</v>
      </c>
      <c r="I182" s="16">
        <v>36430.129999999997</v>
      </c>
      <c r="J182" s="2">
        <v>36406.129999999997</v>
      </c>
      <c r="K182" s="2">
        <f t="shared" si="18"/>
        <v>436873.55999999994</v>
      </c>
      <c r="L182" s="4"/>
      <c r="M182" s="27"/>
      <c r="N182" s="16">
        <v>35373.589999999997</v>
      </c>
      <c r="O182" s="2">
        <v>37451.989853968298</v>
      </c>
      <c r="P182" s="16">
        <f t="shared" si="19"/>
        <v>424483.07999999996</v>
      </c>
      <c r="Q182" s="2">
        <f t="shared" si="20"/>
        <v>449423.87824761961</v>
      </c>
      <c r="R182" s="16">
        <f t="shared" si="21"/>
        <v>12390.48000000001</v>
      </c>
      <c r="S182" s="2">
        <f t="shared" si="22"/>
        <v>-12550.318247619609</v>
      </c>
      <c r="T182" s="14">
        <f t="shared" si="23"/>
        <v>2.8361707217987767E-2</v>
      </c>
      <c r="U182" s="5">
        <f t="shared" si="24"/>
        <v>-2.8727575657404421E-2</v>
      </c>
      <c r="V182" s="14">
        <f t="shared" si="25"/>
        <v>2.8361707217987767E-2</v>
      </c>
      <c r="W182" s="11">
        <f t="shared" si="26"/>
        <v>-2.8727575657404424E-2</v>
      </c>
    </row>
    <row r="183" spans="1:23" ht="18" x14ac:dyDescent="0.25">
      <c r="A183" t="s">
        <v>3</v>
      </c>
      <c r="B183" s="15" t="s">
        <v>171</v>
      </c>
      <c r="C183" t="s">
        <v>19</v>
      </c>
      <c r="D183" t="s">
        <v>7</v>
      </c>
      <c r="E183" t="s">
        <v>20</v>
      </c>
      <c r="F183" t="s">
        <v>13</v>
      </c>
      <c r="G183">
        <v>12</v>
      </c>
      <c r="H183" s="18">
        <v>45770</v>
      </c>
      <c r="I183" s="16">
        <v>36430.129999999997</v>
      </c>
      <c r="J183" s="2">
        <v>36406.129999999997</v>
      </c>
      <c r="K183" s="2">
        <f t="shared" si="18"/>
        <v>436873.55999999994</v>
      </c>
      <c r="L183" s="4"/>
      <c r="M183" s="27"/>
      <c r="N183" s="16">
        <v>35373.589999999997</v>
      </c>
      <c r="O183" s="2">
        <v>37451.989853968298</v>
      </c>
      <c r="P183" s="16">
        <f t="shared" si="19"/>
        <v>424483.07999999996</v>
      </c>
      <c r="Q183" s="2">
        <f t="shared" si="20"/>
        <v>449423.87824761961</v>
      </c>
      <c r="R183" s="16">
        <f t="shared" si="21"/>
        <v>12390.48000000001</v>
      </c>
      <c r="S183" s="2">
        <f t="shared" si="22"/>
        <v>-12550.318247619609</v>
      </c>
      <c r="T183" s="14">
        <f t="shared" si="23"/>
        <v>2.8361707217987767E-2</v>
      </c>
      <c r="U183" s="5">
        <f t="shared" si="24"/>
        <v>-2.8727575657404421E-2</v>
      </c>
      <c r="V183" s="14">
        <f t="shared" si="25"/>
        <v>2.8361707217987767E-2</v>
      </c>
      <c r="W183" s="11">
        <f t="shared" si="26"/>
        <v>-2.8727575657404424E-2</v>
      </c>
    </row>
    <row r="184" spans="1:23" ht="18" x14ac:dyDescent="0.25">
      <c r="A184" t="s">
        <v>3</v>
      </c>
      <c r="B184" s="15" t="s">
        <v>171</v>
      </c>
      <c r="C184" t="s">
        <v>19</v>
      </c>
      <c r="D184" t="s">
        <v>7</v>
      </c>
      <c r="E184" t="s">
        <v>20</v>
      </c>
      <c r="F184" t="s">
        <v>13</v>
      </c>
      <c r="G184">
        <v>12</v>
      </c>
      <c r="H184" s="18">
        <v>45782</v>
      </c>
      <c r="I184" s="16">
        <v>36430.129999999997</v>
      </c>
      <c r="J184" s="2">
        <v>36406.129999999997</v>
      </c>
      <c r="K184" s="2">
        <f t="shared" si="18"/>
        <v>436873.55999999994</v>
      </c>
      <c r="L184" s="4"/>
      <c r="M184" s="27"/>
      <c r="N184" s="16">
        <v>35373.589999999997</v>
      </c>
      <c r="O184" s="2">
        <v>37451.989853968298</v>
      </c>
      <c r="P184" s="16">
        <f t="shared" si="19"/>
        <v>424483.07999999996</v>
      </c>
      <c r="Q184" s="2">
        <f t="shared" si="20"/>
        <v>449423.87824761961</v>
      </c>
      <c r="R184" s="16">
        <f t="shared" si="21"/>
        <v>12390.48000000001</v>
      </c>
      <c r="S184" s="2">
        <f t="shared" si="22"/>
        <v>-12550.318247619609</v>
      </c>
      <c r="T184" s="14">
        <f t="shared" si="23"/>
        <v>2.8361707217987767E-2</v>
      </c>
      <c r="U184" s="5">
        <f t="shared" si="24"/>
        <v>-2.8727575657404421E-2</v>
      </c>
      <c r="V184" s="14">
        <f t="shared" si="25"/>
        <v>2.8361707217987767E-2</v>
      </c>
      <c r="W184" s="11">
        <f t="shared" si="26"/>
        <v>-2.8727575657404424E-2</v>
      </c>
    </row>
    <row r="185" spans="1:23" ht="18" x14ac:dyDescent="0.25">
      <c r="A185" t="s">
        <v>3</v>
      </c>
      <c r="B185" s="15" t="s">
        <v>171</v>
      </c>
      <c r="C185" t="s">
        <v>19</v>
      </c>
      <c r="D185" t="s">
        <v>7</v>
      </c>
      <c r="E185" t="s">
        <v>20</v>
      </c>
      <c r="F185" t="s">
        <v>13</v>
      </c>
      <c r="G185">
        <v>7</v>
      </c>
      <c r="H185" s="18">
        <v>45782</v>
      </c>
      <c r="I185" s="16">
        <v>36430.129999999997</v>
      </c>
      <c r="J185" s="2">
        <v>36406.129999999997</v>
      </c>
      <c r="K185" s="2">
        <f t="shared" si="18"/>
        <v>254842.90999999997</v>
      </c>
      <c r="L185" s="4"/>
      <c r="M185" s="27"/>
      <c r="N185" s="16">
        <v>35373.589999999997</v>
      </c>
      <c r="O185" s="2">
        <v>37451.989853968298</v>
      </c>
      <c r="P185" s="16">
        <f t="shared" si="19"/>
        <v>247615.12999999998</v>
      </c>
      <c r="Q185" s="2">
        <f t="shared" si="20"/>
        <v>262163.92897777807</v>
      </c>
      <c r="R185" s="16">
        <f t="shared" si="21"/>
        <v>7227.7800000000061</v>
      </c>
      <c r="S185" s="2">
        <f t="shared" si="22"/>
        <v>-7321.0189777781052</v>
      </c>
      <c r="T185" s="14">
        <f t="shared" si="23"/>
        <v>2.8361707217987767E-2</v>
      </c>
      <c r="U185" s="5">
        <f t="shared" si="24"/>
        <v>-2.8727575657404421E-2</v>
      </c>
      <c r="V185" s="14">
        <f t="shared" si="25"/>
        <v>2.8361707217987767E-2</v>
      </c>
      <c r="W185" s="11">
        <f t="shared" si="26"/>
        <v>-2.8727575657404421E-2</v>
      </c>
    </row>
    <row r="186" spans="1:23" ht="18" x14ac:dyDescent="0.25">
      <c r="A186" t="s">
        <v>3</v>
      </c>
      <c r="B186" s="15" t="s">
        <v>171</v>
      </c>
      <c r="C186" t="s">
        <v>19</v>
      </c>
      <c r="D186" t="s">
        <v>7</v>
      </c>
      <c r="E186" t="s">
        <v>20</v>
      </c>
      <c r="F186" t="s">
        <v>22</v>
      </c>
      <c r="G186">
        <v>12</v>
      </c>
      <c r="H186" s="18">
        <v>45861</v>
      </c>
      <c r="I186" s="16">
        <v>39959.99</v>
      </c>
      <c r="J186" s="2">
        <v>39959.99</v>
      </c>
      <c r="K186" s="2">
        <f t="shared" si="18"/>
        <v>479519.88</v>
      </c>
      <c r="L186" s="4"/>
      <c r="M186" s="27"/>
      <c r="N186" s="16">
        <v>35373.589999999997</v>
      </c>
      <c r="O186" s="2">
        <v>37492.468253968298</v>
      </c>
      <c r="P186" s="16">
        <f t="shared" si="19"/>
        <v>424483.07999999996</v>
      </c>
      <c r="Q186" s="2">
        <f t="shared" si="20"/>
        <v>449909.61904761958</v>
      </c>
      <c r="R186" s="16">
        <f t="shared" si="21"/>
        <v>55036.800000000017</v>
      </c>
      <c r="S186" s="2">
        <f t="shared" si="22"/>
        <v>29610.260952380399</v>
      </c>
      <c r="T186" s="14">
        <f t="shared" si="23"/>
        <v>0.11477480349719811</v>
      </c>
      <c r="U186" s="5">
        <f t="shared" si="24"/>
        <v>6.1749808897141864E-2</v>
      </c>
      <c r="V186" s="14">
        <f t="shared" si="25"/>
        <v>0.11477480349719811</v>
      </c>
      <c r="W186" s="11">
        <f t="shared" si="26"/>
        <v>6.1749808897141864E-2</v>
      </c>
    </row>
    <row r="187" spans="1:23" ht="18" x14ac:dyDescent="0.25">
      <c r="A187" t="s">
        <v>3</v>
      </c>
      <c r="B187" s="15" t="s">
        <v>171</v>
      </c>
      <c r="C187" t="s">
        <v>19</v>
      </c>
      <c r="D187" t="s">
        <v>7</v>
      </c>
      <c r="E187" t="s">
        <v>20</v>
      </c>
      <c r="F187" t="s">
        <v>22</v>
      </c>
      <c r="G187">
        <v>12</v>
      </c>
      <c r="H187" s="18">
        <v>45861</v>
      </c>
      <c r="I187" s="16">
        <v>39959.99</v>
      </c>
      <c r="J187" s="2">
        <v>39959.99</v>
      </c>
      <c r="K187" s="2">
        <f t="shared" si="18"/>
        <v>479519.88</v>
      </c>
      <c r="L187" s="4"/>
      <c r="M187" s="27"/>
      <c r="N187" s="16">
        <v>35373.589999999997</v>
      </c>
      <c r="O187" s="2">
        <v>37492.468253968298</v>
      </c>
      <c r="P187" s="16">
        <f t="shared" si="19"/>
        <v>424483.07999999996</v>
      </c>
      <c r="Q187" s="2">
        <f t="shared" si="20"/>
        <v>449909.61904761958</v>
      </c>
      <c r="R187" s="16">
        <f t="shared" si="21"/>
        <v>55036.800000000017</v>
      </c>
      <c r="S187" s="2">
        <f t="shared" si="22"/>
        <v>29610.260952380399</v>
      </c>
      <c r="T187" s="14">
        <f t="shared" si="23"/>
        <v>0.11477480349719811</v>
      </c>
      <c r="U187" s="5">
        <f t="shared" si="24"/>
        <v>6.1749808897141864E-2</v>
      </c>
      <c r="V187" s="14">
        <f t="shared" si="25"/>
        <v>0.11477480349719811</v>
      </c>
      <c r="W187" s="11">
        <f t="shared" si="26"/>
        <v>6.1749808897141864E-2</v>
      </c>
    </row>
    <row r="188" spans="1:23" ht="18" x14ac:dyDescent="0.25">
      <c r="A188" t="s">
        <v>3</v>
      </c>
      <c r="B188" s="15" t="s">
        <v>171</v>
      </c>
      <c r="C188" t="s">
        <v>19</v>
      </c>
      <c r="D188" t="s">
        <v>7</v>
      </c>
      <c r="E188" t="s">
        <v>20</v>
      </c>
      <c r="F188" t="s">
        <v>22</v>
      </c>
      <c r="G188">
        <v>12</v>
      </c>
      <c r="H188" s="18">
        <v>45862</v>
      </c>
      <c r="I188" s="16">
        <v>39959.99</v>
      </c>
      <c r="J188" s="2">
        <v>39959.99</v>
      </c>
      <c r="K188" s="2">
        <f t="shared" si="18"/>
        <v>479519.88</v>
      </c>
      <c r="L188" s="4"/>
      <c r="M188" s="27"/>
      <c r="N188" s="16">
        <v>35373.589999999997</v>
      </c>
      <c r="O188" s="2">
        <v>37492.468253968298</v>
      </c>
      <c r="P188" s="16">
        <f t="shared" si="19"/>
        <v>424483.07999999996</v>
      </c>
      <c r="Q188" s="2">
        <f t="shared" si="20"/>
        <v>449909.61904761958</v>
      </c>
      <c r="R188" s="16">
        <f t="shared" si="21"/>
        <v>55036.800000000017</v>
      </c>
      <c r="S188" s="2">
        <f t="shared" si="22"/>
        <v>29610.260952380399</v>
      </c>
      <c r="T188" s="14">
        <f t="shared" si="23"/>
        <v>0.11477480349719811</v>
      </c>
      <c r="U188" s="5">
        <f t="shared" si="24"/>
        <v>6.1749808897141864E-2</v>
      </c>
      <c r="V188" s="14">
        <f t="shared" si="25"/>
        <v>0.11477480349719811</v>
      </c>
      <c r="W188" s="11">
        <f t="shared" si="26"/>
        <v>6.1749808897141864E-2</v>
      </c>
    </row>
    <row r="189" spans="1:23" ht="18" x14ac:dyDescent="0.25">
      <c r="A189" t="s">
        <v>3</v>
      </c>
      <c r="B189" s="15" t="s">
        <v>171</v>
      </c>
      <c r="C189" t="s">
        <v>19</v>
      </c>
      <c r="D189" t="s">
        <v>7</v>
      </c>
      <c r="E189" t="s">
        <v>20</v>
      </c>
      <c r="F189" t="s">
        <v>22</v>
      </c>
      <c r="G189">
        <v>12</v>
      </c>
      <c r="H189" s="18">
        <v>45862</v>
      </c>
      <c r="I189" s="16">
        <v>39959.99</v>
      </c>
      <c r="J189" s="2">
        <v>39959.99</v>
      </c>
      <c r="K189" s="2">
        <f t="shared" si="18"/>
        <v>479519.88</v>
      </c>
      <c r="L189" s="4"/>
      <c r="M189" s="27"/>
      <c r="N189" s="16">
        <v>35373.589999999997</v>
      </c>
      <c r="O189" s="2">
        <v>37492.468253968298</v>
      </c>
      <c r="P189" s="16">
        <f t="shared" si="19"/>
        <v>424483.07999999996</v>
      </c>
      <c r="Q189" s="2">
        <f t="shared" si="20"/>
        <v>449909.61904761958</v>
      </c>
      <c r="R189" s="16">
        <f t="shared" si="21"/>
        <v>55036.800000000017</v>
      </c>
      <c r="S189" s="2">
        <f t="shared" si="22"/>
        <v>29610.260952380399</v>
      </c>
      <c r="T189" s="14">
        <f t="shared" si="23"/>
        <v>0.11477480349719811</v>
      </c>
      <c r="U189" s="5">
        <f t="shared" si="24"/>
        <v>6.1749808897141864E-2</v>
      </c>
      <c r="V189" s="14">
        <f t="shared" si="25"/>
        <v>0.11477480349719811</v>
      </c>
      <c r="W189" s="11">
        <f t="shared" si="26"/>
        <v>6.1749808897141864E-2</v>
      </c>
    </row>
    <row r="190" spans="1:23" ht="18" x14ac:dyDescent="0.25">
      <c r="A190" t="s">
        <v>3</v>
      </c>
      <c r="B190" s="15" t="s">
        <v>171</v>
      </c>
      <c r="C190" t="s">
        <v>19</v>
      </c>
      <c r="D190" t="s">
        <v>7</v>
      </c>
      <c r="E190" t="s">
        <v>20</v>
      </c>
      <c r="F190" t="s">
        <v>22</v>
      </c>
      <c r="G190">
        <v>12</v>
      </c>
      <c r="H190" s="18">
        <v>45863</v>
      </c>
      <c r="I190" s="16">
        <v>39959.99</v>
      </c>
      <c r="J190" s="2">
        <v>39959.99</v>
      </c>
      <c r="K190" s="2">
        <f t="shared" si="18"/>
        <v>479519.88</v>
      </c>
      <c r="L190" s="4"/>
      <c r="M190" s="27"/>
      <c r="N190" s="16">
        <v>35373.589999999997</v>
      </c>
      <c r="O190" s="2">
        <v>37492.468253968298</v>
      </c>
      <c r="P190" s="16">
        <f t="shared" si="19"/>
        <v>424483.07999999996</v>
      </c>
      <c r="Q190" s="2">
        <f t="shared" si="20"/>
        <v>449909.61904761958</v>
      </c>
      <c r="R190" s="16">
        <f t="shared" si="21"/>
        <v>55036.800000000017</v>
      </c>
      <c r="S190" s="2">
        <f t="shared" si="22"/>
        <v>29610.260952380399</v>
      </c>
      <c r="T190" s="14">
        <f t="shared" si="23"/>
        <v>0.11477480349719811</v>
      </c>
      <c r="U190" s="5">
        <f t="shared" si="24"/>
        <v>6.1749808897141864E-2</v>
      </c>
      <c r="V190" s="14">
        <f t="shared" si="25"/>
        <v>0.11477480349719811</v>
      </c>
      <c r="W190" s="11">
        <f t="shared" si="26"/>
        <v>6.1749808897141864E-2</v>
      </c>
    </row>
    <row r="191" spans="1:23" ht="18" x14ac:dyDescent="0.25">
      <c r="A191" t="s">
        <v>3</v>
      </c>
      <c r="B191" s="15" t="s">
        <v>171</v>
      </c>
      <c r="C191" t="s">
        <v>19</v>
      </c>
      <c r="D191" t="s">
        <v>7</v>
      </c>
      <c r="E191" t="s">
        <v>20</v>
      </c>
      <c r="F191" t="s">
        <v>22</v>
      </c>
      <c r="G191">
        <v>12</v>
      </c>
      <c r="H191" s="18">
        <v>45863</v>
      </c>
      <c r="I191" s="16">
        <v>39959.99</v>
      </c>
      <c r="J191" s="2">
        <v>39959.99</v>
      </c>
      <c r="K191" s="2">
        <f t="shared" si="18"/>
        <v>479519.88</v>
      </c>
      <c r="L191" s="4"/>
      <c r="M191" s="27"/>
      <c r="N191" s="16">
        <v>35373.589999999997</v>
      </c>
      <c r="O191" s="2">
        <v>37492.468253968298</v>
      </c>
      <c r="P191" s="16">
        <f t="shared" si="19"/>
        <v>424483.07999999996</v>
      </c>
      <c r="Q191" s="2">
        <f t="shared" si="20"/>
        <v>449909.61904761958</v>
      </c>
      <c r="R191" s="16">
        <f t="shared" si="21"/>
        <v>55036.800000000017</v>
      </c>
      <c r="S191" s="2">
        <f t="shared" si="22"/>
        <v>29610.260952380399</v>
      </c>
      <c r="T191" s="14">
        <f t="shared" si="23"/>
        <v>0.11477480349719811</v>
      </c>
      <c r="U191" s="5">
        <f t="shared" si="24"/>
        <v>6.1749808897141864E-2</v>
      </c>
      <c r="V191" s="14">
        <f t="shared" si="25"/>
        <v>0.11477480349719811</v>
      </c>
      <c r="W191" s="11">
        <f t="shared" si="26"/>
        <v>6.1749808897141864E-2</v>
      </c>
    </row>
    <row r="192" spans="1:23" ht="18" x14ac:dyDescent="0.25">
      <c r="A192" t="s">
        <v>3</v>
      </c>
      <c r="B192" s="15" t="s">
        <v>171</v>
      </c>
      <c r="C192" t="s">
        <v>19</v>
      </c>
      <c r="D192" t="s">
        <v>7</v>
      </c>
      <c r="E192" t="s">
        <v>20</v>
      </c>
      <c r="F192" t="s">
        <v>22</v>
      </c>
      <c r="G192">
        <v>6</v>
      </c>
      <c r="H192" s="18">
        <v>45867</v>
      </c>
      <c r="I192" s="16">
        <v>39959.99</v>
      </c>
      <c r="J192" s="2">
        <v>39959.99</v>
      </c>
      <c r="K192" s="2">
        <f t="shared" si="18"/>
        <v>239759.94</v>
      </c>
      <c r="L192" s="4"/>
      <c r="M192" s="27"/>
      <c r="N192" s="16">
        <v>35373.589999999997</v>
      </c>
      <c r="O192" s="2">
        <v>37492.468253968298</v>
      </c>
      <c r="P192" s="16">
        <f t="shared" si="19"/>
        <v>212241.53999999998</v>
      </c>
      <c r="Q192" s="2">
        <f t="shared" si="20"/>
        <v>224954.80952380979</v>
      </c>
      <c r="R192" s="16">
        <f t="shared" si="21"/>
        <v>27518.400000000009</v>
      </c>
      <c r="S192" s="2">
        <f t="shared" si="22"/>
        <v>14805.130476190199</v>
      </c>
      <c r="T192" s="14">
        <f t="shared" si="23"/>
        <v>0.11477480349719811</v>
      </c>
      <c r="U192" s="5">
        <f t="shared" si="24"/>
        <v>6.1749808897141864E-2</v>
      </c>
      <c r="V192" s="14">
        <f t="shared" si="25"/>
        <v>0.11477480349719811</v>
      </c>
      <c r="W192" s="11">
        <f t="shared" si="26"/>
        <v>6.1749808897141864E-2</v>
      </c>
    </row>
    <row r="193" spans="1:23" ht="18" x14ac:dyDescent="0.25">
      <c r="A193" t="s">
        <v>3</v>
      </c>
      <c r="B193" s="15" t="s">
        <v>171</v>
      </c>
      <c r="C193" t="s">
        <v>19</v>
      </c>
      <c r="D193" t="s">
        <v>7</v>
      </c>
      <c r="E193" t="s">
        <v>20</v>
      </c>
      <c r="F193" t="s">
        <v>22</v>
      </c>
      <c r="G193">
        <v>12</v>
      </c>
      <c r="H193" s="18">
        <v>45870</v>
      </c>
      <c r="I193" s="16">
        <v>39959.99</v>
      </c>
      <c r="J193" s="2">
        <v>39959.99</v>
      </c>
      <c r="K193" s="2">
        <f t="shared" si="18"/>
        <v>479519.88</v>
      </c>
      <c r="L193" s="4"/>
      <c r="M193" s="27"/>
      <c r="N193" s="16">
        <v>35373.589999999997</v>
      </c>
      <c r="O193" s="2">
        <v>37492.468253968298</v>
      </c>
      <c r="P193" s="16">
        <f t="shared" si="19"/>
        <v>424483.07999999996</v>
      </c>
      <c r="Q193" s="2">
        <f t="shared" si="20"/>
        <v>449909.61904761958</v>
      </c>
      <c r="R193" s="16">
        <f t="shared" si="21"/>
        <v>55036.800000000017</v>
      </c>
      <c r="S193" s="2">
        <f t="shared" si="22"/>
        <v>29610.260952380399</v>
      </c>
      <c r="T193" s="14">
        <f t="shared" si="23"/>
        <v>0.11477480349719811</v>
      </c>
      <c r="U193" s="5">
        <f t="shared" si="24"/>
        <v>6.1749808897141864E-2</v>
      </c>
      <c r="V193" s="14">
        <f t="shared" si="25"/>
        <v>0.11477480349719811</v>
      </c>
      <c r="W193" s="11">
        <f t="shared" si="26"/>
        <v>6.1749808897141864E-2</v>
      </c>
    </row>
    <row r="194" spans="1:23" ht="18" x14ac:dyDescent="0.25">
      <c r="A194" t="s">
        <v>3</v>
      </c>
      <c r="B194" s="15" t="s">
        <v>171</v>
      </c>
      <c r="C194" t="s">
        <v>19</v>
      </c>
      <c r="D194" t="s">
        <v>7</v>
      </c>
      <c r="E194" t="s">
        <v>20</v>
      </c>
      <c r="F194" t="s">
        <v>22</v>
      </c>
      <c r="G194">
        <v>12</v>
      </c>
      <c r="H194" s="18">
        <v>45876</v>
      </c>
      <c r="I194" s="16">
        <v>39959.99</v>
      </c>
      <c r="J194" s="2">
        <v>39959.99</v>
      </c>
      <c r="K194" s="2">
        <f t="shared" si="18"/>
        <v>479519.88</v>
      </c>
      <c r="L194" s="4"/>
      <c r="M194" s="27"/>
      <c r="N194" s="16">
        <v>35373.589999999997</v>
      </c>
      <c r="O194" s="2">
        <v>37492.468253968298</v>
      </c>
      <c r="P194" s="16">
        <f t="shared" si="19"/>
        <v>424483.07999999996</v>
      </c>
      <c r="Q194" s="2">
        <f t="shared" si="20"/>
        <v>449909.61904761958</v>
      </c>
      <c r="R194" s="16">
        <f t="shared" si="21"/>
        <v>55036.800000000017</v>
      </c>
      <c r="S194" s="2">
        <f t="shared" si="22"/>
        <v>29610.260952380399</v>
      </c>
      <c r="T194" s="14">
        <f t="shared" si="23"/>
        <v>0.11477480349719811</v>
      </c>
      <c r="U194" s="5">
        <f t="shared" si="24"/>
        <v>6.1749808897141864E-2</v>
      </c>
      <c r="V194" s="14">
        <f t="shared" si="25"/>
        <v>0.11477480349719811</v>
      </c>
      <c r="W194" s="11">
        <f t="shared" si="26"/>
        <v>6.1749808897141864E-2</v>
      </c>
    </row>
    <row r="195" spans="1:23" ht="18" x14ac:dyDescent="0.25">
      <c r="A195" t="s">
        <v>3</v>
      </c>
      <c r="B195" s="15" t="s">
        <v>171</v>
      </c>
      <c r="C195" t="s">
        <v>19</v>
      </c>
      <c r="D195" t="s">
        <v>7</v>
      </c>
      <c r="E195" t="s">
        <v>20</v>
      </c>
      <c r="F195" t="s">
        <v>22</v>
      </c>
      <c r="G195">
        <v>7</v>
      </c>
      <c r="H195" s="18">
        <v>45880</v>
      </c>
      <c r="I195" s="16">
        <v>39959.99</v>
      </c>
      <c r="J195" s="2">
        <v>39959.99</v>
      </c>
      <c r="K195" s="2">
        <f t="shared" si="18"/>
        <v>279719.93</v>
      </c>
      <c r="L195" s="4"/>
      <c r="M195" s="27"/>
      <c r="N195" s="16">
        <v>35373.589999999997</v>
      </c>
      <c r="O195" s="2">
        <v>37492.468253968298</v>
      </c>
      <c r="P195" s="16">
        <f t="shared" si="19"/>
        <v>247615.12999999998</v>
      </c>
      <c r="Q195" s="2">
        <f t="shared" si="20"/>
        <v>262447.2777777781</v>
      </c>
      <c r="R195" s="16">
        <f t="shared" si="21"/>
        <v>32104.80000000001</v>
      </c>
      <c r="S195" s="2">
        <f t="shared" si="22"/>
        <v>17272.652222221899</v>
      </c>
      <c r="T195" s="14">
        <f t="shared" si="23"/>
        <v>0.11477480349719811</v>
      </c>
      <c r="U195" s="5">
        <f t="shared" si="24"/>
        <v>6.1749808897141864E-2</v>
      </c>
      <c r="V195" s="14">
        <f t="shared" si="25"/>
        <v>0.11477480349719811</v>
      </c>
      <c r="W195" s="11">
        <f t="shared" si="26"/>
        <v>6.1749808897141864E-2</v>
      </c>
    </row>
    <row r="196" spans="1:23" ht="18" x14ac:dyDescent="0.25">
      <c r="A196" t="s">
        <v>3</v>
      </c>
      <c r="B196" s="15" t="s">
        <v>171</v>
      </c>
      <c r="C196" t="s">
        <v>19</v>
      </c>
      <c r="D196" t="s">
        <v>7</v>
      </c>
      <c r="E196" t="s">
        <v>20</v>
      </c>
      <c r="F196" t="s">
        <v>22</v>
      </c>
      <c r="G196">
        <v>14</v>
      </c>
      <c r="H196" s="18">
        <v>45952</v>
      </c>
      <c r="I196" s="16">
        <v>39959.99</v>
      </c>
      <c r="J196" s="2">
        <v>39959.99</v>
      </c>
      <c r="K196" s="2">
        <f t="shared" ref="K196:K259" si="27">IF(OR(NOT(ISNUMBER(J196)),NOT(ISNUMBER(G196))),"липсва информация",J196*G196)</f>
        <v>559439.86</v>
      </c>
      <c r="L196" s="4"/>
      <c r="M196" s="27"/>
      <c r="N196" s="16">
        <v>35373.589999999997</v>
      </c>
      <c r="O196" s="2">
        <v>37492.468253968298</v>
      </c>
      <c r="P196" s="16">
        <f t="shared" ref="P196:P259" si="28">IF(OR(NOT(ISNUMBER(N196)),NOT(ISNUMBER(G196))),"липсва информация",N196*G196)</f>
        <v>495230.25999999995</v>
      </c>
      <c r="Q196" s="2">
        <f t="shared" ref="Q196:Q259" si="29">IF(OR(NOT(ISNUMBER(O196)),NOT(ISNUMBER(G196))),"липсва информация",O196*G196)</f>
        <v>524894.5555555562</v>
      </c>
      <c r="R196" s="16">
        <f t="shared" ref="R196:R259" si="30">IF(OR(NOT(ISNUMBER(J196)),NOT(ISNUMBER(N196)),NOT(ISNUMBER(G196))),"липсва информация",(J196-N196)*G196)</f>
        <v>64209.60000000002</v>
      </c>
      <c r="S196" s="2">
        <f t="shared" ref="S196:S259" si="31">IF(OR(NOT(ISNUMBER(J196)),NOT(ISNUMBER(O196)),NOT(ISNUMBER(G196))),"липсва информация",(J196-O196)*G196)</f>
        <v>34545.304444443798</v>
      </c>
      <c r="T196" s="14">
        <f t="shared" ref="T196:T259" si="32">IF(OR(NOT(ISNUMBER(J196)),NOT(ISNUMBER(N196)),J196=0),"липсва информация",(J196-N196)/J196)</f>
        <v>0.11477480349719811</v>
      </c>
      <c r="U196" s="5">
        <f t="shared" ref="U196:U259" si="33">IF(OR(NOT(ISNUMBER(J196)),NOT(ISNUMBER(O196)),J196=0),"липсва информация",(J196-O196)/J196)</f>
        <v>6.1749808897141864E-2</v>
      </c>
      <c r="V196" s="14">
        <f t="shared" ref="V196:V259" si="34">IF(OR(NOT(ISNUMBER(R196)),NOT(ISNUMBER(J196)),NOT(ISNUMBER(G196)),J196*G196=0),"липсва информация",R196/(J196*G196))</f>
        <v>0.11477480349719811</v>
      </c>
      <c r="W196" s="11">
        <f t="shared" ref="W196:W259" si="35">IF(OR(NOT(ISNUMBER(S196)),NOT(ISNUMBER(J196)),NOT(ISNUMBER(G196)),J196*G196=0),"липсва информация",S196/(J196*G196))</f>
        <v>6.1749808897141864E-2</v>
      </c>
    </row>
    <row r="197" spans="1:23" ht="18" x14ac:dyDescent="0.25">
      <c r="A197" t="s">
        <v>3</v>
      </c>
      <c r="B197" s="15" t="s">
        <v>171</v>
      </c>
      <c r="C197" t="s">
        <v>19</v>
      </c>
      <c r="D197" t="s">
        <v>7</v>
      </c>
      <c r="E197" t="s">
        <v>20</v>
      </c>
      <c r="F197" t="s">
        <v>22</v>
      </c>
      <c r="G197">
        <v>12</v>
      </c>
      <c r="H197" s="18">
        <v>45954</v>
      </c>
      <c r="I197" s="16">
        <v>39959.99</v>
      </c>
      <c r="J197" s="2">
        <v>39959.99</v>
      </c>
      <c r="K197" s="2">
        <f t="shared" si="27"/>
        <v>479519.88</v>
      </c>
      <c r="L197" s="4"/>
      <c r="M197" s="27"/>
      <c r="N197" s="16">
        <v>35373.589999999997</v>
      </c>
      <c r="O197" s="2">
        <v>37492.468253968298</v>
      </c>
      <c r="P197" s="16">
        <f t="shared" si="28"/>
        <v>424483.07999999996</v>
      </c>
      <c r="Q197" s="2">
        <f t="shared" si="29"/>
        <v>449909.61904761958</v>
      </c>
      <c r="R197" s="16">
        <f t="shared" si="30"/>
        <v>55036.800000000017</v>
      </c>
      <c r="S197" s="2">
        <f t="shared" si="31"/>
        <v>29610.260952380399</v>
      </c>
      <c r="T197" s="14">
        <f t="shared" si="32"/>
        <v>0.11477480349719811</v>
      </c>
      <c r="U197" s="5">
        <f t="shared" si="33"/>
        <v>6.1749808897141864E-2</v>
      </c>
      <c r="V197" s="14">
        <f t="shared" si="34"/>
        <v>0.11477480349719811</v>
      </c>
      <c r="W197" s="11">
        <f t="shared" si="35"/>
        <v>6.1749808897141864E-2</v>
      </c>
    </row>
    <row r="198" spans="1:23" ht="18" x14ac:dyDescent="0.25">
      <c r="A198" t="s">
        <v>3</v>
      </c>
      <c r="B198" s="15" t="s">
        <v>171</v>
      </c>
      <c r="C198" t="s">
        <v>19</v>
      </c>
      <c r="D198" t="s">
        <v>7</v>
      </c>
      <c r="E198" t="s">
        <v>20</v>
      </c>
      <c r="F198" t="s">
        <v>22</v>
      </c>
      <c r="G198">
        <v>12</v>
      </c>
      <c r="H198" s="18">
        <v>45957</v>
      </c>
      <c r="I198" s="16">
        <v>39959.99</v>
      </c>
      <c r="J198" s="2">
        <v>39959.99</v>
      </c>
      <c r="K198" s="2">
        <f t="shared" si="27"/>
        <v>479519.88</v>
      </c>
      <c r="L198" s="4"/>
      <c r="M198" s="27"/>
      <c r="N198" s="16">
        <v>35373.589999999997</v>
      </c>
      <c r="O198" s="2">
        <v>37492.468253968298</v>
      </c>
      <c r="P198" s="16">
        <f t="shared" si="28"/>
        <v>424483.07999999996</v>
      </c>
      <c r="Q198" s="2">
        <f t="shared" si="29"/>
        <v>449909.61904761958</v>
      </c>
      <c r="R198" s="16">
        <f t="shared" si="30"/>
        <v>55036.800000000017</v>
      </c>
      <c r="S198" s="2">
        <f t="shared" si="31"/>
        <v>29610.260952380399</v>
      </c>
      <c r="T198" s="14">
        <f t="shared" si="32"/>
        <v>0.11477480349719811</v>
      </c>
      <c r="U198" s="5">
        <f t="shared" si="33"/>
        <v>6.1749808897141864E-2</v>
      </c>
      <c r="V198" s="14">
        <f t="shared" si="34"/>
        <v>0.11477480349719811</v>
      </c>
      <c r="W198" s="11">
        <f t="shared" si="35"/>
        <v>6.1749808897141864E-2</v>
      </c>
    </row>
    <row r="199" spans="1:23" ht="18" x14ac:dyDescent="0.25">
      <c r="A199" t="s">
        <v>3</v>
      </c>
      <c r="B199" s="15" t="s">
        <v>171</v>
      </c>
      <c r="C199" t="s">
        <v>19</v>
      </c>
      <c r="D199" t="s">
        <v>7</v>
      </c>
      <c r="E199" t="s">
        <v>20</v>
      </c>
      <c r="F199" t="s">
        <v>22</v>
      </c>
      <c r="G199">
        <v>6</v>
      </c>
      <c r="H199" s="18">
        <v>45958</v>
      </c>
      <c r="I199" s="16">
        <v>39959.99</v>
      </c>
      <c r="J199" s="2">
        <v>39959.99</v>
      </c>
      <c r="K199" s="2">
        <f t="shared" si="27"/>
        <v>239759.94</v>
      </c>
      <c r="L199" s="4"/>
      <c r="M199" s="27"/>
      <c r="N199" s="16">
        <v>35373.589999999997</v>
      </c>
      <c r="O199" s="2">
        <v>37492.468253968298</v>
      </c>
      <c r="P199" s="16">
        <f t="shared" si="28"/>
        <v>212241.53999999998</v>
      </c>
      <c r="Q199" s="2">
        <f t="shared" si="29"/>
        <v>224954.80952380979</v>
      </c>
      <c r="R199" s="16">
        <f t="shared" si="30"/>
        <v>27518.400000000009</v>
      </c>
      <c r="S199" s="2">
        <f t="shared" si="31"/>
        <v>14805.130476190199</v>
      </c>
      <c r="T199" s="14">
        <f t="shared" si="32"/>
        <v>0.11477480349719811</v>
      </c>
      <c r="U199" s="5">
        <f t="shared" si="33"/>
        <v>6.1749808897141864E-2</v>
      </c>
      <c r="V199" s="14">
        <f t="shared" si="34"/>
        <v>0.11477480349719811</v>
      </c>
      <c r="W199" s="11">
        <f t="shared" si="35"/>
        <v>6.1749808897141864E-2</v>
      </c>
    </row>
    <row r="200" spans="1:23" ht="18" x14ac:dyDescent="0.25">
      <c r="A200" t="s">
        <v>3</v>
      </c>
      <c r="B200" s="15" t="s">
        <v>171</v>
      </c>
      <c r="C200" t="s">
        <v>19</v>
      </c>
      <c r="D200" t="s">
        <v>7</v>
      </c>
      <c r="E200" t="s">
        <v>20</v>
      </c>
      <c r="F200" t="s">
        <v>22</v>
      </c>
      <c r="G200">
        <v>12</v>
      </c>
      <c r="H200" s="18">
        <v>45958</v>
      </c>
      <c r="I200" s="16">
        <v>39959.99</v>
      </c>
      <c r="J200" s="2">
        <v>39959.99</v>
      </c>
      <c r="K200" s="2">
        <f t="shared" si="27"/>
        <v>479519.88</v>
      </c>
      <c r="L200" s="4"/>
      <c r="M200" s="27"/>
      <c r="N200" s="16">
        <v>35373.589999999997</v>
      </c>
      <c r="O200" s="2">
        <v>37492.468253968298</v>
      </c>
      <c r="P200" s="16">
        <f t="shared" si="28"/>
        <v>424483.07999999996</v>
      </c>
      <c r="Q200" s="2">
        <f t="shared" si="29"/>
        <v>449909.61904761958</v>
      </c>
      <c r="R200" s="16">
        <f t="shared" si="30"/>
        <v>55036.800000000017</v>
      </c>
      <c r="S200" s="2">
        <f t="shared" si="31"/>
        <v>29610.260952380399</v>
      </c>
      <c r="T200" s="14">
        <f t="shared" si="32"/>
        <v>0.11477480349719811</v>
      </c>
      <c r="U200" s="5">
        <f t="shared" si="33"/>
        <v>6.1749808897141864E-2</v>
      </c>
      <c r="V200" s="14">
        <f t="shared" si="34"/>
        <v>0.11477480349719811</v>
      </c>
      <c r="W200" s="11">
        <f t="shared" si="35"/>
        <v>6.1749808897141864E-2</v>
      </c>
    </row>
    <row r="201" spans="1:23" ht="18" x14ac:dyDescent="0.25">
      <c r="A201" t="s">
        <v>3</v>
      </c>
      <c r="B201" s="15" t="s">
        <v>171</v>
      </c>
      <c r="C201" t="s">
        <v>19</v>
      </c>
      <c r="D201" t="s">
        <v>7</v>
      </c>
      <c r="E201" t="s">
        <v>20</v>
      </c>
      <c r="F201" t="s">
        <v>22</v>
      </c>
      <c r="G201">
        <v>6</v>
      </c>
      <c r="H201" s="18">
        <v>45972</v>
      </c>
      <c r="I201" s="16">
        <v>39959.99</v>
      </c>
      <c r="J201" s="2">
        <v>39959.99</v>
      </c>
      <c r="K201" s="2">
        <f t="shared" si="27"/>
        <v>239759.94</v>
      </c>
      <c r="L201" s="4"/>
      <c r="M201" s="27"/>
      <c r="N201" s="16">
        <v>35373.589999999997</v>
      </c>
      <c r="O201" s="2">
        <v>37492.468253968298</v>
      </c>
      <c r="P201" s="16">
        <f t="shared" si="28"/>
        <v>212241.53999999998</v>
      </c>
      <c r="Q201" s="2">
        <f t="shared" si="29"/>
        <v>224954.80952380979</v>
      </c>
      <c r="R201" s="16">
        <f t="shared" si="30"/>
        <v>27518.400000000009</v>
      </c>
      <c r="S201" s="2">
        <f t="shared" si="31"/>
        <v>14805.130476190199</v>
      </c>
      <c r="T201" s="14">
        <f t="shared" si="32"/>
        <v>0.11477480349719811</v>
      </c>
      <c r="U201" s="5">
        <f t="shared" si="33"/>
        <v>6.1749808897141864E-2</v>
      </c>
      <c r="V201" s="14">
        <f t="shared" si="34"/>
        <v>0.11477480349719811</v>
      </c>
      <c r="W201" s="11">
        <f t="shared" si="35"/>
        <v>6.1749808897141864E-2</v>
      </c>
    </row>
    <row r="202" spans="1:23" ht="18" x14ac:dyDescent="0.25">
      <c r="A202" t="s">
        <v>3</v>
      </c>
      <c r="B202" s="15" t="s">
        <v>171</v>
      </c>
      <c r="C202" t="s">
        <v>19</v>
      </c>
      <c r="D202" t="s">
        <v>7</v>
      </c>
      <c r="E202" t="s">
        <v>20</v>
      </c>
      <c r="F202" t="s">
        <v>22</v>
      </c>
      <c r="G202">
        <v>12</v>
      </c>
      <c r="H202" s="18">
        <v>45973</v>
      </c>
      <c r="I202" s="16">
        <v>39959.99</v>
      </c>
      <c r="J202" s="2">
        <v>39959.99</v>
      </c>
      <c r="K202" s="2">
        <f t="shared" si="27"/>
        <v>479519.88</v>
      </c>
      <c r="L202" s="4"/>
      <c r="M202" s="27"/>
      <c r="N202" s="16">
        <v>35373.589999999997</v>
      </c>
      <c r="O202" s="2">
        <v>37492.468253968298</v>
      </c>
      <c r="P202" s="16">
        <f t="shared" si="28"/>
        <v>424483.07999999996</v>
      </c>
      <c r="Q202" s="2">
        <f t="shared" si="29"/>
        <v>449909.61904761958</v>
      </c>
      <c r="R202" s="16">
        <f t="shared" si="30"/>
        <v>55036.800000000017</v>
      </c>
      <c r="S202" s="2">
        <f t="shared" si="31"/>
        <v>29610.260952380399</v>
      </c>
      <c r="T202" s="14">
        <f t="shared" si="32"/>
        <v>0.11477480349719811</v>
      </c>
      <c r="U202" s="5">
        <f t="shared" si="33"/>
        <v>6.1749808897141864E-2</v>
      </c>
      <c r="V202" s="14">
        <f t="shared" si="34"/>
        <v>0.11477480349719811</v>
      </c>
      <c r="W202" s="11">
        <f t="shared" si="35"/>
        <v>6.1749808897141864E-2</v>
      </c>
    </row>
    <row r="203" spans="1:23" ht="18" x14ac:dyDescent="0.25">
      <c r="A203" t="s">
        <v>3</v>
      </c>
      <c r="B203" s="15" t="s">
        <v>171</v>
      </c>
      <c r="C203" t="s">
        <v>19</v>
      </c>
      <c r="D203" t="s">
        <v>7</v>
      </c>
      <c r="E203" t="s">
        <v>20</v>
      </c>
      <c r="F203" t="s">
        <v>22</v>
      </c>
      <c r="G203">
        <v>14</v>
      </c>
      <c r="H203" s="18">
        <v>45973</v>
      </c>
      <c r="I203" s="16">
        <v>39959.99</v>
      </c>
      <c r="J203" s="2">
        <v>39959.99</v>
      </c>
      <c r="K203" s="2">
        <f t="shared" si="27"/>
        <v>559439.86</v>
      </c>
      <c r="L203" s="4"/>
      <c r="M203" s="27"/>
      <c r="N203" s="16">
        <v>35373.589999999997</v>
      </c>
      <c r="O203" s="2">
        <v>37492.468253968298</v>
      </c>
      <c r="P203" s="16">
        <f t="shared" si="28"/>
        <v>495230.25999999995</v>
      </c>
      <c r="Q203" s="2">
        <f t="shared" si="29"/>
        <v>524894.5555555562</v>
      </c>
      <c r="R203" s="16">
        <f t="shared" si="30"/>
        <v>64209.60000000002</v>
      </c>
      <c r="S203" s="2">
        <f t="shared" si="31"/>
        <v>34545.304444443798</v>
      </c>
      <c r="T203" s="14">
        <f t="shared" si="32"/>
        <v>0.11477480349719811</v>
      </c>
      <c r="U203" s="5">
        <f t="shared" si="33"/>
        <v>6.1749808897141864E-2</v>
      </c>
      <c r="V203" s="14">
        <f t="shared" si="34"/>
        <v>0.11477480349719811</v>
      </c>
      <c r="W203" s="11">
        <f t="shared" si="35"/>
        <v>6.1749808897141864E-2</v>
      </c>
    </row>
    <row r="204" spans="1:23" ht="18" x14ac:dyDescent="0.25">
      <c r="A204" t="s">
        <v>3</v>
      </c>
      <c r="B204" s="15" t="s">
        <v>216</v>
      </c>
      <c r="C204" t="s">
        <v>19</v>
      </c>
      <c r="D204" t="s">
        <v>7</v>
      </c>
      <c r="E204" t="s">
        <v>23</v>
      </c>
      <c r="F204" t="s">
        <v>22</v>
      </c>
      <c r="G204">
        <v>6</v>
      </c>
      <c r="H204" s="18">
        <v>45691</v>
      </c>
      <c r="I204" s="16">
        <v>12391.2</v>
      </c>
      <c r="J204" s="2">
        <v>11791.21</v>
      </c>
      <c r="K204" s="2">
        <f t="shared" si="27"/>
        <v>70747.259999999995</v>
      </c>
      <c r="L204" s="4"/>
      <c r="M204" s="27"/>
      <c r="N204" s="16">
        <v>11791.2</v>
      </c>
      <c r="O204" s="2">
        <v>12409.320227272699</v>
      </c>
      <c r="P204" s="16">
        <f t="shared" si="28"/>
        <v>70747.200000000012</v>
      </c>
      <c r="Q204" s="2">
        <f t="shared" si="29"/>
        <v>74455.921363636196</v>
      </c>
      <c r="R204" s="16">
        <f t="shared" si="30"/>
        <v>5.9999999990395736E-2</v>
      </c>
      <c r="S204" s="2">
        <f t="shared" si="31"/>
        <v>-3708.6613636362017</v>
      </c>
      <c r="T204" s="14">
        <f t="shared" si="32"/>
        <v>8.4808938170037597E-7</v>
      </c>
      <c r="U204" s="5">
        <f t="shared" si="33"/>
        <v>-5.2421272055429451E-2</v>
      </c>
      <c r="V204" s="14">
        <f t="shared" si="34"/>
        <v>8.4808938170037597E-7</v>
      </c>
      <c r="W204" s="11">
        <f t="shared" si="35"/>
        <v>-5.2421272055429451E-2</v>
      </c>
    </row>
    <row r="205" spans="1:23" ht="18" x14ac:dyDescent="0.25">
      <c r="A205" t="s">
        <v>3</v>
      </c>
      <c r="B205" s="15" t="s">
        <v>216</v>
      </c>
      <c r="C205" t="s">
        <v>19</v>
      </c>
      <c r="D205" t="s">
        <v>7</v>
      </c>
      <c r="E205" t="s">
        <v>23</v>
      </c>
      <c r="F205" t="s">
        <v>22</v>
      </c>
      <c r="G205">
        <v>6</v>
      </c>
      <c r="H205" s="18">
        <v>45723</v>
      </c>
      <c r="I205" s="16">
        <v>12391.2</v>
      </c>
      <c r="J205" s="2">
        <v>11791.21</v>
      </c>
      <c r="K205" s="2">
        <f t="shared" si="27"/>
        <v>70747.259999999995</v>
      </c>
      <c r="L205" s="4"/>
      <c r="M205" s="27"/>
      <c r="N205" s="16">
        <v>11791.2</v>
      </c>
      <c r="O205" s="2">
        <v>12409.320227272699</v>
      </c>
      <c r="P205" s="16">
        <f t="shared" si="28"/>
        <v>70747.200000000012</v>
      </c>
      <c r="Q205" s="2">
        <f t="shared" si="29"/>
        <v>74455.921363636196</v>
      </c>
      <c r="R205" s="16">
        <f t="shared" si="30"/>
        <v>5.9999999990395736E-2</v>
      </c>
      <c r="S205" s="2">
        <f t="shared" si="31"/>
        <v>-3708.6613636362017</v>
      </c>
      <c r="T205" s="14">
        <f t="shared" si="32"/>
        <v>8.4808938170037597E-7</v>
      </c>
      <c r="U205" s="5">
        <f t="shared" si="33"/>
        <v>-5.2421272055429451E-2</v>
      </c>
      <c r="V205" s="14">
        <f t="shared" si="34"/>
        <v>8.4808938170037597E-7</v>
      </c>
      <c r="W205" s="11">
        <f t="shared" si="35"/>
        <v>-5.2421272055429451E-2</v>
      </c>
    </row>
    <row r="206" spans="1:23" ht="18" x14ac:dyDescent="0.25">
      <c r="A206" t="s">
        <v>3</v>
      </c>
      <c r="B206" s="15" t="s">
        <v>216</v>
      </c>
      <c r="C206" t="s">
        <v>19</v>
      </c>
      <c r="D206" t="s">
        <v>7</v>
      </c>
      <c r="E206" t="s">
        <v>23</v>
      </c>
      <c r="F206" t="s">
        <v>13</v>
      </c>
      <c r="G206">
        <v>6</v>
      </c>
      <c r="H206" s="18">
        <v>45769</v>
      </c>
      <c r="I206" s="16">
        <v>12143.38</v>
      </c>
      <c r="J206" s="2">
        <v>12143.38</v>
      </c>
      <c r="K206" s="2">
        <f t="shared" si="27"/>
        <v>72860.28</v>
      </c>
      <c r="L206" s="4"/>
      <c r="M206" s="27"/>
      <c r="N206" s="16">
        <v>11791.2</v>
      </c>
      <c r="O206" s="2">
        <v>12411.6918181818</v>
      </c>
      <c r="P206" s="16">
        <f t="shared" si="28"/>
        <v>70747.200000000012</v>
      </c>
      <c r="Q206" s="2">
        <f t="shared" si="29"/>
        <v>74470.150909090793</v>
      </c>
      <c r="R206" s="16">
        <f t="shared" si="30"/>
        <v>2113.0799999999908</v>
      </c>
      <c r="S206" s="2">
        <f t="shared" si="31"/>
        <v>-1609.8709090908051</v>
      </c>
      <c r="T206" s="14">
        <f t="shared" si="32"/>
        <v>2.9001810039708753E-2</v>
      </c>
      <c r="U206" s="5">
        <f t="shared" si="33"/>
        <v>-2.2095315981366048E-2</v>
      </c>
      <c r="V206" s="14">
        <f t="shared" si="34"/>
        <v>2.9001810039708753E-2</v>
      </c>
      <c r="W206" s="11">
        <f t="shared" si="35"/>
        <v>-2.2095315981366048E-2</v>
      </c>
    </row>
    <row r="207" spans="1:23" ht="18" x14ac:dyDescent="0.25">
      <c r="A207" t="s">
        <v>3</v>
      </c>
      <c r="B207" s="15" t="s">
        <v>216</v>
      </c>
      <c r="C207" t="s">
        <v>19</v>
      </c>
      <c r="D207" t="s">
        <v>7</v>
      </c>
      <c r="E207" t="s">
        <v>23</v>
      </c>
      <c r="F207" t="s">
        <v>13</v>
      </c>
      <c r="G207">
        <v>6</v>
      </c>
      <c r="H207" s="18">
        <v>45782</v>
      </c>
      <c r="I207" s="16">
        <v>12143.38</v>
      </c>
      <c r="J207" s="2">
        <v>12143.38</v>
      </c>
      <c r="K207" s="2">
        <f t="shared" si="27"/>
        <v>72860.28</v>
      </c>
      <c r="L207" s="4"/>
      <c r="M207" s="27"/>
      <c r="N207" s="16">
        <v>11791.2</v>
      </c>
      <c r="O207" s="2">
        <v>12411.6918181818</v>
      </c>
      <c r="P207" s="16">
        <f t="shared" si="28"/>
        <v>70747.200000000012</v>
      </c>
      <c r="Q207" s="2">
        <f t="shared" si="29"/>
        <v>74470.150909090793</v>
      </c>
      <c r="R207" s="16">
        <f t="shared" si="30"/>
        <v>2113.0799999999908</v>
      </c>
      <c r="S207" s="2">
        <f t="shared" si="31"/>
        <v>-1609.8709090908051</v>
      </c>
      <c r="T207" s="14">
        <f t="shared" si="32"/>
        <v>2.9001810039708753E-2</v>
      </c>
      <c r="U207" s="5">
        <f t="shared" si="33"/>
        <v>-2.2095315981366048E-2</v>
      </c>
      <c r="V207" s="14">
        <f t="shared" si="34"/>
        <v>2.9001810039708753E-2</v>
      </c>
      <c r="W207" s="11">
        <f t="shared" si="35"/>
        <v>-2.2095315981366048E-2</v>
      </c>
    </row>
    <row r="208" spans="1:23" ht="18" x14ac:dyDescent="0.25">
      <c r="A208" t="s">
        <v>3</v>
      </c>
      <c r="B208" s="15" t="s">
        <v>216</v>
      </c>
      <c r="C208" t="s">
        <v>19</v>
      </c>
      <c r="D208" t="s">
        <v>7</v>
      </c>
      <c r="E208" t="s">
        <v>23</v>
      </c>
      <c r="F208" t="s">
        <v>13</v>
      </c>
      <c r="G208">
        <v>6</v>
      </c>
      <c r="H208" s="18">
        <v>45817</v>
      </c>
      <c r="I208" s="16">
        <v>12143.38</v>
      </c>
      <c r="J208" s="2">
        <v>12143.38</v>
      </c>
      <c r="K208" s="2">
        <f t="shared" si="27"/>
        <v>72860.28</v>
      </c>
      <c r="L208" s="4"/>
      <c r="M208" s="27"/>
      <c r="N208" s="16">
        <v>11791.2</v>
      </c>
      <c r="O208" s="2">
        <v>12411.6918181818</v>
      </c>
      <c r="P208" s="16">
        <f t="shared" si="28"/>
        <v>70747.200000000012</v>
      </c>
      <c r="Q208" s="2">
        <f t="shared" si="29"/>
        <v>74470.150909090793</v>
      </c>
      <c r="R208" s="16">
        <f t="shared" si="30"/>
        <v>2113.0799999999908</v>
      </c>
      <c r="S208" s="2">
        <f t="shared" si="31"/>
        <v>-1609.8709090908051</v>
      </c>
      <c r="T208" s="14">
        <f t="shared" si="32"/>
        <v>2.9001810039708753E-2</v>
      </c>
      <c r="U208" s="5">
        <f t="shared" si="33"/>
        <v>-2.2095315981366048E-2</v>
      </c>
      <c r="V208" s="14">
        <f t="shared" si="34"/>
        <v>2.9001810039708753E-2</v>
      </c>
      <c r="W208" s="11">
        <f t="shared" si="35"/>
        <v>-2.2095315981366048E-2</v>
      </c>
    </row>
    <row r="209" spans="1:23" ht="18" x14ac:dyDescent="0.25">
      <c r="A209" t="s">
        <v>3</v>
      </c>
      <c r="B209" s="15" t="s">
        <v>216</v>
      </c>
      <c r="C209" t="s">
        <v>19</v>
      </c>
      <c r="D209" t="s">
        <v>7</v>
      </c>
      <c r="E209" t="s">
        <v>23</v>
      </c>
      <c r="F209" t="s">
        <v>22</v>
      </c>
      <c r="G209">
        <v>6</v>
      </c>
      <c r="H209" s="18">
        <v>45869</v>
      </c>
      <c r="I209" s="16">
        <v>13320</v>
      </c>
      <c r="J209" s="2">
        <v>13320</v>
      </c>
      <c r="K209" s="2">
        <f t="shared" si="27"/>
        <v>79920</v>
      </c>
      <c r="L209" s="4"/>
      <c r="M209" s="27"/>
      <c r="N209" s="16">
        <v>11791.2</v>
      </c>
      <c r="O209" s="2">
        <v>12465.1745454545</v>
      </c>
      <c r="P209" s="16">
        <f t="shared" si="28"/>
        <v>70747.200000000012</v>
      </c>
      <c r="Q209" s="2">
        <f t="shared" si="29"/>
        <v>74791.047272726995</v>
      </c>
      <c r="R209" s="16">
        <f t="shared" si="30"/>
        <v>9172.7999999999956</v>
      </c>
      <c r="S209" s="2">
        <f t="shared" si="31"/>
        <v>5128.9527272730011</v>
      </c>
      <c r="T209" s="14">
        <f t="shared" si="32"/>
        <v>0.11477477477477473</v>
      </c>
      <c r="U209" s="5">
        <f t="shared" si="33"/>
        <v>6.4176085176088596E-2</v>
      </c>
      <c r="V209" s="14">
        <f t="shared" si="34"/>
        <v>0.11477477477477473</v>
      </c>
      <c r="W209" s="11">
        <f t="shared" si="35"/>
        <v>6.4176085176088596E-2</v>
      </c>
    </row>
    <row r="210" spans="1:23" ht="18" x14ac:dyDescent="0.25">
      <c r="A210" t="s">
        <v>3</v>
      </c>
      <c r="B210" s="15" t="s">
        <v>216</v>
      </c>
      <c r="C210" t="s">
        <v>19</v>
      </c>
      <c r="D210" t="s">
        <v>7</v>
      </c>
      <c r="E210" t="s">
        <v>23</v>
      </c>
      <c r="F210" t="s">
        <v>22</v>
      </c>
      <c r="G210">
        <v>6</v>
      </c>
      <c r="H210" s="18">
        <v>45870</v>
      </c>
      <c r="I210" s="16">
        <v>13320</v>
      </c>
      <c r="J210" s="2">
        <v>13320</v>
      </c>
      <c r="K210" s="2">
        <f t="shared" si="27"/>
        <v>79920</v>
      </c>
      <c r="L210" s="4"/>
      <c r="M210" s="27"/>
      <c r="N210" s="16">
        <v>11791.2</v>
      </c>
      <c r="O210" s="2">
        <v>12465.1745454545</v>
      </c>
      <c r="P210" s="16">
        <f t="shared" si="28"/>
        <v>70747.200000000012</v>
      </c>
      <c r="Q210" s="2">
        <f t="shared" si="29"/>
        <v>74791.047272726995</v>
      </c>
      <c r="R210" s="16">
        <f t="shared" si="30"/>
        <v>9172.7999999999956</v>
      </c>
      <c r="S210" s="2">
        <f t="shared" si="31"/>
        <v>5128.9527272730011</v>
      </c>
      <c r="T210" s="14">
        <f t="shared" si="32"/>
        <v>0.11477477477477473</v>
      </c>
      <c r="U210" s="5">
        <f t="shared" si="33"/>
        <v>6.4176085176088596E-2</v>
      </c>
      <c r="V210" s="14">
        <f t="shared" si="34"/>
        <v>0.11477477477477473</v>
      </c>
      <c r="W210" s="11">
        <f t="shared" si="35"/>
        <v>6.4176085176088596E-2</v>
      </c>
    </row>
    <row r="211" spans="1:23" ht="18" x14ac:dyDescent="0.25">
      <c r="A211" t="s">
        <v>3</v>
      </c>
      <c r="B211" s="15" t="s">
        <v>216</v>
      </c>
      <c r="C211" t="s">
        <v>19</v>
      </c>
      <c r="D211" t="s">
        <v>7</v>
      </c>
      <c r="E211" t="s">
        <v>23</v>
      </c>
      <c r="F211" t="s">
        <v>22</v>
      </c>
      <c r="G211">
        <v>6</v>
      </c>
      <c r="H211" s="18">
        <v>45877</v>
      </c>
      <c r="I211" s="16">
        <v>13320</v>
      </c>
      <c r="J211" s="2">
        <v>13320</v>
      </c>
      <c r="K211" s="2">
        <f t="shared" si="27"/>
        <v>79920</v>
      </c>
      <c r="L211" s="4"/>
      <c r="M211" s="27"/>
      <c r="N211" s="16">
        <v>11791.2</v>
      </c>
      <c r="O211" s="2">
        <v>12465.1745454545</v>
      </c>
      <c r="P211" s="16">
        <f t="shared" si="28"/>
        <v>70747.200000000012</v>
      </c>
      <c r="Q211" s="2">
        <f t="shared" si="29"/>
        <v>74791.047272726995</v>
      </c>
      <c r="R211" s="16">
        <f t="shared" si="30"/>
        <v>9172.7999999999956</v>
      </c>
      <c r="S211" s="2">
        <f t="shared" si="31"/>
        <v>5128.9527272730011</v>
      </c>
      <c r="T211" s="14">
        <f t="shared" si="32"/>
        <v>0.11477477477477473</v>
      </c>
      <c r="U211" s="5">
        <f t="shared" si="33"/>
        <v>6.4176085176088596E-2</v>
      </c>
      <c r="V211" s="14">
        <f t="shared" si="34"/>
        <v>0.11477477477477473</v>
      </c>
      <c r="W211" s="11">
        <f t="shared" si="35"/>
        <v>6.4176085176088596E-2</v>
      </c>
    </row>
    <row r="212" spans="1:23" ht="18" x14ac:dyDescent="0.25">
      <c r="A212" t="s">
        <v>3</v>
      </c>
      <c r="B212" s="15" t="s">
        <v>216</v>
      </c>
      <c r="C212" t="s">
        <v>19</v>
      </c>
      <c r="D212" t="s">
        <v>7</v>
      </c>
      <c r="E212" t="s">
        <v>23</v>
      </c>
      <c r="F212" t="s">
        <v>22</v>
      </c>
      <c r="G212">
        <v>6</v>
      </c>
      <c r="H212" s="18">
        <v>45916</v>
      </c>
      <c r="I212" s="16">
        <v>13320</v>
      </c>
      <c r="J212" s="2">
        <v>13320</v>
      </c>
      <c r="K212" s="2">
        <f t="shared" si="27"/>
        <v>79920</v>
      </c>
      <c r="L212" s="4"/>
      <c r="M212" s="27"/>
      <c r="N212" s="16">
        <v>11791.2</v>
      </c>
      <c r="O212" s="2">
        <v>12465.1745454545</v>
      </c>
      <c r="P212" s="16">
        <f t="shared" si="28"/>
        <v>70747.200000000012</v>
      </c>
      <c r="Q212" s="2">
        <f t="shared" si="29"/>
        <v>74791.047272726995</v>
      </c>
      <c r="R212" s="16">
        <f t="shared" si="30"/>
        <v>9172.7999999999956</v>
      </c>
      <c r="S212" s="2">
        <f t="shared" si="31"/>
        <v>5128.9527272730011</v>
      </c>
      <c r="T212" s="14">
        <f t="shared" si="32"/>
        <v>0.11477477477477473</v>
      </c>
      <c r="U212" s="5">
        <f t="shared" si="33"/>
        <v>6.4176085176088596E-2</v>
      </c>
      <c r="V212" s="14">
        <f t="shared" si="34"/>
        <v>0.11477477477477473</v>
      </c>
      <c r="W212" s="11">
        <f t="shared" si="35"/>
        <v>6.4176085176088596E-2</v>
      </c>
    </row>
    <row r="213" spans="1:23" ht="18" x14ac:dyDescent="0.25">
      <c r="A213" t="s">
        <v>3</v>
      </c>
      <c r="B213" s="15" t="s">
        <v>216</v>
      </c>
      <c r="C213" t="s">
        <v>19</v>
      </c>
      <c r="D213" t="s">
        <v>7</v>
      </c>
      <c r="E213" t="s">
        <v>23</v>
      </c>
      <c r="F213" t="s">
        <v>22</v>
      </c>
      <c r="G213">
        <v>7</v>
      </c>
      <c r="H213" s="18">
        <v>45960</v>
      </c>
      <c r="I213" s="16">
        <v>13320</v>
      </c>
      <c r="J213" s="2">
        <v>13320</v>
      </c>
      <c r="K213" s="2">
        <f t="shared" si="27"/>
        <v>93240</v>
      </c>
      <c r="L213" s="4"/>
      <c r="M213" s="27"/>
      <c r="N213" s="16">
        <v>11791.2</v>
      </c>
      <c r="O213" s="2">
        <v>12465.1745454545</v>
      </c>
      <c r="P213" s="16">
        <f t="shared" si="28"/>
        <v>82538.400000000009</v>
      </c>
      <c r="Q213" s="2">
        <f t="shared" si="29"/>
        <v>87256.221818181497</v>
      </c>
      <c r="R213" s="16">
        <f t="shared" si="30"/>
        <v>10701.599999999995</v>
      </c>
      <c r="S213" s="2">
        <f t="shared" si="31"/>
        <v>5983.7781818185013</v>
      </c>
      <c r="T213" s="14">
        <f t="shared" si="32"/>
        <v>0.11477477477477473</v>
      </c>
      <c r="U213" s="5">
        <f t="shared" si="33"/>
        <v>6.4176085176088596E-2</v>
      </c>
      <c r="V213" s="14">
        <f t="shared" si="34"/>
        <v>0.11477477477477473</v>
      </c>
      <c r="W213" s="11">
        <f t="shared" si="35"/>
        <v>6.4176085176088596E-2</v>
      </c>
    </row>
    <row r="214" spans="1:23" ht="18" x14ac:dyDescent="0.25">
      <c r="A214" t="s">
        <v>3</v>
      </c>
      <c r="B214" s="15" t="s">
        <v>216</v>
      </c>
      <c r="C214" t="s">
        <v>19</v>
      </c>
      <c r="D214" t="s">
        <v>7</v>
      </c>
      <c r="E214" t="s">
        <v>23</v>
      </c>
      <c r="F214" t="s">
        <v>22</v>
      </c>
      <c r="G214">
        <v>7</v>
      </c>
      <c r="H214" s="18">
        <v>45980</v>
      </c>
      <c r="I214" s="16">
        <v>13320</v>
      </c>
      <c r="J214" s="2">
        <v>13320</v>
      </c>
      <c r="K214" s="2">
        <f t="shared" si="27"/>
        <v>93240</v>
      </c>
      <c r="L214" s="4"/>
      <c r="M214" s="27"/>
      <c r="N214" s="16">
        <v>11791.2</v>
      </c>
      <c r="O214" s="2">
        <v>12465.1745454545</v>
      </c>
      <c r="P214" s="16">
        <f t="shared" si="28"/>
        <v>82538.400000000009</v>
      </c>
      <c r="Q214" s="2">
        <f t="shared" si="29"/>
        <v>87256.221818181497</v>
      </c>
      <c r="R214" s="16">
        <f t="shared" si="30"/>
        <v>10701.599999999995</v>
      </c>
      <c r="S214" s="2">
        <f t="shared" si="31"/>
        <v>5983.7781818185013</v>
      </c>
      <c r="T214" s="14">
        <f t="shared" si="32"/>
        <v>0.11477477477477473</v>
      </c>
      <c r="U214" s="5">
        <f t="shared" si="33"/>
        <v>6.4176085176088596E-2</v>
      </c>
      <c r="V214" s="14">
        <f t="shared" si="34"/>
        <v>0.11477477477477473</v>
      </c>
      <c r="W214" s="11">
        <f t="shared" si="35"/>
        <v>6.4176085176088596E-2</v>
      </c>
    </row>
    <row r="215" spans="1:23" ht="18" x14ac:dyDescent="0.25">
      <c r="A215" t="s">
        <v>3</v>
      </c>
      <c r="B215" s="15" t="s">
        <v>216</v>
      </c>
      <c r="C215" t="s">
        <v>19</v>
      </c>
      <c r="D215" t="s">
        <v>7</v>
      </c>
      <c r="E215" t="s">
        <v>23</v>
      </c>
      <c r="F215" t="s">
        <v>22</v>
      </c>
      <c r="G215">
        <v>6</v>
      </c>
      <c r="H215" s="18">
        <v>46001</v>
      </c>
      <c r="I215" s="16">
        <v>13320</v>
      </c>
      <c r="J215" s="2">
        <v>13320</v>
      </c>
      <c r="K215" s="2">
        <f t="shared" si="27"/>
        <v>79920</v>
      </c>
      <c r="L215" s="4"/>
      <c r="M215" s="27"/>
      <c r="N215" s="16">
        <v>11791.2</v>
      </c>
      <c r="O215" s="2">
        <v>12465.1745454545</v>
      </c>
      <c r="P215" s="16">
        <f t="shared" si="28"/>
        <v>70747.200000000012</v>
      </c>
      <c r="Q215" s="2">
        <f t="shared" si="29"/>
        <v>74791.047272726995</v>
      </c>
      <c r="R215" s="16">
        <f t="shared" si="30"/>
        <v>9172.7999999999956</v>
      </c>
      <c r="S215" s="2">
        <f t="shared" si="31"/>
        <v>5128.9527272730011</v>
      </c>
      <c r="T215" s="14">
        <f t="shared" si="32"/>
        <v>0.11477477477477473</v>
      </c>
      <c r="U215" s="5">
        <f t="shared" si="33"/>
        <v>6.4176085176088596E-2</v>
      </c>
      <c r="V215" s="14">
        <f t="shared" si="34"/>
        <v>0.11477477477477473</v>
      </c>
      <c r="W215" s="11">
        <f t="shared" si="35"/>
        <v>6.4176085176088596E-2</v>
      </c>
    </row>
    <row r="216" spans="1:23" ht="18" x14ac:dyDescent="0.25">
      <c r="A216" t="s">
        <v>80</v>
      </c>
      <c r="B216" s="15" t="s">
        <v>321</v>
      </c>
      <c r="C216" t="s">
        <v>19</v>
      </c>
      <c r="D216" t="s">
        <v>7</v>
      </c>
      <c r="E216" t="s">
        <v>21</v>
      </c>
      <c r="F216" t="s">
        <v>22</v>
      </c>
      <c r="G216">
        <v>3</v>
      </c>
      <c r="H216" s="18">
        <v>45712</v>
      </c>
      <c r="I216" s="16">
        <v>24782.400000000001</v>
      </c>
      <c r="J216" s="2">
        <v>24782.400000000001</v>
      </c>
      <c r="K216" s="2">
        <f t="shared" si="27"/>
        <v>74347.200000000012</v>
      </c>
      <c r="L216" s="4"/>
      <c r="M216" s="27"/>
      <c r="N216" s="16">
        <v>23582.400000000001</v>
      </c>
      <c r="O216" s="2">
        <v>24926.229999999901</v>
      </c>
      <c r="P216" s="16">
        <f t="shared" si="28"/>
        <v>70747.200000000012</v>
      </c>
      <c r="Q216" s="2">
        <f t="shared" si="29"/>
        <v>74778.689999999711</v>
      </c>
      <c r="R216" s="16">
        <f t="shared" si="30"/>
        <v>3600</v>
      </c>
      <c r="S216" s="2">
        <f t="shared" si="31"/>
        <v>-431.48999999969965</v>
      </c>
      <c r="T216" s="14">
        <f t="shared" si="32"/>
        <v>4.8421460391245397E-2</v>
      </c>
      <c r="U216" s="5">
        <f t="shared" si="33"/>
        <v>-5.8037155400566479E-3</v>
      </c>
      <c r="V216" s="14">
        <f t="shared" si="34"/>
        <v>4.842146039124539E-2</v>
      </c>
      <c r="W216" s="11">
        <f t="shared" si="35"/>
        <v>-5.8037155400566471E-3</v>
      </c>
    </row>
    <row r="217" spans="1:23" ht="18" x14ac:dyDescent="0.25">
      <c r="A217" t="s">
        <v>80</v>
      </c>
      <c r="B217" s="15" t="s">
        <v>321</v>
      </c>
      <c r="C217" t="s">
        <v>19</v>
      </c>
      <c r="D217" t="s">
        <v>7</v>
      </c>
      <c r="E217" t="s">
        <v>21</v>
      </c>
      <c r="F217" t="s">
        <v>22</v>
      </c>
      <c r="G217">
        <v>3</v>
      </c>
      <c r="H217" s="18">
        <v>45714</v>
      </c>
      <c r="I217" s="16">
        <v>24782.400000000001</v>
      </c>
      <c r="J217" s="2">
        <v>24782.400000000001</v>
      </c>
      <c r="K217" s="2">
        <f t="shared" si="27"/>
        <v>74347.200000000012</v>
      </c>
      <c r="L217" s="4"/>
      <c r="M217" s="27"/>
      <c r="N217" s="16">
        <v>23582.400000000001</v>
      </c>
      <c r="O217" s="2">
        <v>24926.229999999901</v>
      </c>
      <c r="P217" s="16">
        <f t="shared" si="28"/>
        <v>70747.200000000012</v>
      </c>
      <c r="Q217" s="2">
        <f t="shared" si="29"/>
        <v>74778.689999999711</v>
      </c>
      <c r="R217" s="16">
        <f t="shared" si="30"/>
        <v>3600</v>
      </c>
      <c r="S217" s="2">
        <f t="shared" si="31"/>
        <v>-431.48999999969965</v>
      </c>
      <c r="T217" s="14">
        <f t="shared" si="32"/>
        <v>4.8421460391245397E-2</v>
      </c>
      <c r="U217" s="5">
        <f t="shared" si="33"/>
        <v>-5.8037155400566479E-3</v>
      </c>
      <c r="V217" s="14">
        <f t="shared" si="34"/>
        <v>4.842146039124539E-2</v>
      </c>
      <c r="W217" s="11">
        <f t="shared" si="35"/>
        <v>-5.8037155400566471E-3</v>
      </c>
    </row>
    <row r="218" spans="1:23" ht="18" x14ac:dyDescent="0.25">
      <c r="A218" t="s">
        <v>80</v>
      </c>
      <c r="B218" s="15" t="s">
        <v>321</v>
      </c>
      <c r="C218" t="s">
        <v>19</v>
      </c>
      <c r="D218" t="s">
        <v>7</v>
      </c>
      <c r="E218" t="s">
        <v>21</v>
      </c>
      <c r="F218" t="s">
        <v>22</v>
      </c>
      <c r="G218">
        <v>6</v>
      </c>
      <c r="H218" s="18">
        <v>45824</v>
      </c>
      <c r="I218" s="16">
        <v>24782.400000000001</v>
      </c>
      <c r="J218" s="2">
        <v>24782.400000000001</v>
      </c>
      <c r="K218" s="2">
        <f t="shared" si="27"/>
        <v>148694.40000000002</v>
      </c>
      <c r="L218" s="4"/>
      <c r="M218" s="27"/>
      <c r="N218" s="16">
        <v>23582.400000000001</v>
      </c>
      <c r="O218" s="2">
        <v>24926.229999999901</v>
      </c>
      <c r="P218" s="16">
        <f t="shared" si="28"/>
        <v>141494.40000000002</v>
      </c>
      <c r="Q218" s="2">
        <f t="shared" si="29"/>
        <v>149557.37999999942</v>
      </c>
      <c r="R218" s="16">
        <f t="shared" si="30"/>
        <v>7200</v>
      </c>
      <c r="S218" s="2">
        <f t="shared" si="31"/>
        <v>-862.9799999993993</v>
      </c>
      <c r="T218" s="14">
        <f t="shared" si="32"/>
        <v>4.8421460391245397E-2</v>
      </c>
      <c r="U218" s="5">
        <f t="shared" si="33"/>
        <v>-5.8037155400566479E-3</v>
      </c>
      <c r="V218" s="14">
        <f t="shared" si="34"/>
        <v>4.842146039124539E-2</v>
      </c>
      <c r="W218" s="11">
        <f t="shared" si="35"/>
        <v>-5.8037155400566471E-3</v>
      </c>
    </row>
    <row r="219" spans="1:23" ht="18" x14ac:dyDescent="0.25">
      <c r="A219" t="s">
        <v>80</v>
      </c>
      <c r="B219" s="15" t="s">
        <v>321</v>
      </c>
      <c r="C219" t="s">
        <v>19</v>
      </c>
      <c r="D219" t="s">
        <v>7</v>
      </c>
      <c r="E219" t="s">
        <v>21</v>
      </c>
      <c r="F219" t="s">
        <v>22</v>
      </c>
      <c r="G219">
        <v>3</v>
      </c>
      <c r="H219" s="18">
        <v>45937</v>
      </c>
      <c r="I219" s="16">
        <v>29295</v>
      </c>
      <c r="J219" s="2">
        <v>29295</v>
      </c>
      <c r="K219" s="2">
        <f t="shared" si="27"/>
        <v>87885</v>
      </c>
      <c r="L219" s="4"/>
      <c r="M219" s="27"/>
      <c r="N219" s="16">
        <v>23582.400000000001</v>
      </c>
      <c r="O219" s="2">
        <v>24995.1246564885</v>
      </c>
      <c r="P219" s="16">
        <f t="shared" si="28"/>
        <v>70747.200000000012</v>
      </c>
      <c r="Q219" s="2">
        <f t="shared" si="29"/>
        <v>74985.373969465494</v>
      </c>
      <c r="R219" s="16">
        <f t="shared" si="30"/>
        <v>17137.799999999996</v>
      </c>
      <c r="S219" s="2">
        <f t="shared" si="31"/>
        <v>12899.626030534499</v>
      </c>
      <c r="T219" s="14">
        <f t="shared" si="32"/>
        <v>0.19500256016385042</v>
      </c>
      <c r="U219" s="5">
        <f t="shared" si="33"/>
        <v>0.14677847221408089</v>
      </c>
      <c r="V219" s="14">
        <f t="shared" si="34"/>
        <v>0.19500256016385042</v>
      </c>
      <c r="W219" s="11">
        <f t="shared" si="35"/>
        <v>0.14677847221408089</v>
      </c>
    </row>
    <row r="220" spans="1:23" ht="18" x14ac:dyDescent="0.25">
      <c r="A220" t="s">
        <v>80</v>
      </c>
      <c r="B220" s="15" t="s">
        <v>321</v>
      </c>
      <c r="C220" t="s">
        <v>19</v>
      </c>
      <c r="D220" t="s">
        <v>7</v>
      </c>
      <c r="E220" t="s">
        <v>21</v>
      </c>
      <c r="F220" t="s">
        <v>22</v>
      </c>
      <c r="G220">
        <v>3</v>
      </c>
      <c r="H220" s="18">
        <v>45937</v>
      </c>
      <c r="I220" s="16">
        <v>29295</v>
      </c>
      <c r="J220" s="2">
        <v>29295</v>
      </c>
      <c r="K220" s="2">
        <f t="shared" si="27"/>
        <v>87885</v>
      </c>
      <c r="L220" s="4"/>
      <c r="M220" s="27"/>
      <c r="N220" s="16">
        <v>23582.400000000001</v>
      </c>
      <c r="O220" s="2">
        <v>24995.1246564885</v>
      </c>
      <c r="P220" s="16">
        <f t="shared" si="28"/>
        <v>70747.200000000012</v>
      </c>
      <c r="Q220" s="2">
        <f t="shared" si="29"/>
        <v>74985.373969465494</v>
      </c>
      <c r="R220" s="16">
        <f t="shared" si="30"/>
        <v>17137.799999999996</v>
      </c>
      <c r="S220" s="2">
        <f t="shared" si="31"/>
        <v>12899.626030534499</v>
      </c>
      <c r="T220" s="14">
        <f t="shared" si="32"/>
        <v>0.19500256016385042</v>
      </c>
      <c r="U220" s="5">
        <f t="shared" si="33"/>
        <v>0.14677847221408089</v>
      </c>
      <c r="V220" s="14">
        <f t="shared" si="34"/>
        <v>0.19500256016385042</v>
      </c>
      <c r="W220" s="11">
        <f t="shared" si="35"/>
        <v>0.14677847221408089</v>
      </c>
    </row>
    <row r="221" spans="1:23" ht="18" x14ac:dyDescent="0.25">
      <c r="A221" t="s">
        <v>3</v>
      </c>
      <c r="B221" s="15" t="s">
        <v>321</v>
      </c>
      <c r="C221" t="s">
        <v>19</v>
      </c>
      <c r="D221" t="s">
        <v>7</v>
      </c>
      <c r="E221" t="s">
        <v>21</v>
      </c>
      <c r="F221" t="s">
        <v>22</v>
      </c>
      <c r="G221">
        <v>6</v>
      </c>
      <c r="H221" s="18">
        <v>45672</v>
      </c>
      <c r="I221" s="16">
        <v>24782.400000000001</v>
      </c>
      <c r="J221" s="2">
        <v>23582.400000000001</v>
      </c>
      <c r="K221" s="2">
        <f t="shared" si="27"/>
        <v>141494.40000000002</v>
      </c>
      <c r="L221" s="4"/>
      <c r="M221" s="27"/>
      <c r="N221" s="16">
        <v>23582.400000000001</v>
      </c>
      <c r="O221" s="2">
        <v>24917.069694656398</v>
      </c>
      <c r="P221" s="16">
        <f t="shared" si="28"/>
        <v>141494.40000000002</v>
      </c>
      <c r="Q221" s="2">
        <f t="shared" si="29"/>
        <v>149502.41816793839</v>
      </c>
      <c r="R221" s="16">
        <f t="shared" si="30"/>
        <v>0</v>
      </c>
      <c r="S221" s="2">
        <f t="shared" si="31"/>
        <v>-8008.0181679383822</v>
      </c>
      <c r="T221" s="14">
        <f t="shared" si="32"/>
        <v>0</v>
      </c>
      <c r="U221" s="5">
        <f t="shared" si="33"/>
        <v>-5.6596007813301319E-2</v>
      </c>
      <c r="V221" s="14">
        <f t="shared" si="34"/>
        <v>0</v>
      </c>
      <c r="W221" s="11">
        <f t="shared" si="35"/>
        <v>-5.6596007813301312E-2</v>
      </c>
    </row>
    <row r="222" spans="1:23" ht="18" x14ac:dyDescent="0.25">
      <c r="A222" t="s">
        <v>3</v>
      </c>
      <c r="B222" s="15" t="s">
        <v>321</v>
      </c>
      <c r="C222" t="s">
        <v>19</v>
      </c>
      <c r="D222" t="s">
        <v>7</v>
      </c>
      <c r="E222" t="s">
        <v>21</v>
      </c>
      <c r="F222" t="s">
        <v>22</v>
      </c>
      <c r="G222">
        <v>6</v>
      </c>
      <c r="H222" s="18">
        <v>45674</v>
      </c>
      <c r="I222" s="16">
        <v>24782.400000000001</v>
      </c>
      <c r="J222" s="2">
        <v>23582.400000000001</v>
      </c>
      <c r="K222" s="2">
        <f t="shared" si="27"/>
        <v>141494.40000000002</v>
      </c>
      <c r="L222" s="4"/>
      <c r="M222" s="27"/>
      <c r="N222" s="16">
        <v>23582.400000000001</v>
      </c>
      <c r="O222" s="2">
        <v>24917.069694656398</v>
      </c>
      <c r="P222" s="16">
        <f t="shared" si="28"/>
        <v>141494.40000000002</v>
      </c>
      <c r="Q222" s="2">
        <f t="shared" si="29"/>
        <v>149502.41816793839</v>
      </c>
      <c r="R222" s="16">
        <f t="shared" si="30"/>
        <v>0</v>
      </c>
      <c r="S222" s="2">
        <f t="shared" si="31"/>
        <v>-8008.0181679383822</v>
      </c>
      <c r="T222" s="14">
        <f t="shared" si="32"/>
        <v>0</v>
      </c>
      <c r="U222" s="5">
        <f t="shared" si="33"/>
        <v>-5.6596007813301319E-2</v>
      </c>
      <c r="V222" s="14">
        <f t="shared" si="34"/>
        <v>0</v>
      </c>
      <c r="W222" s="11">
        <f t="shared" si="35"/>
        <v>-5.6596007813301312E-2</v>
      </c>
    </row>
    <row r="223" spans="1:23" ht="18" x14ac:dyDescent="0.25">
      <c r="A223" t="s">
        <v>3</v>
      </c>
      <c r="B223" s="15" t="s">
        <v>321</v>
      </c>
      <c r="C223" t="s">
        <v>19</v>
      </c>
      <c r="D223" t="s">
        <v>7</v>
      </c>
      <c r="E223" t="s">
        <v>21</v>
      </c>
      <c r="F223" t="s">
        <v>22</v>
      </c>
      <c r="G223">
        <v>6</v>
      </c>
      <c r="H223" s="18">
        <v>45680</v>
      </c>
      <c r="I223" s="16">
        <v>24782.400000000001</v>
      </c>
      <c r="J223" s="2">
        <v>23582.400000000001</v>
      </c>
      <c r="K223" s="2">
        <f t="shared" si="27"/>
        <v>141494.40000000002</v>
      </c>
      <c r="L223" s="4"/>
      <c r="M223" s="27"/>
      <c r="N223" s="16">
        <v>23582.400000000001</v>
      </c>
      <c r="O223" s="2">
        <v>24917.069694656398</v>
      </c>
      <c r="P223" s="16">
        <f t="shared" si="28"/>
        <v>141494.40000000002</v>
      </c>
      <c r="Q223" s="2">
        <f t="shared" si="29"/>
        <v>149502.41816793839</v>
      </c>
      <c r="R223" s="16">
        <f t="shared" si="30"/>
        <v>0</v>
      </c>
      <c r="S223" s="2">
        <f t="shared" si="31"/>
        <v>-8008.0181679383822</v>
      </c>
      <c r="T223" s="14">
        <f t="shared" si="32"/>
        <v>0</v>
      </c>
      <c r="U223" s="5">
        <f t="shared" si="33"/>
        <v>-5.6596007813301319E-2</v>
      </c>
      <c r="V223" s="14">
        <f t="shared" si="34"/>
        <v>0</v>
      </c>
      <c r="W223" s="11">
        <f t="shared" si="35"/>
        <v>-5.6596007813301312E-2</v>
      </c>
    </row>
    <row r="224" spans="1:23" ht="18" x14ac:dyDescent="0.25">
      <c r="A224" t="s">
        <v>3</v>
      </c>
      <c r="B224" s="15" t="s">
        <v>321</v>
      </c>
      <c r="C224" t="s">
        <v>19</v>
      </c>
      <c r="D224" t="s">
        <v>7</v>
      </c>
      <c r="E224" t="s">
        <v>21</v>
      </c>
      <c r="F224" t="s">
        <v>22</v>
      </c>
      <c r="G224">
        <v>6</v>
      </c>
      <c r="H224" s="18">
        <v>45685</v>
      </c>
      <c r="I224" s="16">
        <v>24782.400000000001</v>
      </c>
      <c r="J224" s="2">
        <v>23582.400000000001</v>
      </c>
      <c r="K224" s="2">
        <f t="shared" si="27"/>
        <v>141494.40000000002</v>
      </c>
      <c r="L224" s="4"/>
      <c r="M224" s="27"/>
      <c r="N224" s="16">
        <v>23582.400000000001</v>
      </c>
      <c r="O224" s="2">
        <v>24917.069694656398</v>
      </c>
      <c r="P224" s="16">
        <f t="shared" si="28"/>
        <v>141494.40000000002</v>
      </c>
      <c r="Q224" s="2">
        <f t="shared" si="29"/>
        <v>149502.41816793839</v>
      </c>
      <c r="R224" s="16">
        <f t="shared" si="30"/>
        <v>0</v>
      </c>
      <c r="S224" s="2">
        <f t="shared" si="31"/>
        <v>-8008.0181679383822</v>
      </c>
      <c r="T224" s="14">
        <f t="shared" si="32"/>
        <v>0</v>
      </c>
      <c r="U224" s="5">
        <f t="shared" si="33"/>
        <v>-5.6596007813301319E-2</v>
      </c>
      <c r="V224" s="14">
        <f t="shared" si="34"/>
        <v>0</v>
      </c>
      <c r="W224" s="11">
        <f t="shared" si="35"/>
        <v>-5.6596007813301312E-2</v>
      </c>
    </row>
    <row r="225" spans="1:23" ht="18" x14ac:dyDescent="0.25">
      <c r="A225" t="s">
        <v>3</v>
      </c>
      <c r="B225" s="15" t="s">
        <v>321</v>
      </c>
      <c r="C225" t="s">
        <v>19</v>
      </c>
      <c r="D225" t="s">
        <v>7</v>
      </c>
      <c r="E225" t="s">
        <v>21</v>
      </c>
      <c r="F225" t="s">
        <v>22</v>
      </c>
      <c r="G225">
        <v>6</v>
      </c>
      <c r="H225" s="18">
        <v>45688</v>
      </c>
      <c r="I225" s="16">
        <v>24782.400000000001</v>
      </c>
      <c r="J225" s="2">
        <v>23582.400000000001</v>
      </c>
      <c r="K225" s="2">
        <f t="shared" si="27"/>
        <v>141494.40000000002</v>
      </c>
      <c r="L225" s="4"/>
      <c r="M225" s="27"/>
      <c r="N225" s="16">
        <v>23582.400000000001</v>
      </c>
      <c r="O225" s="2">
        <v>24917.069694656398</v>
      </c>
      <c r="P225" s="16">
        <f t="shared" si="28"/>
        <v>141494.40000000002</v>
      </c>
      <c r="Q225" s="2">
        <f t="shared" si="29"/>
        <v>149502.41816793839</v>
      </c>
      <c r="R225" s="16">
        <f t="shared" si="30"/>
        <v>0</v>
      </c>
      <c r="S225" s="2">
        <f t="shared" si="31"/>
        <v>-8008.0181679383822</v>
      </c>
      <c r="T225" s="14">
        <f t="shared" si="32"/>
        <v>0</v>
      </c>
      <c r="U225" s="5">
        <f t="shared" si="33"/>
        <v>-5.6596007813301319E-2</v>
      </c>
      <c r="V225" s="14">
        <f t="shared" si="34"/>
        <v>0</v>
      </c>
      <c r="W225" s="11">
        <f t="shared" si="35"/>
        <v>-5.6596007813301312E-2</v>
      </c>
    </row>
    <row r="226" spans="1:23" ht="18" x14ac:dyDescent="0.25">
      <c r="A226" t="s">
        <v>3</v>
      </c>
      <c r="B226" s="15" t="s">
        <v>321</v>
      </c>
      <c r="C226" t="s">
        <v>19</v>
      </c>
      <c r="D226" t="s">
        <v>7</v>
      </c>
      <c r="E226" t="s">
        <v>21</v>
      </c>
      <c r="F226" t="s">
        <v>13</v>
      </c>
      <c r="G226">
        <v>6</v>
      </c>
      <c r="H226" s="18">
        <v>45763</v>
      </c>
      <c r="I226" s="16">
        <v>24286.75</v>
      </c>
      <c r="J226" s="2">
        <v>24262.76</v>
      </c>
      <c r="K226" s="2">
        <f t="shared" si="27"/>
        <v>145576.56</v>
      </c>
      <c r="L226" s="4"/>
      <c r="M226" s="27"/>
      <c r="N226" s="16">
        <v>23582.400000000001</v>
      </c>
      <c r="O226" s="2">
        <v>24918.479694656398</v>
      </c>
      <c r="P226" s="16">
        <f t="shared" si="28"/>
        <v>141494.40000000002</v>
      </c>
      <c r="Q226" s="2">
        <f t="shared" si="29"/>
        <v>149510.87816793838</v>
      </c>
      <c r="R226" s="16">
        <f t="shared" si="30"/>
        <v>4082.1599999999817</v>
      </c>
      <c r="S226" s="2">
        <f t="shared" si="31"/>
        <v>-3934.3181679383997</v>
      </c>
      <c r="T226" s="14">
        <f t="shared" si="32"/>
        <v>2.8041327532399324E-2</v>
      </c>
      <c r="U226" s="5">
        <f t="shared" si="33"/>
        <v>-2.7025766840062714E-2</v>
      </c>
      <c r="V226" s="14">
        <f t="shared" si="34"/>
        <v>2.804132753239932E-2</v>
      </c>
      <c r="W226" s="11">
        <f t="shared" si="35"/>
        <v>-2.7025766840062714E-2</v>
      </c>
    </row>
    <row r="227" spans="1:23" ht="18" x14ac:dyDescent="0.25">
      <c r="A227" t="s">
        <v>3</v>
      </c>
      <c r="B227" s="15" t="s">
        <v>321</v>
      </c>
      <c r="C227" t="s">
        <v>19</v>
      </c>
      <c r="D227" t="s">
        <v>7</v>
      </c>
      <c r="E227" t="s">
        <v>21</v>
      </c>
      <c r="F227" t="s">
        <v>13</v>
      </c>
      <c r="G227">
        <v>6</v>
      </c>
      <c r="H227" s="18">
        <v>45763</v>
      </c>
      <c r="I227" s="16">
        <v>24286.75</v>
      </c>
      <c r="J227" s="2">
        <v>24262.76</v>
      </c>
      <c r="K227" s="2">
        <f t="shared" si="27"/>
        <v>145576.56</v>
      </c>
      <c r="L227" s="4"/>
      <c r="M227" s="27"/>
      <c r="N227" s="16">
        <v>23582.400000000001</v>
      </c>
      <c r="O227" s="2">
        <v>24918.479694656398</v>
      </c>
      <c r="P227" s="16">
        <f t="shared" si="28"/>
        <v>141494.40000000002</v>
      </c>
      <c r="Q227" s="2">
        <f t="shared" si="29"/>
        <v>149510.87816793838</v>
      </c>
      <c r="R227" s="16">
        <f t="shared" si="30"/>
        <v>4082.1599999999817</v>
      </c>
      <c r="S227" s="2">
        <f t="shared" si="31"/>
        <v>-3934.3181679383997</v>
      </c>
      <c r="T227" s="14">
        <f t="shared" si="32"/>
        <v>2.8041327532399324E-2</v>
      </c>
      <c r="U227" s="5">
        <f t="shared" si="33"/>
        <v>-2.7025766840062714E-2</v>
      </c>
      <c r="V227" s="14">
        <f t="shared" si="34"/>
        <v>2.804132753239932E-2</v>
      </c>
      <c r="W227" s="11">
        <f t="shared" si="35"/>
        <v>-2.7025766840062714E-2</v>
      </c>
    </row>
    <row r="228" spans="1:23" ht="18" x14ac:dyDescent="0.25">
      <c r="A228" t="s">
        <v>3</v>
      </c>
      <c r="B228" s="15" t="s">
        <v>321</v>
      </c>
      <c r="C228" t="s">
        <v>19</v>
      </c>
      <c r="D228" t="s">
        <v>7</v>
      </c>
      <c r="E228" t="s">
        <v>21</v>
      </c>
      <c r="F228" t="s">
        <v>13</v>
      </c>
      <c r="G228">
        <v>6</v>
      </c>
      <c r="H228" s="18">
        <v>45763</v>
      </c>
      <c r="I228" s="16">
        <v>24286.75</v>
      </c>
      <c r="J228" s="2">
        <v>24262.76</v>
      </c>
      <c r="K228" s="2">
        <f t="shared" si="27"/>
        <v>145576.56</v>
      </c>
      <c r="L228" s="4"/>
      <c r="M228" s="27"/>
      <c r="N228" s="16">
        <v>23582.400000000001</v>
      </c>
      <c r="O228" s="2">
        <v>24918.479694656398</v>
      </c>
      <c r="P228" s="16">
        <f t="shared" si="28"/>
        <v>141494.40000000002</v>
      </c>
      <c r="Q228" s="2">
        <f t="shared" si="29"/>
        <v>149510.87816793838</v>
      </c>
      <c r="R228" s="16">
        <f t="shared" si="30"/>
        <v>4082.1599999999817</v>
      </c>
      <c r="S228" s="2">
        <f t="shared" si="31"/>
        <v>-3934.3181679383997</v>
      </c>
      <c r="T228" s="14">
        <f t="shared" si="32"/>
        <v>2.8041327532399324E-2</v>
      </c>
      <c r="U228" s="5">
        <f t="shared" si="33"/>
        <v>-2.7025766840062714E-2</v>
      </c>
      <c r="V228" s="14">
        <f t="shared" si="34"/>
        <v>2.804132753239932E-2</v>
      </c>
      <c r="W228" s="11">
        <f t="shared" si="35"/>
        <v>-2.7025766840062714E-2</v>
      </c>
    </row>
    <row r="229" spans="1:23" ht="18" x14ac:dyDescent="0.25">
      <c r="A229" t="s">
        <v>3</v>
      </c>
      <c r="B229" s="15" t="s">
        <v>321</v>
      </c>
      <c r="C229" t="s">
        <v>19</v>
      </c>
      <c r="D229" t="s">
        <v>7</v>
      </c>
      <c r="E229" t="s">
        <v>21</v>
      </c>
      <c r="F229" t="s">
        <v>13</v>
      </c>
      <c r="G229">
        <v>6</v>
      </c>
      <c r="H229" s="18">
        <v>45764</v>
      </c>
      <c r="I229" s="16">
        <v>24286.75</v>
      </c>
      <c r="J229" s="2">
        <v>24262.76</v>
      </c>
      <c r="K229" s="2">
        <f t="shared" si="27"/>
        <v>145576.56</v>
      </c>
      <c r="L229" s="4"/>
      <c r="M229" s="27"/>
      <c r="N229" s="16">
        <v>23582.400000000001</v>
      </c>
      <c r="O229" s="2">
        <v>24918.479694656398</v>
      </c>
      <c r="P229" s="16">
        <f t="shared" si="28"/>
        <v>141494.40000000002</v>
      </c>
      <c r="Q229" s="2">
        <f t="shared" si="29"/>
        <v>149510.87816793838</v>
      </c>
      <c r="R229" s="16">
        <f t="shared" si="30"/>
        <v>4082.1599999999817</v>
      </c>
      <c r="S229" s="2">
        <f t="shared" si="31"/>
        <v>-3934.3181679383997</v>
      </c>
      <c r="T229" s="14">
        <f t="shared" si="32"/>
        <v>2.8041327532399324E-2</v>
      </c>
      <c r="U229" s="5">
        <f t="shared" si="33"/>
        <v>-2.7025766840062714E-2</v>
      </c>
      <c r="V229" s="14">
        <f t="shared" si="34"/>
        <v>2.804132753239932E-2</v>
      </c>
      <c r="W229" s="11">
        <f t="shared" si="35"/>
        <v>-2.7025766840062714E-2</v>
      </c>
    </row>
    <row r="230" spans="1:23" ht="18" x14ac:dyDescent="0.25">
      <c r="A230" t="s">
        <v>3</v>
      </c>
      <c r="B230" s="15" t="s">
        <v>321</v>
      </c>
      <c r="C230" t="s">
        <v>19</v>
      </c>
      <c r="D230" t="s">
        <v>7</v>
      </c>
      <c r="E230" t="s">
        <v>21</v>
      </c>
      <c r="F230" t="s">
        <v>13</v>
      </c>
      <c r="G230">
        <v>6</v>
      </c>
      <c r="H230" s="18">
        <v>45769</v>
      </c>
      <c r="I230" s="16">
        <v>24286.75</v>
      </c>
      <c r="J230" s="2">
        <v>24262.76</v>
      </c>
      <c r="K230" s="2">
        <f t="shared" si="27"/>
        <v>145576.56</v>
      </c>
      <c r="L230" s="4"/>
      <c r="M230" s="27"/>
      <c r="N230" s="16">
        <v>23582.400000000001</v>
      </c>
      <c r="O230" s="2">
        <v>24918.479694656398</v>
      </c>
      <c r="P230" s="16">
        <f t="shared" si="28"/>
        <v>141494.40000000002</v>
      </c>
      <c r="Q230" s="2">
        <f t="shared" si="29"/>
        <v>149510.87816793838</v>
      </c>
      <c r="R230" s="16">
        <f t="shared" si="30"/>
        <v>4082.1599999999817</v>
      </c>
      <c r="S230" s="2">
        <f t="shared" si="31"/>
        <v>-3934.3181679383997</v>
      </c>
      <c r="T230" s="14">
        <f t="shared" si="32"/>
        <v>2.8041327532399324E-2</v>
      </c>
      <c r="U230" s="5">
        <f t="shared" si="33"/>
        <v>-2.7025766840062714E-2</v>
      </c>
      <c r="V230" s="14">
        <f t="shared" si="34"/>
        <v>2.804132753239932E-2</v>
      </c>
      <c r="W230" s="11">
        <f t="shared" si="35"/>
        <v>-2.7025766840062714E-2</v>
      </c>
    </row>
    <row r="231" spans="1:23" ht="18" x14ac:dyDescent="0.25">
      <c r="A231" t="s">
        <v>3</v>
      </c>
      <c r="B231" s="15" t="s">
        <v>321</v>
      </c>
      <c r="C231" t="s">
        <v>19</v>
      </c>
      <c r="D231" t="s">
        <v>7</v>
      </c>
      <c r="E231" t="s">
        <v>21</v>
      </c>
      <c r="F231" t="s">
        <v>13</v>
      </c>
      <c r="G231">
        <v>12</v>
      </c>
      <c r="H231" s="18">
        <v>45769</v>
      </c>
      <c r="I231" s="16">
        <v>24286.75</v>
      </c>
      <c r="J231" s="2">
        <v>24262.76</v>
      </c>
      <c r="K231" s="2">
        <f t="shared" si="27"/>
        <v>291153.12</v>
      </c>
      <c r="L231" s="4"/>
      <c r="M231" s="27"/>
      <c r="N231" s="16">
        <v>23582.400000000001</v>
      </c>
      <c r="O231" s="2">
        <v>24918.479694656398</v>
      </c>
      <c r="P231" s="16">
        <f t="shared" si="28"/>
        <v>282988.80000000005</v>
      </c>
      <c r="Q231" s="2">
        <f t="shared" si="29"/>
        <v>299021.75633587677</v>
      </c>
      <c r="R231" s="16">
        <f t="shared" si="30"/>
        <v>8164.3199999999633</v>
      </c>
      <c r="S231" s="2">
        <f t="shared" si="31"/>
        <v>-7868.6363358767994</v>
      </c>
      <c r="T231" s="14">
        <f t="shared" si="32"/>
        <v>2.8041327532399324E-2</v>
      </c>
      <c r="U231" s="5">
        <f t="shared" si="33"/>
        <v>-2.7025766840062714E-2</v>
      </c>
      <c r="V231" s="14">
        <f t="shared" si="34"/>
        <v>2.804132753239932E-2</v>
      </c>
      <c r="W231" s="11">
        <f t="shared" si="35"/>
        <v>-2.7025766840062714E-2</v>
      </c>
    </row>
    <row r="232" spans="1:23" ht="18" x14ac:dyDescent="0.25">
      <c r="A232" t="s">
        <v>3</v>
      </c>
      <c r="B232" s="15" t="s">
        <v>321</v>
      </c>
      <c r="C232" t="s">
        <v>19</v>
      </c>
      <c r="D232" t="s">
        <v>7</v>
      </c>
      <c r="E232" t="s">
        <v>21</v>
      </c>
      <c r="F232" t="s">
        <v>13</v>
      </c>
      <c r="G232">
        <v>6</v>
      </c>
      <c r="H232" s="18">
        <v>45782</v>
      </c>
      <c r="I232" s="16">
        <v>24286.75</v>
      </c>
      <c r="J232" s="2">
        <v>24262.76</v>
      </c>
      <c r="K232" s="2">
        <f t="shared" si="27"/>
        <v>145576.56</v>
      </c>
      <c r="L232" s="4"/>
      <c r="M232" s="27"/>
      <c r="N232" s="16">
        <v>23582.400000000001</v>
      </c>
      <c r="O232" s="2">
        <v>24918.479694656398</v>
      </c>
      <c r="P232" s="16">
        <f t="shared" si="28"/>
        <v>141494.40000000002</v>
      </c>
      <c r="Q232" s="2">
        <f t="shared" si="29"/>
        <v>149510.87816793838</v>
      </c>
      <c r="R232" s="16">
        <f t="shared" si="30"/>
        <v>4082.1599999999817</v>
      </c>
      <c r="S232" s="2">
        <f t="shared" si="31"/>
        <v>-3934.3181679383997</v>
      </c>
      <c r="T232" s="14">
        <f t="shared" si="32"/>
        <v>2.8041327532399324E-2</v>
      </c>
      <c r="U232" s="5">
        <f t="shared" si="33"/>
        <v>-2.7025766840062714E-2</v>
      </c>
      <c r="V232" s="14">
        <f t="shared" si="34"/>
        <v>2.804132753239932E-2</v>
      </c>
      <c r="W232" s="11">
        <f t="shared" si="35"/>
        <v>-2.7025766840062714E-2</v>
      </c>
    </row>
    <row r="233" spans="1:23" ht="18" x14ac:dyDescent="0.25">
      <c r="A233" t="s">
        <v>3</v>
      </c>
      <c r="B233" s="15" t="s">
        <v>321</v>
      </c>
      <c r="C233" t="s">
        <v>19</v>
      </c>
      <c r="D233" t="s">
        <v>7</v>
      </c>
      <c r="E233" t="s">
        <v>21</v>
      </c>
      <c r="F233" t="s">
        <v>22</v>
      </c>
      <c r="G233">
        <v>6</v>
      </c>
      <c r="H233" s="18">
        <v>45859</v>
      </c>
      <c r="I233" s="16">
        <v>26640.01</v>
      </c>
      <c r="J233" s="2">
        <v>26640.01</v>
      </c>
      <c r="K233" s="2">
        <f t="shared" si="27"/>
        <v>159840.06</v>
      </c>
      <c r="L233" s="4"/>
      <c r="M233" s="27"/>
      <c r="N233" s="16">
        <v>23582.400000000001</v>
      </c>
      <c r="O233" s="2">
        <v>24954.590458015198</v>
      </c>
      <c r="P233" s="16">
        <f t="shared" si="28"/>
        <v>141494.40000000002</v>
      </c>
      <c r="Q233" s="2">
        <f t="shared" si="29"/>
        <v>149727.54274809119</v>
      </c>
      <c r="R233" s="16">
        <f t="shared" si="30"/>
        <v>18345.659999999982</v>
      </c>
      <c r="S233" s="2">
        <f t="shared" si="31"/>
        <v>10112.517251908801</v>
      </c>
      <c r="T233" s="14">
        <f t="shared" si="32"/>
        <v>0.11477510706640115</v>
      </c>
      <c r="U233" s="5">
        <f t="shared" si="33"/>
        <v>6.3266475575076753E-2</v>
      </c>
      <c r="V233" s="14">
        <f t="shared" si="34"/>
        <v>0.11477510706640114</v>
      </c>
      <c r="W233" s="11">
        <f t="shared" si="35"/>
        <v>6.3266475575076739E-2</v>
      </c>
    </row>
    <row r="234" spans="1:23" ht="18" x14ac:dyDescent="0.25">
      <c r="A234" t="s">
        <v>3</v>
      </c>
      <c r="B234" s="15" t="s">
        <v>321</v>
      </c>
      <c r="C234" t="s">
        <v>19</v>
      </c>
      <c r="D234" t="s">
        <v>7</v>
      </c>
      <c r="E234" t="s">
        <v>21</v>
      </c>
      <c r="F234" t="s">
        <v>22</v>
      </c>
      <c r="G234">
        <v>6</v>
      </c>
      <c r="H234" s="18">
        <v>45861</v>
      </c>
      <c r="I234" s="16">
        <v>26640.01</v>
      </c>
      <c r="J234" s="2">
        <v>26640.01</v>
      </c>
      <c r="K234" s="2">
        <f t="shared" si="27"/>
        <v>159840.06</v>
      </c>
      <c r="L234" s="4"/>
      <c r="M234" s="27"/>
      <c r="N234" s="16">
        <v>23582.400000000001</v>
      </c>
      <c r="O234" s="2">
        <v>24954.590458015198</v>
      </c>
      <c r="P234" s="16">
        <f t="shared" si="28"/>
        <v>141494.40000000002</v>
      </c>
      <c r="Q234" s="2">
        <f t="shared" si="29"/>
        <v>149727.54274809119</v>
      </c>
      <c r="R234" s="16">
        <f t="shared" si="30"/>
        <v>18345.659999999982</v>
      </c>
      <c r="S234" s="2">
        <f t="shared" si="31"/>
        <v>10112.517251908801</v>
      </c>
      <c r="T234" s="14">
        <f t="shared" si="32"/>
        <v>0.11477510706640115</v>
      </c>
      <c r="U234" s="5">
        <f t="shared" si="33"/>
        <v>6.3266475575076753E-2</v>
      </c>
      <c r="V234" s="14">
        <f t="shared" si="34"/>
        <v>0.11477510706640114</v>
      </c>
      <c r="W234" s="11">
        <f t="shared" si="35"/>
        <v>6.3266475575076739E-2</v>
      </c>
    </row>
    <row r="235" spans="1:23" ht="18" x14ac:dyDescent="0.25">
      <c r="A235" t="s">
        <v>3</v>
      </c>
      <c r="B235" s="15" t="s">
        <v>321</v>
      </c>
      <c r="C235" t="s">
        <v>19</v>
      </c>
      <c r="D235" t="s">
        <v>7</v>
      </c>
      <c r="E235" t="s">
        <v>21</v>
      </c>
      <c r="F235" t="s">
        <v>22</v>
      </c>
      <c r="G235">
        <v>6</v>
      </c>
      <c r="H235" s="18">
        <v>45862</v>
      </c>
      <c r="I235" s="16">
        <v>26640.01</v>
      </c>
      <c r="J235" s="2">
        <v>26640.01</v>
      </c>
      <c r="K235" s="2">
        <f t="shared" si="27"/>
        <v>159840.06</v>
      </c>
      <c r="L235" s="4"/>
      <c r="M235" s="27"/>
      <c r="N235" s="16">
        <v>23582.400000000001</v>
      </c>
      <c r="O235" s="2">
        <v>24954.590458015198</v>
      </c>
      <c r="P235" s="16">
        <f t="shared" si="28"/>
        <v>141494.40000000002</v>
      </c>
      <c r="Q235" s="2">
        <f t="shared" si="29"/>
        <v>149727.54274809119</v>
      </c>
      <c r="R235" s="16">
        <f t="shared" si="30"/>
        <v>18345.659999999982</v>
      </c>
      <c r="S235" s="2">
        <f t="shared" si="31"/>
        <v>10112.517251908801</v>
      </c>
      <c r="T235" s="14">
        <f t="shared" si="32"/>
        <v>0.11477510706640115</v>
      </c>
      <c r="U235" s="5">
        <f t="shared" si="33"/>
        <v>6.3266475575076753E-2</v>
      </c>
      <c r="V235" s="14">
        <f t="shared" si="34"/>
        <v>0.11477510706640114</v>
      </c>
      <c r="W235" s="11">
        <f t="shared" si="35"/>
        <v>6.3266475575076739E-2</v>
      </c>
    </row>
    <row r="236" spans="1:23" ht="18" x14ac:dyDescent="0.25">
      <c r="A236" t="s">
        <v>3</v>
      </c>
      <c r="B236" s="15" t="s">
        <v>321</v>
      </c>
      <c r="C236" t="s">
        <v>19</v>
      </c>
      <c r="D236" t="s">
        <v>7</v>
      </c>
      <c r="E236" t="s">
        <v>21</v>
      </c>
      <c r="F236" t="s">
        <v>22</v>
      </c>
      <c r="G236">
        <v>12</v>
      </c>
      <c r="H236" s="18">
        <v>45862</v>
      </c>
      <c r="I236" s="16">
        <v>26640.01</v>
      </c>
      <c r="J236" s="2">
        <v>26640.01</v>
      </c>
      <c r="K236" s="2">
        <f t="shared" si="27"/>
        <v>319680.12</v>
      </c>
      <c r="L236" s="4"/>
      <c r="M236" s="27"/>
      <c r="N236" s="16">
        <v>23582.400000000001</v>
      </c>
      <c r="O236" s="2">
        <v>24954.590458015198</v>
      </c>
      <c r="P236" s="16">
        <f t="shared" si="28"/>
        <v>282988.80000000005</v>
      </c>
      <c r="Q236" s="2">
        <f t="shared" si="29"/>
        <v>299455.08549618238</v>
      </c>
      <c r="R236" s="16">
        <f t="shared" si="30"/>
        <v>36691.319999999963</v>
      </c>
      <c r="S236" s="2">
        <f t="shared" si="31"/>
        <v>20225.034503817602</v>
      </c>
      <c r="T236" s="14">
        <f t="shared" si="32"/>
        <v>0.11477510706640115</v>
      </c>
      <c r="U236" s="5">
        <f t="shared" si="33"/>
        <v>6.3266475575076753E-2</v>
      </c>
      <c r="V236" s="14">
        <f t="shared" si="34"/>
        <v>0.11477510706640114</v>
      </c>
      <c r="W236" s="11">
        <f t="shared" si="35"/>
        <v>6.3266475575076739E-2</v>
      </c>
    </row>
    <row r="237" spans="1:23" ht="18" x14ac:dyDescent="0.25">
      <c r="A237" t="s">
        <v>3</v>
      </c>
      <c r="B237" s="15" t="s">
        <v>321</v>
      </c>
      <c r="C237" t="s">
        <v>19</v>
      </c>
      <c r="D237" t="s">
        <v>7</v>
      </c>
      <c r="E237" t="s">
        <v>21</v>
      </c>
      <c r="F237" t="s">
        <v>22</v>
      </c>
      <c r="G237">
        <v>6</v>
      </c>
      <c r="H237" s="18">
        <v>45862</v>
      </c>
      <c r="I237" s="16">
        <v>26640.01</v>
      </c>
      <c r="J237" s="2">
        <v>26640.01</v>
      </c>
      <c r="K237" s="2">
        <f t="shared" si="27"/>
        <v>159840.06</v>
      </c>
      <c r="L237" s="4"/>
      <c r="M237" s="27"/>
      <c r="N237" s="16">
        <v>23582.400000000001</v>
      </c>
      <c r="O237" s="2">
        <v>24954.590458015198</v>
      </c>
      <c r="P237" s="16">
        <f t="shared" si="28"/>
        <v>141494.40000000002</v>
      </c>
      <c r="Q237" s="2">
        <f t="shared" si="29"/>
        <v>149727.54274809119</v>
      </c>
      <c r="R237" s="16">
        <f t="shared" si="30"/>
        <v>18345.659999999982</v>
      </c>
      <c r="S237" s="2">
        <f t="shared" si="31"/>
        <v>10112.517251908801</v>
      </c>
      <c r="T237" s="14">
        <f t="shared" si="32"/>
        <v>0.11477510706640115</v>
      </c>
      <c r="U237" s="5">
        <f t="shared" si="33"/>
        <v>6.3266475575076753E-2</v>
      </c>
      <c r="V237" s="14">
        <f t="shared" si="34"/>
        <v>0.11477510706640114</v>
      </c>
      <c r="W237" s="11">
        <f t="shared" si="35"/>
        <v>6.3266475575076739E-2</v>
      </c>
    </row>
    <row r="238" spans="1:23" ht="18" x14ac:dyDescent="0.25">
      <c r="A238" t="s">
        <v>3</v>
      </c>
      <c r="B238" s="15" t="s">
        <v>321</v>
      </c>
      <c r="C238" t="s">
        <v>19</v>
      </c>
      <c r="D238" t="s">
        <v>7</v>
      </c>
      <c r="E238" t="s">
        <v>21</v>
      </c>
      <c r="F238" t="s">
        <v>22</v>
      </c>
      <c r="G238">
        <v>6</v>
      </c>
      <c r="H238" s="18">
        <v>45876</v>
      </c>
      <c r="I238" s="16">
        <v>26640.01</v>
      </c>
      <c r="J238" s="2">
        <v>26640.01</v>
      </c>
      <c r="K238" s="2">
        <f t="shared" si="27"/>
        <v>159840.06</v>
      </c>
      <c r="L238" s="4"/>
      <c r="M238" s="27"/>
      <c r="N238" s="16">
        <v>23582.400000000001</v>
      </c>
      <c r="O238" s="2">
        <v>24954.590458015198</v>
      </c>
      <c r="P238" s="16">
        <f t="shared" si="28"/>
        <v>141494.40000000002</v>
      </c>
      <c r="Q238" s="2">
        <f t="shared" si="29"/>
        <v>149727.54274809119</v>
      </c>
      <c r="R238" s="16">
        <f t="shared" si="30"/>
        <v>18345.659999999982</v>
      </c>
      <c r="S238" s="2">
        <f t="shared" si="31"/>
        <v>10112.517251908801</v>
      </c>
      <c r="T238" s="14">
        <f t="shared" si="32"/>
        <v>0.11477510706640115</v>
      </c>
      <c r="U238" s="5">
        <f t="shared" si="33"/>
        <v>6.3266475575076753E-2</v>
      </c>
      <c r="V238" s="14">
        <f t="shared" si="34"/>
        <v>0.11477510706640114</v>
      </c>
      <c r="W238" s="11">
        <f t="shared" si="35"/>
        <v>6.3266475575076739E-2</v>
      </c>
    </row>
    <row r="239" spans="1:23" ht="18" x14ac:dyDescent="0.25">
      <c r="A239" t="s">
        <v>3</v>
      </c>
      <c r="B239" s="15" t="s">
        <v>321</v>
      </c>
      <c r="C239" t="s">
        <v>19</v>
      </c>
      <c r="D239" t="s">
        <v>7</v>
      </c>
      <c r="E239" t="s">
        <v>21</v>
      </c>
      <c r="F239" t="s">
        <v>22</v>
      </c>
      <c r="G239">
        <v>14</v>
      </c>
      <c r="H239" s="18">
        <v>45946</v>
      </c>
      <c r="I239" s="16">
        <v>26640.01</v>
      </c>
      <c r="J239" s="2">
        <v>26640.01</v>
      </c>
      <c r="K239" s="2">
        <f t="shared" si="27"/>
        <v>372960.13999999996</v>
      </c>
      <c r="L239" s="4"/>
      <c r="M239" s="27"/>
      <c r="N239" s="16">
        <v>23582.400000000001</v>
      </c>
      <c r="O239" s="2">
        <v>24954.590458015198</v>
      </c>
      <c r="P239" s="16">
        <f t="shared" si="28"/>
        <v>330153.60000000003</v>
      </c>
      <c r="Q239" s="2">
        <f t="shared" si="29"/>
        <v>349364.26641221275</v>
      </c>
      <c r="R239" s="16">
        <f t="shared" si="30"/>
        <v>42806.539999999957</v>
      </c>
      <c r="S239" s="2">
        <f t="shared" si="31"/>
        <v>23595.873587787202</v>
      </c>
      <c r="T239" s="14">
        <f t="shared" si="32"/>
        <v>0.11477510706640115</v>
      </c>
      <c r="U239" s="5">
        <f t="shared" si="33"/>
        <v>6.3266475575076753E-2</v>
      </c>
      <c r="V239" s="14">
        <f t="shared" si="34"/>
        <v>0.11477510706640115</v>
      </c>
      <c r="W239" s="11">
        <f t="shared" si="35"/>
        <v>6.3266475575076753E-2</v>
      </c>
    </row>
    <row r="240" spans="1:23" ht="18" x14ac:dyDescent="0.25">
      <c r="A240" t="s">
        <v>3</v>
      </c>
      <c r="B240" s="15" t="s">
        <v>321</v>
      </c>
      <c r="C240" t="s">
        <v>19</v>
      </c>
      <c r="D240" t="s">
        <v>7</v>
      </c>
      <c r="E240" t="s">
        <v>21</v>
      </c>
      <c r="F240" t="s">
        <v>22</v>
      </c>
      <c r="G240">
        <v>7</v>
      </c>
      <c r="H240" s="18">
        <v>45957</v>
      </c>
      <c r="I240" s="16">
        <v>26640.01</v>
      </c>
      <c r="J240" s="2">
        <v>26640.01</v>
      </c>
      <c r="K240" s="2">
        <f t="shared" si="27"/>
        <v>186480.06999999998</v>
      </c>
      <c r="L240" s="4"/>
      <c r="M240" s="27"/>
      <c r="N240" s="16">
        <v>23582.400000000001</v>
      </c>
      <c r="O240" s="2">
        <v>24954.590458015198</v>
      </c>
      <c r="P240" s="16">
        <f t="shared" si="28"/>
        <v>165076.80000000002</v>
      </c>
      <c r="Q240" s="2">
        <f t="shared" si="29"/>
        <v>174682.13320610637</v>
      </c>
      <c r="R240" s="16">
        <f t="shared" si="30"/>
        <v>21403.269999999979</v>
      </c>
      <c r="S240" s="2">
        <f t="shared" si="31"/>
        <v>11797.936793893601</v>
      </c>
      <c r="T240" s="14">
        <f t="shared" si="32"/>
        <v>0.11477510706640115</v>
      </c>
      <c r="U240" s="5">
        <f t="shared" si="33"/>
        <v>6.3266475575076753E-2</v>
      </c>
      <c r="V240" s="14">
        <f t="shared" si="34"/>
        <v>0.11477510706640115</v>
      </c>
      <c r="W240" s="11">
        <f t="shared" si="35"/>
        <v>6.3266475575076753E-2</v>
      </c>
    </row>
    <row r="241" spans="1:23" ht="18" x14ac:dyDescent="0.25">
      <c r="A241" t="s">
        <v>3</v>
      </c>
      <c r="B241" s="15" t="s">
        <v>321</v>
      </c>
      <c r="C241" t="s">
        <v>19</v>
      </c>
      <c r="D241" t="s">
        <v>7</v>
      </c>
      <c r="E241" t="s">
        <v>21</v>
      </c>
      <c r="F241" t="s">
        <v>22</v>
      </c>
      <c r="G241">
        <v>6</v>
      </c>
      <c r="H241" s="18">
        <v>45957</v>
      </c>
      <c r="I241" s="16">
        <v>26640.01</v>
      </c>
      <c r="J241" s="2">
        <v>26640.01</v>
      </c>
      <c r="K241" s="2">
        <f t="shared" si="27"/>
        <v>159840.06</v>
      </c>
      <c r="L241" s="4"/>
      <c r="M241" s="27"/>
      <c r="N241" s="16">
        <v>23582.400000000001</v>
      </c>
      <c r="O241" s="2">
        <v>24954.590458015198</v>
      </c>
      <c r="P241" s="16">
        <f t="shared" si="28"/>
        <v>141494.40000000002</v>
      </c>
      <c r="Q241" s="2">
        <f t="shared" si="29"/>
        <v>149727.54274809119</v>
      </c>
      <c r="R241" s="16">
        <f t="shared" si="30"/>
        <v>18345.659999999982</v>
      </c>
      <c r="S241" s="2">
        <f t="shared" si="31"/>
        <v>10112.517251908801</v>
      </c>
      <c r="T241" s="14">
        <f t="shared" si="32"/>
        <v>0.11477510706640115</v>
      </c>
      <c r="U241" s="5">
        <f t="shared" si="33"/>
        <v>6.3266475575076753E-2</v>
      </c>
      <c r="V241" s="14">
        <f t="shared" si="34"/>
        <v>0.11477510706640114</v>
      </c>
      <c r="W241" s="11">
        <f t="shared" si="35"/>
        <v>6.3266475575076739E-2</v>
      </c>
    </row>
    <row r="242" spans="1:23" ht="18" x14ac:dyDescent="0.25">
      <c r="A242" t="s">
        <v>3</v>
      </c>
      <c r="B242" s="15" t="s">
        <v>321</v>
      </c>
      <c r="C242" t="s">
        <v>19</v>
      </c>
      <c r="D242" t="s">
        <v>7</v>
      </c>
      <c r="E242" t="s">
        <v>21</v>
      </c>
      <c r="F242" t="s">
        <v>22</v>
      </c>
      <c r="G242">
        <v>6</v>
      </c>
      <c r="H242" s="18">
        <v>45957</v>
      </c>
      <c r="I242" s="16">
        <v>26640.01</v>
      </c>
      <c r="J242" s="2">
        <v>26640.01</v>
      </c>
      <c r="K242" s="2">
        <f t="shared" si="27"/>
        <v>159840.06</v>
      </c>
      <c r="L242" s="4"/>
      <c r="M242" s="27"/>
      <c r="N242" s="16">
        <v>23582.400000000001</v>
      </c>
      <c r="O242" s="2">
        <v>24954.590458015198</v>
      </c>
      <c r="P242" s="16">
        <f t="shared" si="28"/>
        <v>141494.40000000002</v>
      </c>
      <c r="Q242" s="2">
        <f t="shared" si="29"/>
        <v>149727.54274809119</v>
      </c>
      <c r="R242" s="16">
        <f t="shared" si="30"/>
        <v>18345.659999999982</v>
      </c>
      <c r="S242" s="2">
        <f t="shared" si="31"/>
        <v>10112.517251908801</v>
      </c>
      <c r="T242" s="14">
        <f t="shared" si="32"/>
        <v>0.11477510706640115</v>
      </c>
      <c r="U242" s="5">
        <f t="shared" si="33"/>
        <v>6.3266475575076753E-2</v>
      </c>
      <c r="V242" s="14">
        <f t="shared" si="34"/>
        <v>0.11477510706640114</v>
      </c>
      <c r="W242" s="11">
        <f t="shared" si="35"/>
        <v>6.3266475575076739E-2</v>
      </c>
    </row>
    <row r="243" spans="1:23" ht="18" x14ac:dyDescent="0.25">
      <c r="A243" t="s">
        <v>3</v>
      </c>
      <c r="B243" s="15" t="s">
        <v>321</v>
      </c>
      <c r="C243" t="s">
        <v>19</v>
      </c>
      <c r="D243" t="s">
        <v>7</v>
      </c>
      <c r="E243" t="s">
        <v>21</v>
      </c>
      <c r="F243" t="s">
        <v>22</v>
      </c>
      <c r="G243">
        <v>6</v>
      </c>
      <c r="H243" s="18">
        <v>45972</v>
      </c>
      <c r="I243" s="16">
        <v>26640.01</v>
      </c>
      <c r="J243" s="2">
        <v>26640.01</v>
      </c>
      <c r="K243" s="2">
        <f t="shared" si="27"/>
        <v>159840.06</v>
      </c>
      <c r="L243" s="4"/>
      <c r="M243" s="27"/>
      <c r="N243" s="16">
        <v>23582.400000000001</v>
      </c>
      <c r="O243" s="2">
        <v>24954.590458015198</v>
      </c>
      <c r="P243" s="16">
        <f t="shared" si="28"/>
        <v>141494.40000000002</v>
      </c>
      <c r="Q243" s="2">
        <f t="shared" si="29"/>
        <v>149727.54274809119</v>
      </c>
      <c r="R243" s="16">
        <f t="shared" si="30"/>
        <v>18345.659999999982</v>
      </c>
      <c r="S243" s="2">
        <f t="shared" si="31"/>
        <v>10112.517251908801</v>
      </c>
      <c r="T243" s="14">
        <f t="shared" si="32"/>
        <v>0.11477510706640115</v>
      </c>
      <c r="U243" s="5">
        <f t="shared" si="33"/>
        <v>6.3266475575076753E-2</v>
      </c>
      <c r="V243" s="14">
        <f t="shared" si="34"/>
        <v>0.11477510706640114</v>
      </c>
      <c r="W243" s="11">
        <f t="shared" si="35"/>
        <v>6.3266475575076739E-2</v>
      </c>
    </row>
    <row r="244" spans="1:23" ht="18" x14ac:dyDescent="0.25">
      <c r="A244" t="s">
        <v>3</v>
      </c>
      <c r="B244" s="15" t="s">
        <v>321</v>
      </c>
      <c r="C244" t="s">
        <v>19</v>
      </c>
      <c r="D244" t="s">
        <v>7</v>
      </c>
      <c r="E244" t="s">
        <v>21</v>
      </c>
      <c r="F244" t="s">
        <v>22</v>
      </c>
      <c r="G244">
        <v>7</v>
      </c>
      <c r="H244" s="18">
        <v>45973</v>
      </c>
      <c r="I244" s="16">
        <v>26640.01</v>
      </c>
      <c r="J244" s="2">
        <v>26640.01</v>
      </c>
      <c r="K244" s="2">
        <f t="shared" si="27"/>
        <v>186480.06999999998</v>
      </c>
      <c r="L244" s="4"/>
      <c r="M244" s="27"/>
      <c r="N244" s="16">
        <v>23582.400000000001</v>
      </c>
      <c r="O244" s="2">
        <v>24954.590458015198</v>
      </c>
      <c r="P244" s="16">
        <f t="shared" si="28"/>
        <v>165076.80000000002</v>
      </c>
      <c r="Q244" s="2">
        <f t="shared" si="29"/>
        <v>174682.13320610637</v>
      </c>
      <c r="R244" s="16">
        <f t="shared" si="30"/>
        <v>21403.269999999979</v>
      </c>
      <c r="S244" s="2">
        <f t="shared" si="31"/>
        <v>11797.936793893601</v>
      </c>
      <c r="T244" s="14">
        <f t="shared" si="32"/>
        <v>0.11477510706640115</v>
      </c>
      <c r="U244" s="5">
        <f t="shared" si="33"/>
        <v>6.3266475575076753E-2</v>
      </c>
      <c r="V244" s="14">
        <f t="shared" si="34"/>
        <v>0.11477510706640115</v>
      </c>
      <c r="W244" s="11">
        <f t="shared" si="35"/>
        <v>6.3266475575076753E-2</v>
      </c>
    </row>
    <row r="245" spans="1:23" ht="18" x14ac:dyDescent="0.25">
      <c r="A245" t="s">
        <v>3</v>
      </c>
      <c r="B245" s="15" t="s">
        <v>321</v>
      </c>
      <c r="C245" t="s">
        <v>19</v>
      </c>
      <c r="D245" t="s">
        <v>7</v>
      </c>
      <c r="E245" t="s">
        <v>21</v>
      </c>
      <c r="F245" t="s">
        <v>22</v>
      </c>
      <c r="G245">
        <v>7</v>
      </c>
      <c r="H245" s="18">
        <v>45975</v>
      </c>
      <c r="I245" s="16">
        <v>26640.01</v>
      </c>
      <c r="J245" s="2">
        <v>26640.01</v>
      </c>
      <c r="K245" s="2">
        <f t="shared" si="27"/>
        <v>186480.06999999998</v>
      </c>
      <c r="L245" s="4"/>
      <c r="M245" s="27"/>
      <c r="N245" s="16">
        <v>23582.400000000001</v>
      </c>
      <c r="O245" s="2">
        <v>24954.590458015198</v>
      </c>
      <c r="P245" s="16">
        <f t="shared" si="28"/>
        <v>165076.80000000002</v>
      </c>
      <c r="Q245" s="2">
        <f t="shared" si="29"/>
        <v>174682.13320610637</v>
      </c>
      <c r="R245" s="16">
        <f t="shared" si="30"/>
        <v>21403.269999999979</v>
      </c>
      <c r="S245" s="2">
        <f t="shared" si="31"/>
        <v>11797.936793893601</v>
      </c>
      <c r="T245" s="14">
        <f t="shared" si="32"/>
        <v>0.11477510706640115</v>
      </c>
      <c r="U245" s="5">
        <f t="shared" si="33"/>
        <v>6.3266475575076753E-2</v>
      </c>
      <c r="V245" s="14">
        <f t="shared" si="34"/>
        <v>0.11477510706640115</v>
      </c>
      <c r="W245" s="11">
        <f t="shared" si="35"/>
        <v>6.3266475575076753E-2</v>
      </c>
    </row>
    <row r="246" spans="1:23" ht="18" x14ac:dyDescent="0.25">
      <c r="A246" t="s">
        <v>99</v>
      </c>
      <c r="B246" s="15" t="s">
        <v>172</v>
      </c>
      <c r="C246" t="s">
        <v>241</v>
      </c>
      <c r="D246" t="s">
        <v>241</v>
      </c>
      <c r="E246" t="s">
        <v>241</v>
      </c>
      <c r="F246" t="s">
        <v>67</v>
      </c>
      <c r="G246">
        <v>20</v>
      </c>
      <c r="H246" s="18">
        <v>45882</v>
      </c>
      <c r="I246" s="16">
        <v>1250</v>
      </c>
      <c r="J246" s="2">
        <v>1250</v>
      </c>
      <c r="K246" s="2">
        <f t="shared" si="27"/>
        <v>25000</v>
      </c>
      <c r="L246" s="4"/>
      <c r="M246" s="27"/>
      <c r="N246" s="16">
        <v>1250</v>
      </c>
      <c r="O246" s="2">
        <v>1250</v>
      </c>
      <c r="P246" s="16">
        <f t="shared" si="28"/>
        <v>25000</v>
      </c>
      <c r="Q246" s="2">
        <f t="shared" si="29"/>
        <v>25000</v>
      </c>
      <c r="R246" s="16">
        <f t="shared" si="30"/>
        <v>0</v>
      </c>
      <c r="S246" s="2">
        <f t="shared" si="31"/>
        <v>0</v>
      </c>
      <c r="T246" s="14">
        <f t="shared" si="32"/>
        <v>0</v>
      </c>
      <c r="U246" s="5">
        <f t="shared" si="33"/>
        <v>0</v>
      </c>
      <c r="V246" s="14">
        <f t="shared" si="34"/>
        <v>0</v>
      </c>
      <c r="W246" s="11">
        <f t="shared" si="35"/>
        <v>0</v>
      </c>
    </row>
    <row r="247" spans="1:23" ht="18" x14ac:dyDescent="0.25">
      <c r="A247" t="s">
        <v>3</v>
      </c>
      <c r="B247" s="15" t="s">
        <v>217</v>
      </c>
      <c r="C247" t="s">
        <v>241</v>
      </c>
      <c r="D247" t="s">
        <v>241</v>
      </c>
      <c r="E247" t="s">
        <v>241</v>
      </c>
      <c r="F247" t="s">
        <v>64</v>
      </c>
      <c r="G247">
        <v>1</v>
      </c>
      <c r="H247" s="18">
        <v>45973</v>
      </c>
      <c r="I247" s="16">
        <v>1292.04</v>
      </c>
      <c r="J247" s="2">
        <v>1292.04</v>
      </c>
      <c r="K247" s="2">
        <f t="shared" si="27"/>
        <v>1292.04</v>
      </c>
      <c r="L247" s="4"/>
      <c r="M247" s="27"/>
      <c r="N247" s="16">
        <v>1292.04</v>
      </c>
      <c r="O247" s="2">
        <v>1292.04</v>
      </c>
      <c r="P247" s="16">
        <f t="shared" si="28"/>
        <v>1292.04</v>
      </c>
      <c r="Q247" s="2">
        <f t="shared" si="29"/>
        <v>1292.04</v>
      </c>
      <c r="R247" s="16">
        <f t="shared" si="30"/>
        <v>0</v>
      </c>
      <c r="S247" s="2">
        <f t="shared" si="31"/>
        <v>0</v>
      </c>
      <c r="T247" s="14">
        <f t="shared" si="32"/>
        <v>0</v>
      </c>
      <c r="U247" s="5">
        <f t="shared" si="33"/>
        <v>0</v>
      </c>
      <c r="V247" s="14">
        <f t="shared" si="34"/>
        <v>0</v>
      </c>
      <c r="W247" s="11">
        <f t="shared" si="35"/>
        <v>0</v>
      </c>
    </row>
    <row r="248" spans="1:23" ht="18" x14ac:dyDescent="0.25">
      <c r="A248" t="s">
        <v>3</v>
      </c>
      <c r="B248" s="15" t="s">
        <v>217</v>
      </c>
      <c r="C248" t="s">
        <v>241</v>
      </c>
      <c r="D248" t="s">
        <v>241</v>
      </c>
      <c r="E248" t="s">
        <v>241</v>
      </c>
      <c r="F248" t="s">
        <v>64</v>
      </c>
      <c r="G248">
        <v>1</v>
      </c>
      <c r="H248" s="18">
        <v>45973</v>
      </c>
      <c r="I248" s="16">
        <v>1292.04</v>
      </c>
      <c r="J248" s="2">
        <v>1292.04</v>
      </c>
      <c r="K248" s="2">
        <f t="shared" si="27"/>
        <v>1292.04</v>
      </c>
      <c r="L248" s="4"/>
      <c r="M248" s="27"/>
      <c r="N248" s="16">
        <v>1292.04</v>
      </c>
      <c r="O248" s="2">
        <v>1292.04</v>
      </c>
      <c r="P248" s="16">
        <f t="shared" si="28"/>
        <v>1292.04</v>
      </c>
      <c r="Q248" s="2">
        <f t="shared" si="29"/>
        <v>1292.04</v>
      </c>
      <c r="R248" s="16">
        <f t="shared" si="30"/>
        <v>0</v>
      </c>
      <c r="S248" s="2">
        <f t="shared" si="31"/>
        <v>0</v>
      </c>
      <c r="T248" s="14">
        <f t="shared" si="32"/>
        <v>0</v>
      </c>
      <c r="U248" s="5">
        <f t="shared" si="33"/>
        <v>0</v>
      </c>
      <c r="V248" s="14">
        <f t="shared" si="34"/>
        <v>0</v>
      </c>
      <c r="W248" s="11">
        <f t="shared" si="35"/>
        <v>0</v>
      </c>
    </row>
    <row r="249" spans="1:23" ht="18" x14ac:dyDescent="0.25">
      <c r="A249" t="s">
        <v>3</v>
      </c>
      <c r="B249" s="15" t="s">
        <v>217</v>
      </c>
      <c r="C249" t="s">
        <v>241</v>
      </c>
      <c r="D249" t="s">
        <v>241</v>
      </c>
      <c r="E249" t="s">
        <v>241</v>
      </c>
      <c r="F249" t="s">
        <v>64</v>
      </c>
      <c r="G249">
        <v>1</v>
      </c>
      <c r="H249" s="18">
        <v>45973</v>
      </c>
      <c r="I249" s="16">
        <v>1292.04</v>
      </c>
      <c r="J249" s="2">
        <v>1292.04</v>
      </c>
      <c r="K249" s="2">
        <f t="shared" si="27"/>
        <v>1292.04</v>
      </c>
      <c r="L249" s="4"/>
      <c r="M249" s="27"/>
      <c r="N249" s="16">
        <v>1292.04</v>
      </c>
      <c r="O249" s="2">
        <v>1292.04</v>
      </c>
      <c r="P249" s="16">
        <f t="shared" si="28"/>
        <v>1292.04</v>
      </c>
      <c r="Q249" s="2">
        <f t="shared" si="29"/>
        <v>1292.04</v>
      </c>
      <c r="R249" s="16">
        <f t="shared" si="30"/>
        <v>0</v>
      </c>
      <c r="S249" s="2">
        <f t="shared" si="31"/>
        <v>0</v>
      </c>
      <c r="T249" s="14">
        <f t="shared" si="32"/>
        <v>0</v>
      </c>
      <c r="U249" s="5">
        <f t="shared" si="33"/>
        <v>0</v>
      </c>
      <c r="V249" s="14">
        <f t="shared" si="34"/>
        <v>0</v>
      </c>
      <c r="W249" s="11">
        <f t="shared" si="35"/>
        <v>0</v>
      </c>
    </row>
    <row r="250" spans="1:23" ht="18" x14ac:dyDescent="0.25">
      <c r="A250" t="s">
        <v>3</v>
      </c>
      <c r="B250" s="15" t="s">
        <v>217</v>
      </c>
      <c r="C250" t="s">
        <v>241</v>
      </c>
      <c r="D250" t="s">
        <v>241</v>
      </c>
      <c r="E250" t="s">
        <v>241</v>
      </c>
      <c r="F250" t="s">
        <v>64</v>
      </c>
      <c r="G250">
        <v>1</v>
      </c>
      <c r="H250" s="18">
        <v>45986</v>
      </c>
      <c r="I250" s="16">
        <v>1292.04</v>
      </c>
      <c r="J250" s="2">
        <v>1292.04</v>
      </c>
      <c r="K250" s="2">
        <f t="shared" si="27"/>
        <v>1292.04</v>
      </c>
      <c r="L250" s="4"/>
      <c r="M250" s="27"/>
      <c r="N250" s="16">
        <v>1292.04</v>
      </c>
      <c r="O250" s="2">
        <v>1292.04</v>
      </c>
      <c r="P250" s="16">
        <f t="shared" si="28"/>
        <v>1292.04</v>
      </c>
      <c r="Q250" s="2">
        <f t="shared" si="29"/>
        <v>1292.04</v>
      </c>
      <c r="R250" s="16">
        <f t="shared" si="30"/>
        <v>0</v>
      </c>
      <c r="S250" s="2">
        <f t="shared" si="31"/>
        <v>0</v>
      </c>
      <c r="T250" s="14">
        <f t="shared" si="32"/>
        <v>0</v>
      </c>
      <c r="U250" s="5">
        <f t="shared" si="33"/>
        <v>0</v>
      </c>
      <c r="V250" s="14">
        <f t="shared" si="34"/>
        <v>0</v>
      </c>
      <c r="W250" s="11">
        <f t="shared" si="35"/>
        <v>0</v>
      </c>
    </row>
    <row r="251" spans="1:23" ht="18" x14ac:dyDescent="0.25">
      <c r="A251" t="s">
        <v>129</v>
      </c>
      <c r="B251" s="15" t="s">
        <v>147</v>
      </c>
      <c r="C251" t="s">
        <v>241</v>
      </c>
      <c r="D251" t="s">
        <v>241</v>
      </c>
      <c r="E251" t="s">
        <v>241</v>
      </c>
      <c r="F251" t="s">
        <v>13</v>
      </c>
      <c r="G251">
        <v>3</v>
      </c>
      <c r="H251" s="18">
        <v>45821</v>
      </c>
      <c r="I251" s="16">
        <v>22200</v>
      </c>
      <c r="J251" s="2">
        <v>22200</v>
      </c>
      <c r="K251" s="2">
        <f t="shared" si="27"/>
        <v>66600</v>
      </c>
      <c r="L251" s="4"/>
      <c r="M251" s="27"/>
      <c r="N251" s="16">
        <v>22200</v>
      </c>
      <c r="O251" s="2">
        <v>22792.735000000001</v>
      </c>
      <c r="P251" s="16">
        <f t="shared" si="28"/>
        <v>66600</v>
      </c>
      <c r="Q251" s="2">
        <f t="shared" si="29"/>
        <v>68378.205000000002</v>
      </c>
      <c r="R251" s="16">
        <f t="shared" si="30"/>
        <v>0</v>
      </c>
      <c r="S251" s="2">
        <f t="shared" si="31"/>
        <v>-1778.2050000000017</v>
      </c>
      <c r="T251" s="14">
        <f t="shared" si="32"/>
        <v>0</v>
      </c>
      <c r="U251" s="5">
        <f t="shared" si="33"/>
        <v>-2.6699774774774802E-2</v>
      </c>
      <c r="V251" s="14">
        <f t="shared" si="34"/>
        <v>0</v>
      </c>
      <c r="W251" s="11">
        <f t="shared" si="35"/>
        <v>-2.6699774774774802E-2</v>
      </c>
    </row>
    <row r="252" spans="1:23" ht="18" x14ac:dyDescent="0.25">
      <c r="A252" t="s">
        <v>129</v>
      </c>
      <c r="B252" s="15" t="s">
        <v>147</v>
      </c>
      <c r="C252" t="s">
        <v>241</v>
      </c>
      <c r="D252" t="s">
        <v>241</v>
      </c>
      <c r="E252" t="s">
        <v>241</v>
      </c>
      <c r="F252" t="s">
        <v>14</v>
      </c>
      <c r="G252">
        <v>7</v>
      </c>
      <c r="H252" s="18">
        <v>45827</v>
      </c>
      <c r="I252" s="16">
        <v>23385.47</v>
      </c>
      <c r="J252" s="2">
        <v>23385.47</v>
      </c>
      <c r="K252" s="2">
        <f t="shared" si="27"/>
        <v>163698.29</v>
      </c>
      <c r="L252" s="4"/>
      <c r="M252" s="27"/>
      <c r="N252" s="16">
        <v>22200</v>
      </c>
      <c r="O252" s="2">
        <v>23089.102500000001</v>
      </c>
      <c r="P252" s="16">
        <f t="shared" si="28"/>
        <v>155400</v>
      </c>
      <c r="Q252" s="2">
        <f t="shared" si="29"/>
        <v>161623.7175</v>
      </c>
      <c r="R252" s="16">
        <f t="shared" si="30"/>
        <v>8298.2900000000081</v>
      </c>
      <c r="S252" s="2">
        <f t="shared" si="31"/>
        <v>2074.572500000002</v>
      </c>
      <c r="T252" s="14">
        <f t="shared" si="32"/>
        <v>5.069258817547824E-2</v>
      </c>
      <c r="U252" s="5">
        <f t="shared" si="33"/>
        <v>1.267314704386956E-2</v>
      </c>
      <c r="V252" s="14">
        <f t="shared" si="34"/>
        <v>5.069258817547824E-2</v>
      </c>
      <c r="W252" s="11">
        <f t="shared" si="35"/>
        <v>1.267314704386956E-2</v>
      </c>
    </row>
    <row r="253" spans="1:23" ht="18" x14ac:dyDescent="0.25">
      <c r="A253" t="s">
        <v>129</v>
      </c>
      <c r="B253" s="15" t="s">
        <v>147</v>
      </c>
      <c r="C253" t="s">
        <v>241</v>
      </c>
      <c r="D253" t="s">
        <v>241</v>
      </c>
      <c r="E253" t="s">
        <v>241</v>
      </c>
      <c r="F253" t="s">
        <v>14</v>
      </c>
      <c r="G253">
        <v>40</v>
      </c>
      <c r="H253" s="18">
        <v>45989</v>
      </c>
      <c r="I253" s="16">
        <v>23385.47</v>
      </c>
      <c r="J253" s="2">
        <v>23385.47</v>
      </c>
      <c r="K253" s="2">
        <f t="shared" si="27"/>
        <v>935418.8</v>
      </c>
      <c r="L253" s="4"/>
      <c r="M253" s="27"/>
      <c r="N253" s="16">
        <v>22200</v>
      </c>
      <c r="O253" s="2">
        <v>23089.102500000001</v>
      </c>
      <c r="P253" s="16">
        <f t="shared" si="28"/>
        <v>888000</v>
      </c>
      <c r="Q253" s="2">
        <f t="shared" si="29"/>
        <v>923564.10000000009</v>
      </c>
      <c r="R253" s="16">
        <f t="shared" si="30"/>
        <v>47418.800000000047</v>
      </c>
      <c r="S253" s="2">
        <f t="shared" si="31"/>
        <v>11854.700000000012</v>
      </c>
      <c r="T253" s="14">
        <f t="shared" si="32"/>
        <v>5.069258817547824E-2</v>
      </c>
      <c r="U253" s="5">
        <f t="shared" si="33"/>
        <v>1.267314704386956E-2</v>
      </c>
      <c r="V253" s="14">
        <f t="shared" si="34"/>
        <v>5.069258817547824E-2</v>
      </c>
      <c r="W253" s="11">
        <f t="shared" si="35"/>
        <v>1.267314704386956E-2</v>
      </c>
    </row>
    <row r="254" spans="1:23" ht="18" x14ac:dyDescent="0.25">
      <c r="A254" t="s">
        <v>3</v>
      </c>
      <c r="B254" s="15" t="s">
        <v>218</v>
      </c>
      <c r="C254" t="s">
        <v>27</v>
      </c>
      <c r="D254" t="s">
        <v>28</v>
      </c>
      <c r="E254" t="s">
        <v>25</v>
      </c>
      <c r="F254" t="s">
        <v>9</v>
      </c>
      <c r="G254">
        <v>9</v>
      </c>
      <c r="H254" s="18">
        <v>45674</v>
      </c>
      <c r="I254" s="16">
        <v>821.41</v>
      </c>
      <c r="J254" s="2">
        <v>821.41</v>
      </c>
      <c r="K254" s="2">
        <f t="shared" si="27"/>
        <v>7392.69</v>
      </c>
      <c r="L254" s="4"/>
      <c r="M254" s="27"/>
      <c r="N254" s="16">
        <v>598.55999999999995</v>
      </c>
      <c r="O254" s="2">
        <v>816.07387596899298</v>
      </c>
      <c r="P254" s="16">
        <f t="shared" si="28"/>
        <v>5387.0399999999991</v>
      </c>
      <c r="Q254" s="2">
        <f t="shared" si="29"/>
        <v>7344.6648837209368</v>
      </c>
      <c r="R254" s="16">
        <f t="shared" si="30"/>
        <v>2005.65</v>
      </c>
      <c r="S254" s="2">
        <f t="shared" si="31"/>
        <v>48.0251162790629</v>
      </c>
      <c r="T254" s="14">
        <f t="shared" si="32"/>
        <v>0.27130178595342158</v>
      </c>
      <c r="U254" s="5">
        <f t="shared" si="33"/>
        <v>6.4962978670907211E-3</v>
      </c>
      <c r="V254" s="14">
        <f t="shared" si="34"/>
        <v>0.27130178595342158</v>
      </c>
      <c r="W254" s="11">
        <f t="shared" si="35"/>
        <v>6.4962978670907211E-3</v>
      </c>
    </row>
    <row r="255" spans="1:23" ht="18" x14ac:dyDescent="0.25">
      <c r="A255" t="s">
        <v>3</v>
      </c>
      <c r="B255" s="15" t="s">
        <v>218</v>
      </c>
      <c r="C255" t="s">
        <v>27</v>
      </c>
      <c r="D255" t="s">
        <v>28</v>
      </c>
      <c r="E255" t="s">
        <v>25</v>
      </c>
      <c r="F255" t="s">
        <v>9</v>
      </c>
      <c r="G255">
        <v>3</v>
      </c>
      <c r="H255" s="18">
        <v>45699</v>
      </c>
      <c r="I255" s="16">
        <v>821.41</v>
      </c>
      <c r="J255" s="2">
        <v>821.41</v>
      </c>
      <c r="K255" s="2">
        <f t="shared" si="27"/>
        <v>2464.23</v>
      </c>
      <c r="L255" s="4"/>
      <c r="M255" s="27"/>
      <c r="N255" s="16">
        <v>598.55999999999995</v>
      </c>
      <c r="O255" s="2">
        <v>816.07387596899298</v>
      </c>
      <c r="P255" s="16">
        <f t="shared" si="28"/>
        <v>1795.6799999999998</v>
      </c>
      <c r="Q255" s="2">
        <f t="shared" si="29"/>
        <v>2448.2216279069789</v>
      </c>
      <c r="R255" s="16">
        <f t="shared" si="30"/>
        <v>668.55000000000007</v>
      </c>
      <c r="S255" s="2">
        <f t="shared" si="31"/>
        <v>16.008372093020967</v>
      </c>
      <c r="T255" s="14">
        <f t="shared" si="32"/>
        <v>0.27130178595342158</v>
      </c>
      <c r="U255" s="5">
        <f t="shared" si="33"/>
        <v>6.4962978670907211E-3</v>
      </c>
      <c r="V255" s="14">
        <f t="shared" si="34"/>
        <v>0.27130178595342158</v>
      </c>
      <c r="W255" s="11">
        <f t="shared" si="35"/>
        <v>6.4962978670907202E-3</v>
      </c>
    </row>
    <row r="256" spans="1:23" ht="18" x14ac:dyDescent="0.25">
      <c r="A256" t="s">
        <v>3</v>
      </c>
      <c r="B256" s="15" t="s">
        <v>218</v>
      </c>
      <c r="C256" t="s">
        <v>27</v>
      </c>
      <c r="D256" t="s">
        <v>28</v>
      </c>
      <c r="E256" t="s">
        <v>25</v>
      </c>
      <c r="F256" t="s">
        <v>9</v>
      </c>
      <c r="G256">
        <v>3</v>
      </c>
      <c r="H256" s="18">
        <v>45699</v>
      </c>
      <c r="I256" s="16">
        <v>821.41</v>
      </c>
      <c r="J256" s="2">
        <v>821.41</v>
      </c>
      <c r="K256" s="2">
        <f t="shared" si="27"/>
        <v>2464.23</v>
      </c>
      <c r="L256" s="4"/>
      <c r="M256" s="27"/>
      <c r="N256" s="16">
        <v>598.55999999999995</v>
      </c>
      <c r="O256" s="2">
        <v>816.07387596899298</v>
      </c>
      <c r="P256" s="16">
        <f t="shared" si="28"/>
        <v>1795.6799999999998</v>
      </c>
      <c r="Q256" s="2">
        <f t="shared" si="29"/>
        <v>2448.2216279069789</v>
      </c>
      <c r="R256" s="16">
        <f t="shared" si="30"/>
        <v>668.55000000000007</v>
      </c>
      <c r="S256" s="2">
        <f t="shared" si="31"/>
        <v>16.008372093020967</v>
      </c>
      <c r="T256" s="14">
        <f t="shared" si="32"/>
        <v>0.27130178595342158</v>
      </c>
      <c r="U256" s="5">
        <f t="shared" si="33"/>
        <v>6.4962978670907211E-3</v>
      </c>
      <c r="V256" s="14">
        <f t="shared" si="34"/>
        <v>0.27130178595342158</v>
      </c>
      <c r="W256" s="11">
        <f t="shared" si="35"/>
        <v>6.4962978670907202E-3</v>
      </c>
    </row>
    <row r="257" spans="1:23" ht="18" x14ac:dyDescent="0.25">
      <c r="A257" t="s">
        <v>3</v>
      </c>
      <c r="B257" s="15" t="s">
        <v>218</v>
      </c>
      <c r="C257" t="s">
        <v>27</v>
      </c>
      <c r="D257" t="s">
        <v>28</v>
      </c>
      <c r="E257" t="s">
        <v>25</v>
      </c>
      <c r="F257" t="s">
        <v>9</v>
      </c>
      <c r="G257">
        <v>6</v>
      </c>
      <c r="H257" s="18">
        <v>45707</v>
      </c>
      <c r="I257" s="16">
        <v>821.41</v>
      </c>
      <c r="J257" s="2">
        <v>821.41</v>
      </c>
      <c r="K257" s="2">
        <f t="shared" si="27"/>
        <v>4928.46</v>
      </c>
      <c r="L257" s="4"/>
      <c r="M257" s="27"/>
      <c r="N257" s="16">
        <v>598.55999999999995</v>
      </c>
      <c r="O257" s="2">
        <v>816.07387596899298</v>
      </c>
      <c r="P257" s="16">
        <f t="shared" si="28"/>
        <v>3591.3599999999997</v>
      </c>
      <c r="Q257" s="2">
        <f t="shared" si="29"/>
        <v>4896.4432558139579</v>
      </c>
      <c r="R257" s="16">
        <f t="shared" si="30"/>
        <v>1337.1000000000001</v>
      </c>
      <c r="S257" s="2">
        <f t="shared" si="31"/>
        <v>32.016744186041933</v>
      </c>
      <c r="T257" s="14">
        <f t="shared" si="32"/>
        <v>0.27130178595342158</v>
      </c>
      <c r="U257" s="5">
        <f t="shared" si="33"/>
        <v>6.4962978670907211E-3</v>
      </c>
      <c r="V257" s="14">
        <f t="shared" si="34"/>
        <v>0.27130178595342158</v>
      </c>
      <c r="W257" s="11">
        <f t="shared" si="35"/>
        <v>6.4962978670907202E-3</v>
      </c>
    </row>
    <row r="258" spans="1:23" ht="18" x14ac:dyDescent="0.25">
      <c r="A258" t="s">
        <v>3</v>
      </c>
      <c r="B258" s="15" t="s">
        <v>218</v>
      </c>
      <c r="C258" t="s">
        <v>27</v>
      </c>
      <c r="D258" t="s">
        <v>28</v>
      </c>
      <c r="E258" t="s">
        <v>25</v>
      </c>
      <c r="F258" t="s">
        <v>9</v>
      </c>
      <c r="G258">
        <v>9</v>
      </c>
      <c r="H258" s="18">
        <v>45713</v>
      </c>
      <c r="I258" s="16">
        <v>821.41</v>
      </c>
      <c r="J258" s="2">
        <v>821.41</v>
      </c>
      <c r="K258" s="2">
        <f t="shared" si="27"/>
        <v>7392.69</v>
      </c>
      <c r="L258" s="4"/>
      <c r="M258" s="27"/>
      <c r="N258" s="16">
        <v>598.55999999999995</v>
      </c>
      <c r="O258" s="2">
        <v>816.07387596899298</v>
      </c>
      <c r="P258" s="16">
        <f t="shared" si="28"/>
        <v>5387.0399999999991</v>
      </c>
      <c r="Q258" s="2">
        <f t="shared" si="29"/>
        <v>7344.6648837209368</v>
      </c>
      <c r="R258" s="16">
        <f t="shared" si="30"/>
        <v>2005.65</v>
      </c>
      <c r="S258" s="2">
        <f t="shared" si="31"/>
        <v>48.0251162790629</v>
      </c>
      <c r="T258" s="14">
        <f t="shared" si="32"/>
        <v>0.27130178595342158</v>
      </c>
      <c r="U258" s="5">
        <f t="shared" si="33"/>
        <v>6.4962978670907211E-3</v>
      </c>
      <c r="V258" s="14">
        <f t="shared" si="34"/>
        <v>0.27130178595342158</v>
      </c>
      <c r="W258" s="11">
        <f t="shared" si="35"/>
        <v>6.4962978670907211E-3</v>
      </c>
    </row>
    <row r="259" spans="1:23" ht="18" x14ac:dyDescent="0.25">
      <c r="A259" t="s">
        <v>3</v>
      </c>
      <c r="B259" s="15" t="s">
        <v>218</v>
      </c>
      <c r="C259" t="s">
        <v>27</v>
      </c>
      <c r="D259" t="s">
        <v>28</v>
      </c>
      <c r="E259" t="s">
        <v>25</v>
      </c>
      <c r="F259" t="s">
        <v>9</v>
      </c>
      <c r="G259">
        <v>3</v>
      </c>
      <c r="H259" s="18">
        <v>45744</v>
      </c>
      <c r="I259" s="16">
        <v>821.41</v>
      </c>
      <c r="J259" s="2">
        <v>821.41</v>
      </c>
      <c r="K259" s="2">
        <f t="shared" si="27"/>
        <v>2464.23</v>
      </c>
      <c r="L259" s="4"/>
      <c r="M259" s="27"/>
      <c r="N259" s="16">
        <v>598.55999999999995</v>
      </c>
      <c r="O259" s="2">
        <v>816.07387596899298</v>
      </c>
      <c r="P259" s="16">
        <f t="shared" si="28"/>
        <v>1795.6799999999998</v>
      </c>
      <c r="Q259" s="2">
        <f t="shared" si="29"/>
        <v>2448.2216279069789</v>
      </c>
      <c r="R259" s="16">
        <f t="shared" si="30"/>
        <v>668.55000000000007</v>
      </c>
      <c r="S259" s="2">
        <f t="shared" si="31"/>
        <v>16.008372093020967</v>
      </c>
      <c r="T259" s="14">
        <f t="shared" si="32"/>
        <v>0.27130178595342158</v>
      </c>
      <c r="U259" s="5">
        <f t="shared" si="33"/>
        <v>6.4962978670907211E-3</v>
      </c>
      <c r="V259" s="14">
        <f t="shared" si="34"/>
        <v>0.27130178595342158</v>
      </c>
      <c r="W259" s="11">
        <f t="shared" si="35"/>
        <v>6.4962978670907202E-3</v>
      </c>
    </row>
    <row r="260" spans="1:23" ht="18" x14ac:dyDescent="0.25">
      <c r="A260" t="s">
        <v>3</v>
      </c>
      <c r="B260" s="15" t="s">
        <v>218</v>
      </c>
      <c r="C260" t="s">
        <v>27</v>
      </c>
      <c r="D260" t="s">
        <v>28</v>
      </c>
      <c r="E260" t="s">
        <v>25</v>
      </c>
      <c r="F260" t="s">
        <v>9</v>
      </c>
      <c r="G260">
        <v>3</v>
      </c>
      <c r="H260" s="18">
        <v>45748</v>
      </c>
      <c r="I260" s="16">
        <v>821.41</v>
      </c>
      <c r="J260" s="2">
        <v>821.41</v>
      </c>
      <c r="K260" s="2">
        <f t="shared" ref="K260:K323" si="36">IF(OR(NOT(ISNUMBER(J260)),NOT(ISNUMBER(G260))),"липсва информация",J260*G260)</f>
        <v>2464.23</v>
      </c>
      <c r="L260" s="4"/>
      <c r="M260" s="27"/>
      <c r="N260" s="16">
        <v>598.55999999999995</v>
      </c>
      <c r="O260" s="2">
        <v>816.07387596899298</v>
      </c>
      <c r="P260" s="16">
        <f t="shared" ref="P260:P323" si="37">IF(OR(NOT(ISNUMBER(N260)),NOT(ISNUMBER(G260))),"липсва информация",N260*G260)</f>
        <v>1795.6799999999998</v>
      </c>
      <c r="Q260" s="2">
        <f t="shared" ref="Q260:Q323" si="38">IF(OR(NOT(ISNUMBER(O260)),NOT(ISNUMBER(G260))),"липсва информация",O260*G260)</f>
        <v>2448.2216279069789</v>
      </c>
      <c r="R260" s="16">
        <f t="shared" ref="R260:R323" si="39">IF(OR(NOT(ISNUMBER(J260)),NOT(ISNUMBER(N260)),NOT(ISNUMBER(G260))),"липсва информация",(J260-N260)*G260)</f>
        <v>668.55000000000007</v>
      </c>
      <c r="S260" s="2">
        <f t="shared" ref="S260:S323" si="40">IF(OR(NOT(ISNUMBER(J260)),NOT(ISNUMBER(O260)),NOT(ISNUMBER(G260))),"липсва информация",(J260-O260)*G260)</f>
        <v>16.008372093020967</v>
      </c>
      <c r="T260" s="14">
        <f t="shared" ref="T260:T323" si="41">IF(OR(NOT(ISNUMBER(J260)),NOT(ISNUMBER(N260)),J260=0),"липсва информация",(J260-N260)/J260)</f>
        <v>0.27130178595342158</v>
      </c>
      <c r="U260" s="5">
        <f t="shared" ref="U260:U323" si="42">IF(OR(NOT(ISNUMBER(J260)),NOT(ISNUMBER(O260)),J260=0),"липсва информация",(J260-O260)/J260)</f>
        <v>6.4962978670907211E-3</v>
      </c>
      <c r="V260" s="14">
        <f t="shared" ref="V260:V323" si="43">IF(OR(NOT(ISNUMBER(R260)),NOT(ISNUMBER(J260)),NOT(ISNUMBER(G260)),J260*G260=0),"липсва информация",R260/(J260*G260))</f>
        <v>0.27130178595342158</v>
      </c>
      <c r="W260" s="11">
        <f t="shared" ref="W260:W323" si="44">IF(OR(NOT(ISNUMBER(S260)),NOT(ISNUMBER(J260)),NOT(ISNUMBER(G260)),J260*G260=0),"липсва информация",S260/(J260*G260))</f>
        <v>6.4962978670907202E-3</v>
      </c>
    </row>
    <row r="261" spans="1:23" ht="18" x14ac:dyDescent="0.25">
      <c r="A261" t="s">
        <v>3</v>
      </c>
      <c r="B261" s="15" t="s">
        <v>218</v>
      </c>
      <c r="C261" t="s">
        <v>27</v>
      </c>
      <c r="D261" t="s">
        <v>28</v>
      </c>
      <c r="E261" t="s">
        <v>25</v>
      </c>
      <c r="F261" t="s">
        <v>9</v>
      </c>
      <c r="G261">
        <v>6</v>
      </c>
      <c r="H261" s="18">
        <v>45748</v>
      </c>
      <c r="I261" s="16">
        <v>821.41</v>
      </c>
      <c r="J261" s="2">
        <v>821.41</v>
      </c>
      <c r="K261" s="2">
        <f t="shared" si="36"/>
        <v>4928.46</v>
      </c>
      <c r="L261" s="4"/>
      <c r="M261" s="27"/>
      <c r="N261" s="16">
        <v>598.55999999999995</v>
      </c>
      <c r="O261" s="2">
        <v>816.07387596899298</v>
      </c>
      <c r="P261" s="16">
        <f t="shared" si="37"/>
        <v>3591.3599999999997</v>
      </c>
      <c r="Q261" s="2">
        <f t="shared" si="38"/>
        <v>4896.4432558139579</v>
      </c>
      <c r="R261" s="16">
        <f t="shared" si="39"/>
        <v>1337.1000000000001</v>
      </c>
      <c r="S261" s="2">
        <f t="shared" si="40"/>
        <v>32.016744186041933</v>
      </c>
      <c r="T261" s="14">
        <f t="shared" si="41"/>
        <v>0.27130178595342158</v>
      </c>
      <c r="U261" s="5">
        <f t="shared" si="42"/>
        <v>6.4962978670907211E-3</v>
      </c>
      <c r="V261" s="14">
        <f t="shared" si="43"/>
        <v>0.27130178595342158</v>
      </c>
      <c r="W261" s="11">
        <f t="shared" si="44"/>
        <v>6.4962978670907202E-3</v>
      </c>
    </row>
    <row r="262" spans="1:23" ht="18" x14ac:dyDescent="0.25">
      <c r="A262" t="s">
        <v>3</v>
      </c>
      <c r="B262" s="15" t="s">
        <v>218</v>
      </c>
      <c r="C262" t="s">
        <v>27</v>
      </c>
      <c r="D262" t="s">
        <v>28</v>
      </c>
      <c r="E262" t="s">
        <v>25</v>
      </c>
      <c r="F262" t="s">
        <v>9</v>
      </c>
      <c r="G262">
        <v>6</v>
      </c>
      <c r="H262" s="18">
        <v>45755</v>
      </c>
      <c r="I262" s="16">
        <v>821.41</v>
      </c>
      <c r="J262" s="2">
        <v>821.41</v>
      </c>
      <c r="K262" s="2">
        <f t="shared" si="36"/>
        <v>4928.46</v>
      </c>
      <c r="L262" s="4"/>
      <c r="M262" s="27"/>
      <c r="N262" s="16">
        <v>598.55999999999995</v>
      </c>
      <c r="O262" s="2">
        <v>816.07387596899298</v>
      </c>
      <c r="P262" s="16">
        <f t="shared" si="37"/>
        <v>3591.3599999999997</v>
      </c>
      <c r="Q262" s="2">
        <f t="shared" si="38"/>
        <v>4896.4432558139579</v>
      </c>
      <c r="R262" s="16">
        <f t="shared" si="39"/>
        <v>1337.1000000000001</v>
      </c>
      <c r="S262" s="2">
        <f t="shared" si="40"/>
        <v>32.016744186041933</v>
      </c>
      <c r="T262" s="14">
        <f t="shared" si="41"/>
        <v>0.27130178595342158</v>
      </c>
      <c r="U262" s="5">
        <f t="shared" si="42"/>
        <v>6.4962978670907211E-3</v>
      </c>
      <c r="V262" s="14">
        <f t="shared" si="43"/>
        <v>0.27130178595342158</v>
      </c>
      <c r="W262" s="11">
        <f t="shared" si="44"/>
        <v>6.4962978670907202E-3</v>
      </c>
    </row>
    <row r="263" spans="1:23" ht="18" x14ac:dyDescent="0.25">
      <c r="A263" t="s">
        <v>3</v>
      </c>
      <c r="B263" s="15" t="s">
        <v>218</v>
      </c>
      <c r="C263" t="s">
        <v>27</v>
      </c>
      <c r="D263" t="s">
        <v>28</v>
      </c>
      <c r="E263" t="s">
        <v>25</v>
      </c>
      <c r="F263" t="s">
        <v>9</v>
      </c>
      <c r="G263">
        <v>3</v>
      </c>
      <c r="H263" s="18">
        <v>45755</v>
      </c>
      <c r="I263" s="16">
        <v>821.41</v>
      </c>
      <c r="J263" s="2">
        <v>821.41</v>
      </c>
      <c r="K263" s="2">
        <f t="shared" si="36"/>
        <v>2464.23</v>
      </c>
      <c r="L263" s="4"/>
      <c r="M263" s="27"/>
      <c r="N263" s="16">
        <v>598.55999999999995</v>
      </c>
      <c r="O263" s="2">
        <v>816.07387596899298</v>
      </c>
      <c r="P263" s="16">
        <f t="shared" si="37"/>
        <v>1795.6799999999998</v>
      </c>
      <c r="Q263" s="2">
        <f t="shared" si="38"/>
        <v>2448.2216279069789</v>
      </c>
      <c r="R263" s="16">
        <f t="shared" si="39"/>
        <v>668.55000000000007</v>
      </c>
      <c r="S263" s="2">
        <f t="shared" si="40"/>
        <v>16.008372093020967</v>
      </c>
      <c r="T263" s="14">
        <f t="shared" si="41"/>
        <v>0.27130178595342158</v>
      </c>
      <c r="U263" s="5">
        <f t="shared" si="42"/>
        <v>6.4962978670907211E-3</v>
      </c>
      <c r="V263" s="14">
        <f t="shared" si="43"/>
        <v>0.27130178595342158</v>
      </c>
      <c r="W263" s="11">
        <f t="shared" si="44"/>
        <v>6.4962978670907202E-3</v>
      </c>
    </row>
    <row r="264" spans="1:23" ht="18" x14ac:dyDescent="0.25">
      <c r="A264" t="s">
        <v>3</v>
      </c>
      <c r="B264" s="15" t="s">
        <v>218</v>
      </c>
      <c r="C264" t="s">
        <v>27</v>
      </c>
      <c r="D264" t="s">
        <v>28</v>
      </c>
      <c r="E264" t="s">
        <v>25</v>
      </c>
      <c r="F264" t="s">
        <v>9</v>
      </c>
      <c r="G264">
        <v>12</v>
      </c>
      <c r="H264" s="18">
        <v>45756</v>
      </c>
      <c r="I264" s="16">
        <v>821.41</v>
      </c>
      <c r="J264" s="2">
        <v>821.41</v>
      </c>
      <c r="K264" s="2">
        <f t="shared" si="36"/>
        <v>9856.92</v>
      </c>
      <c r="L264" s="4"/>
      <c r="M264" s="27"/>
      <c r="N264" s="16">
        <v>598.55999999999995</v>
      </c>
      <c r="O264" s="2">
        <v>816.07387596899298</v>
      </c>
      <c r="P264" s="16">
        <f t="shared" si="37"/>
        <v>7182.7199999999993</v>
      </c>
      <c r="Q264" s="2">
        <f t="shared" si="38"/>
        <v>9792.8865116279158</v>
      </c>
      <c r="R264" s="16">
        <f t="shared" si="39"/>
        <v>2674.2000000000003</v>
      </c>
      <c r="S264" s="2">
        <f t="shared" si="40"/>
        <v>64.033488372083866</v>
      </c>
      <c r="T264" s="14">
        <f t="shared" si="41"/>
        <v>0.27130178595342158</v>
      </c>
      <c r="U264" s="5">
        <f t="shared" si="42"/>
        <v>6.4962978670907211E-3</v>
      </c>
      <c r="V264" s="14">
        <f t="shared" si="43"/>
        <v>0.27130178595342158</v>
      </c>
      <c r="W264" s="11">
        <f t="shared" si="44"/>
        <v>6.4962978670907202E-3</v>
      </c>
    </row>
    <row r="265" spans="1:23" ht="18" x14ac:dyDescent="0.25">
      <c r="A265" t="s">
        <v>3</v>
      </c>
      <c r="B265" s="15" t="s">
        <v>218</v>
      </c>
      <c r="C265" t="s">
        <v>27</v>
      </c>
      <c r="D265" t="s">
        <v>28</v>
      </c>
      <c r="E265" t="s">
        <v>25</v>
      </c>
      <c r="F265" t="s">
        <v>9</v>
      </c>
      <c r="G265">
        <v>9</v>
      </c>
      <c r="H265" s="18">
        <v>45764</v>
      </c>
      <c r="I265" s="16">
        <v>821.41</v>
      </c>
      <c r="J265" s="2">
        <v>821.41</v>
      </c>
      <c r="K265" s="2">
        <f t="shared" si="36"/>
        <v>7392.69</v>
      </c>
      <c r="L265" s="4"/>
      <c r="M265" s="27"/>
      <c r="N265" s="16">
        <v>598.55999999999995</v>
      </c>
      <c r="O265" s="2">
        <v>816.07387596899298</v>
      </c>
      <c r="P265" s="16">
        <f t="shared" si="37"/>
        <v>5387.0399999999991</v>
      </c>
      <c r="Q265" s="2">
        <f t="shared" si="38"/>
        <v>7344.6648837209368</v>
      </c>
      <c r="R265" s="16">
        <f t="shared" si="39"/>
        <v>2005.65</v>
      </c>
      <c r="S265" s="2">
        <f t="shared" si="40"/>
        <v>48.0251162790629</v>
      </c>
      <c r="T265" s="14">
        <f t="shared" si="41"/>
        <v>0.27130178595342158</v>
      </c>
      <c r="U265" s="5">
        <f t="shared" si="42"/>
        <v>6.4962978670907211E-3</v>
      </c>
      <c r="V265" s="14">
        <f t="shared" si="43"/>
        <v>0.27130178595342158</v>
      </c>
      <c r="W265" s="11">
        <f t="shared" si="44"/>
        <v>6.4962978670907211E-3</v>
      </c>
    </row>
    <row r="266" spans="1:23" ht="18" x14ac:dyDescent="0.25">
      <c r="A266" t="s">
        <v>3</v>
      </c>
      <c r="B266" s="15" t="s">
        <v>218</v>
      </c>
      <c r="C266" t="s">
        <v>27</v>
      </c>
      <c r="D266" t="s">
        <v>28</v>
      </c>
      <c r="E266" t="s">
        <v>25</v>
      </c>
      <c r="F266" t="s">
        <v>9</v>
      </c>
      <c r="G266">
        <v>6</v>
      </c>
      <c r="H266" s="18">
        <v>45764</v>
      </c>
      <c r="I266" s="16">
        <v>821.41</v>
      </c>
      <c r="J266" s="2">
        <v>821.41</v>
      </c>
      <c r="K266" s="2">
        <f t="shared" si="36"/>
        <v>4928.46</v>
      </c>
      <c r="L266" s="4"/>
      <c r="M266" s="27"/>
      <c r="N266" s="16">
        <v>598.55999999999995</v>
      </c>
      <c r="O266" s="2">
        <v>816.07387596899298</v>
      </c>
      <c r="P266" s="16">
        <f t="shared" si="37"/>
        <v>3591.3599999999997</v>
      </c>
      <c r="Q266" s="2">
        <f t="shared" si="38"/>
        <v>4896.4432558139579</v>
      </c>
      <c r="R266" s="16">
        <f t="shared" si="39"/>
        <v>1337.1000000000001</v>
      </c>
      <c r="S266" s="2">
        <f t="shared" si="40"/>
        <v>32.016744186041933</v>
      </c>
      <c r="T266" s="14">
        <f t="shared" si="41"/>
        <v>0.27130178595342158</v>
      </c>
      <c r="U266" s="5">
        <f t="shared" si="42"/>
        <v>6.4962978670907211E-3</v>
      </c>
      <c r="V266" s="14">
        <f t="shared" si="43"/>
        <v>0.27130178595342158</v>
      </c>
      <c r="W266" s="11">
        <f t="shared" si="44"/>
        <v>6.4962978670907202E-3</v>
      </c>
    </row>
    <row r="267" spans="1:23" ht="18" x14ac:dyDescent="0.25">
      <c r="A267" t="s">
        <v>3</v>
      </c>
      <c r="B267" s="15" t="s">
        <v>218</v>
      </c>
      <c r="C267" t="s">
        <v>27</v>
      </c>
      <c r="D267" t="s">
        <v>28</v>
      </c>
      <c r="E267" t="s">
        <v>25</v>
      </c>
      <c r="F267" t="s">
        <v>9</v>
      </c>
      <c r="G267">
        <v>9</v>
      </c>
      <c r="H267" s="18">
        <v>45814</v>
      </c>
      <c r="I267" s="16">
        <v>821.41</v>
      </c>
      <c r="J267" s="2">
        <v>821.41</v>
      </c>
      <c r="K267" s="2">
        <f t="shared" si="36"/>
        <v>7392.69</v>
      </c>
      <c r="L267" s="4"/>
      <c r="M267" s="27"/>
      <c r="N267" s="16">
        <v>598.55999999999995</v>
      </c>
      <c r="O267" s="2">
        <v>816.07387596899298</v>
      </c>
      <c r="P267" s="16">
        <f t="shared" si="37"/>
        <v>5387.0399999999991</v>
      </c>
      <c r="Q267" s="2">
        <f t="shared" si="38"/>
        <v>7344.6648837209368</v>
      </c>
      <c r="R267" s="16">
        <f t="shared" si="39"/>
        <v>2005.65</v>
      </c>
      <c r="S267" s="2">
        <f t="shared" si="40"/>
        <v>48.0251162790629</v>
      </c>
      <c r="T267" s="14">
        <f t="shared" si="41"/>
        <v>0.27130178595342158</v>
      </c>
      <c r="U267" s="5">
        <f t="shared" si="42"/>
        <v>6.4962978670907211E-3</v>
      </c>
      <c r="V267" s="14">
        <f t="shared" si="43"/>
        <v>0.27130178595342158</v>
      </c>
      <c r="W267" s="11">
        <f t="shared" si="44"/>
        <v>6.4962978670907211E-3</v>
      </c>
    </row>
    <row r="268" spans="1:23" ht="18" x14ac:dyDescent="0.25">
      <c r="A268" t="s">
        <v>3</v>
      </c>
      <c r="B268" s="15" t="s">
        <v>218</v>
      </c>
      <c r="C268" t="s">
        <v>27</v>
      </c>
      <c r="D268" t="s">
        <v>28</v>
      </c>
      <c r="E268" t="s">
        <v>25</v>
      </c>
      <c r="F268" t="s">
        <v>9</v>
      </c>
      <c r="G268">
        <v>6</v>
      </c>
      <c r="H268" s="18">
        <v>45817</v>
      </c>
      <c r="I268" s="16">
        <v>821.41</v>
      </c>
      <c r="J268" s="2">
        <v>821.41</v>
      </c>
      <c r="K268" s="2">
        <f t="shared" si="36"/>
        <v>4928.46</v>
      </c>
      <c r="L268" s="4"/>
      <c r="M268" s="27"/>
      <c r="N268" s="16">
        <v>598.55999999999995</v>
      </c>
      <c r="O268" s="2">
        <v>816.07387596899298</v>
      </c>
      <c r="P268" s="16">
        <f t="shared" si="37"/>
        <v>3591.3599999999997</v>
      </c>
      <c r="Q268" s="2">
        <f t="shared" si="38"/>
        <v>4896.4432558139579</v>
      </c>
      <c r="R268" s="16">
        <f t="shared" si="39"/>
        <v>1337.1000000000001</v>
      </c>
      <c r="S268" s="2">
        <f t="shared" si="40"/>
        <v>32.016744186041933</v>
      </c>
      <c r="T268" s="14">
        <f t="shared" si="41"/>
        <v>0.27130178595342158</v>
      </c>
      <c r="U268" s="5">
        <f t="shared" si="42"/>
        <v>6.4962978670907211E-3</v>
      </c>
      <c r="V268" s="14">
        <f t="shared" si="43"/>
        <v>0.27130178595342158</v>
      </c>
      <c r="W268" s="11">
        <f t="shared" si="44"/>
        <v>6.4962978670907202E-3</v>
      </c>
    </row>
    <row r="269" spans="1:23" ht="18" x14ac:dyDescent="0.25">
      <c r="A269" t="s">
        <v>3</v>
      </c>
      <c r="B269" s="15" t="s">
        <v>218</v>
      </c>
      <c r="C269" t="s">
        <v>27</v>
      </c>
      <c r="D269" t="s">
        <v>28</v>
      </c>
      <c r="E269" t="s">
        <v>25</v>
      </c>
      <c r="F269" t="s">
        <v>9</v>
      </c>
      <c r="G269">
        <v>9</v>
      </c>
      <c r="H269" s="18">
        <v>45847</v>
      </c>
      <c r="I269" s="16">
        <v>821.41</v>
      </c>
      <c r="J269" s="2">
        <v>821.41</v>
      </c>
      <c r="K269" s="2">
        <f t="shared" si="36"/>
        <v>7392.69</v>
      </c>
      <c r="L269" s="4"/>
      <c r="M269" s="27"/>
      <c r="N269" s="16">
        <v>598.55999999999995</v>
      </c>
      <c r="O269" s="2">
        <v>816.07387596899298</v>
      </c>
      <c r="P269" s="16">
        <f t="shared" si="37"/>
        <v>5387.0399999999991</v>
      </c>
      <c r="Q269" s="2">
        <f t="shared" si="38"/>
        <v>7344.6648837209368</v>
      </c>
      <c r="R269" s="16">
        <f t="shared" si="39"/>
        <v>2005.65</v>
      </c>
      <c r="S269" s="2">
        <f t="shared" si="40"/>
        <v>48.0251162790629</v>
      </c>
      <c r="T269" s="14">
        <f t="shared" si="41"/>
        <v>0.27130178595342158</v>
      </c>
      <c r="U269" s="5">
        <f t="shared" si="42"/>
        <v>6.4962978670907211E-3</v>
      </c>
      <c r="V269" s="14">
        <f t="shared" si="43"/>
        <v>0.27130178595342158</v>
      </c>
      <c r="W269" s="11">
        <f t="shared" si="44"/>
        <v>6.4962978670907211E-3</v>
      </c>
    </row>
    <row r="270" spans="1:23" ht="18" x14ac:dyDescent="0.25">
      <c r="A270" t="s">
        <v>3</v>
      </c>
      <c r="B270" s="15" t="s">
        <v>218</v>
      </c>
      <c r="C270" t="s">
        <v>27</v>
      </c>
      <c r="D270" t="s">
        <v>28</v>
      </c>
      <c r="E270" t="s">
        <v>25</v>
      </c>
      <c r="F270" t="s">
        <v>9</v>
      </c>
      <c r="G270">
        <v>12</v>
      </c>
      <c r="H270" s="18">
        <v>45847</v>
      </c>
      <c r="I270" s="16">
        <v>821.41</v>
      </c>
      <c r="J270" s="2">
        <v>821.41</v>
      </c>
      <c r="K270" s="2">
        <f t="shared" si="36"/>
        <v>9856.92</v>
      </c>
      <c r="L270" s="4"/>
      <c r="M270" s="27"/>
      <c r="N270" s="16">
        <v>598.55999999999995</v>
      </c>
      <c r="O270" s="2">
        <v>816.07387596899298</v>
      </c>
      <c r="P270" s="16">
        <f t="shared" si="37"/>
        <v>7182.7199999999993</v>
      </c>
      <c r="Q270" s="2">
        <f t="shared" si="38"/>
        <v>9792.8865116279158</v>
      </c>
      <c r="R270" s="16">
        <f t="shared" si="39"/>
        <v>2674.2000000000003</v>
      </c>
      <c r="S270" s="2">
        <f t="shared" si="40"/>
        <v>64.033488372083866</v>
      </c>
      <c r="T270" s="14">
        <f t="shared" si="41"/>
        <v>0.27130178595342158</v>
      </c>
      <c r="U270" s="5">
        <f t="shared" si="42"/>
        <v>6.4962978670907211E-3</v>
      </c>
      <c r="V270" s="14">
        <f t="shared" si="43"/>
        <v>0.27130178595342158</v>
      </c>
      <c r="W270" s="11">
        <f t="shared" si="44"/>
        <v>6.4962978670907202E-3</v>
      </c>
    </row>
    <row r="271" spans="1:23" ht="18" x14ac:dyDescent="0.25">
      <c r="A271" t="s">
        <v>3</v>
      </c>
      <c r="B271" s="15" t="s">
        <v>218</v>
      </c>
      <c r="C271" t="s">
        <v>27</v>
      </c>
      <c r="D271" t="s">
        <v>28</v>
      </c>
      <c r="E271" t="s">
        <v>25</v>
      </c>
      <c r="F271" t="s">
        <v>9</v>
      </c>
      <c r="G271">
        <v>3</v>
      </c>
      <c r="H271" s="18">
        <v>45852</v>
      </c>
      <c r="I271" s="16">
        <v>821.41</v>
      </c>
      <c r="J271" s="2">
        <v>821.41</v>
      </c>
      <c r="K271" s="2">
        <f t="shared" si="36"/>
        <v>2464.23</v>
      </c>
      <c r="L271" s="4"/>
      <c r="M271" s="27"/>
      <c r="N271" s="16">
        <v>598.55999999999995</v>
      </c>
      <c r="O271" s="2">
        <v>816.07387596899298</v>
      </c>
      <c r="P271" s="16">
        <f t="shared" si="37"/>
        <v>1795.6799999999998</v>
      </c>
      <c r="Q271" s="2">
        <f t="shared" si="38"/>
        <v>2448.2216279069789</v>
      </c>
      <c r="R271" s="16">
        <f t="shared" si="39"/>
        <v>668.55000000000007</v>
      </c>
      <c r="S271" s="2">
        <f t="shared" si="40"/>
        <v>16.008372093020967</v>
      </c>
      <c r="T271" s="14">
        <f t="shared" si="41"/>
        <v>0.27130178595342158</v>
      </c>
      <c r="U271" s="5">
        <f t="shared" si="42"/>
        <v>6.4962978670907211E-3</v>
      </c>
      <c r="V271" s="14">
        <f t="shared" si="43"/>
        <v>0.27130178595342158</v>
      </c>
      <c r="W271" s="11">
        <f t="shared" si="44"/>
        <v>6.4962978670907202E-3</v>
      </c>
    </row>
    <row r="272" spans="1:23" ht="18" x14ac:dyDescent="0.25">
      <c r="A272" t="s">
        <v>3</v>
      </c>
      <c r="B272" s="15" t="s">
        <v>218</v>
      </c>
      <c r="C272" t="s">
        <v>27</v>
      </c>
      <c r="D272" t="s">
        <v>28</v>
      </c>
      <c r="E272" t="s">
        <v>25</v>
      </c>
      <c r="F272" t="s">
        <v>9</v>
      </c>
      <c r="G272">
        <v>9</v>
      </c>
      <c r="H272" s="18">
        <v>45855</v>
      </c>
      <c r="I272" s="16">
        <v>821.41</v>
      </c>
      <c r="J272" s="2">
        <v>821.41</v>
      </c>
      <c r="K272" s="2">
        <f t="shared" si="36"/>
        <v>7392.69</v>
      </c>
      <c r="L272" s="4"/>
      <c r="M272" s="27"/>
      <c r="N272" s="16">
        <v>598.55999999999995</v>
      </c>
      <c r="O272" s="2">
        <v>816.07387596899298</v>
      </c>
      <c r="P272" s="16">
        <f t="shared" si="37"/>
        <v>5387.0399999999991</v>
      </c>
      <c r="Q272" s="2">
        <f t="shared" si="38"/>
        <v>7344.6648837209368</v>
      </c>
      <c r="R272" s="16">
        <f t="shared" si="39"/>
        <v>2005.65</v>
      </c>
      <c r="S272" s="2">
        <f t="shared" si="40"/>
        <v>48.0251162790629</v>
      </c>
      <c r="T272" s="14">
        <f t="shared" si="41"/>
        <v>0.27130178595342158</v>
      </c>
      <c r="U272" s="5">
        <f t="shared" si="42"/>
        <v>6.4962978670907211E-3</v>
      </c>
      <c r="V272" s="14">
        <f t="shared" si="43"/>
        <v>0.27130178595342158</v>
      </c>
      <c r="W272" s="11">
        <f t="shared" si="44"/>
        <v>6.4962978670907211E-3</v>
      </c>
    </row>
    <row r="273" spans="1:23" ht="18" x14ac:dyDescent="0.25">
      <c r="A273" t="s">
        <v>3</v>
      </c>
      <c r="B273" s="15" t="s">
        <v>218</v>
      </c>
      <c r="C273" t="s">
        <v>27</v>
      </c>
      <c r="D273" t="s">
        <v>28</v>
      </c>
      <c r="E273" t="s">
        <v>25</v>
      </c>
      <c r="F273" t="s">
        <v>9</v>
      </c>
      <c r="G273">
        <v>9</v>
      </c>
      <c r="H273" s="18">
        <v>45855</v>
      </c>
      <c r="I273" s="16">
        <v>821.41</v>
      </c>
      <c r="J273" s="2">
        <v>821.41</v>
      </c>
      <c r="K273" s="2">
        <f t="shared" si="36"/>
        <v>7392.69</v>
      </c>
      <c r="L273" s="4"/>
      <c r="M273" s="27"/>
      <c r="N273" s="16">
        <v>598.55999999999995</v>
      </c>
      <c r="O273" s="2">
        <v>816.07387596899298</v>
      </c>
      <c r="P273" s="16">
        <f t="shared" si="37"/>
        <v>5387.0399999999991</v>
      </c>
      <c r="Q273" s="2">
        <f t="shared" si="38"/>
        <v>7344.6648837209368</v>
      </c>
      <c r="R273" s="16">
        <f t="shared" si="39"/>
        <v>2005.65</v>
      </c>
      <c r="S273" s="2">
        <f t="shared" si="40"/>
        <v>48.0251162790629</v>
      </c>
      <c r="T273" s="14">
        <f t="shared" si="41"/>
        <v>0.27130178595342158</v>
      </c>
      <c r="U273" s="5">
        <f t="shared" si="42"/>
        <v>6.4962978670907211E-3</v>
      </c>
      <c r="V273" s="14">
        <f t="shared" si="43"/>
        <v>0.27130178595342158</v>
      </c>
      <c r="W273" s="11">
        <f t="shared" si="44"/>
        <v>6.4962978670907211E-3</v>
      </c>
    </row>
    <row r="274" spans="1:23" ht="18" x14ac:dyDescent="0.25">
      <c r="A274" t="s">
        <v>3</v>
      </c>
      <c r="B274" s="15" t="s">
        <v>218</v>
      </c>
      <c r="C274" t="s">
        <v>27</v>
      </c>
      <c r="D274" t="s">
        <v>28</v>
      </c>
      <c r="E274" t="s">
        <v>25</v>
      </c>
      <c r="F274" t="s">
        <v>13</v>
      </c>
      <c r="G274">
        <v>1</v>
      </c>
      <c r="H274" s="18">
        <v>45888</v>
      </c>
      <c r="I274" s="16">
        <v>629.99</v>
      </c>
      <c r="J274" s="2">
        <v>629.99</v>
      </c>
      <c r="K274" s="2">
        <f t="shared" si="36"/>
        <v>629.99</v>
      </c>
      <c r="L274" s="4"/>
      <c r="M274" s="27"/>
      <c r="N274" s="16">
        <v>598.55999999999995</v>
      </c>
      <c r="O274" s="2">
        <v>813.10612403100902</v>
      </c>
      <c r="P274" s="16">
        <f t="shared" si="37"/>
        <v>598.55999999999995</v>
      </c>
      <c r="Q274" s="2">
        <f t="shared" si="38"/>
        <v>813.10612403100902</v>
      </c>
      <c r="R274" s="16">
        <f t="shared" si="39"/>
        <v>31.430000000000064</v>
      </c>
      <c r="S274" s="2">
        <f t="shared" si="40"/>
        <v>-183.11612403100901</v>
      </c>
      <c r="T274" s="14">
        <f t="shared" si="41"/>
        <v>4.9889680788584044E-2</v>
      </c>
      <c r="U274" s="5">
        <f t="shared" si="42"/>
        <v>-0.29066512806712647</v>
      </c>
      <c r="V274" s="14">
        <f t="shared" si="43"/>
        <v>4.9889680788584044E-2</v>
      </c>
      <c r="W274" s="11">
        <f t="shared" si="44"/>
        <v>-0.29066512806712647</v>
      </c>
    </row>
    <row r="275" spans="1:23" ht="18" x14ac:dyDescent="0.25">
      <c r="A275" t="s">
        <v>3</v>
      </c>
      <c r="B275" s="15" t="s">
        <v>218</v>
      </c>
      <c r="C275" t="s">
        <v>27</v>
      </c>
      <c r="D275" t="s">
        <v>28</v>
      </c>
      <c r="E275" t="s">
        <v>25</v>
      </c>
      <c r="F275" t="s">
        <v>13</v>
      </c>
      <c r="G275">
        <v>5</v>
      </c>
      <c r="H275" s="18">
        <v>45888</v>
      </c>
      <c r="I275" s="16">
        <v>629.99</v>
      </c>
      <c r="J275" s="2">
        <v>629.99</v>
      </c>
      <c r="K275" s="2">
        <f t="shared" si="36"/>
        <v>3149.95</v>
      </c>
      <c r="L275" s="4"/>
      <c r="M275" s="27"/>
      <c r="N275" s="16">
        <v>598.55999999999995</v>
      </c>
      <c r="O275" s="2">
        <v>813.10612403100902</v>
      </c>
      <c r="P275" s="16">
        <f t="shared" si="37"/>
        <v>2992.7999999999997</v>
      </c>
      <c r="Q275" s="2">
        <f t="shared" si="38"/>
        <v>4065.5306201550452</v>
      </c>
      <c r="R275" s="16">
        <f t="shared" si="39"/>
        <v>157.15000000000032</v>
      </c>
      <c r="S275" s="2">
        <f t="shared" si="40"/>
        <v>-915.58062015504504</v>
      </c>
      <c r="T275" s="14">
        <f t="shared" si="41"/>
        <v>4.9889680788584044E-2</v>
      </c>
      <c r="U275" s="5">
        <f t="shared" si="42"/>
        <v>-0.29066512806712647</v>
      </c>
      <c r="V275" s="14">
        <f t="shared" si="43"/>
        <v>4.9889680788584051E-2</v>
      </c>
      <c r="W275" s="11">
        <f t="shared" si="44"/>
        <v>-0.29066512806712647</v>
      </c>
    </row>
    <row r="276" spans="1:23" ht="18" x14ac:dyDescent="0.25">
      <c r="A276" t="s">
        <v>3</v>
      </c>
      <c r="B276" s="15" t="s">
        <v>218</v>
      </c>
      <c r="C276" t="s">
        <v>27</v>
      </c>
      <c r="D276" t="s">
        <v>28</v>
      </c>
      <c r="E276" t="s">
        <v>25</v>
      </c>
      <c r="F276" t="s">
        <v>13</v>
      </c>
      <c r="G276">
        <v>9</v>
      </c>
      <c r="H276" s="18">
        <v>45903</v>
      </c>
      <c r="I276" s="16">
        <v>629.99</v>
      </c>
      <c r="J276" s="2">
        <v>629.99</v>
      </c>
      <c r="K276" s="2">
        <f t="shared" si="36"/>
        <v>5669.91</v>
      </c>
      <c r="L276" s="4"/>
      <c r="M276" s="27"/>
      <c r="N276" s="16">
        <v>598.55999999999995</v>
      </c>
      <c r="O276" s="2">
        <v>813.10612403100902</v>
      </c>
      <c r="P276" s="16">
        <f t="shared" si="37"/>
        <v>5387.0399999999991</v>
      </c>
      <c r="Q276" s="2">
        <f t="shared" si="38"/>
        <v>7317.9551162790813</v>
      </c>
      <c r="R276" s="16">
        <f t="shared" si="39"/>
        <v>282.87000000000057</v>
      </c>
      <c r="S276" s="2">
        <f t="shared" si="40"/>
        <v>-1648.045116279081</v>
      </c>
      <c r="T276" s="14">
        <f t="shared" si="41"/>
        <v>4.9889680788584044E-2</v>
      </c>
      <c r="U276" s="5">
        <f t="shared" si="42"/>
        <v>-0.29066512806712647</v>
      </c>
      <c r="V276" s="14">
        <f t="shared" si="43"/>
        <v>4.9889680788584051E-2</v>
      </c>
      <c r="W276" s="11">
        <f t="shared" si="44"/>
        <v>-0.29066512806712647</v>
      </c>
    </row>
    <row r="277" spans="1:23" ht="18" x14ac:dyDescent="0.25">
      <c r="A277" t="s">
        <v>3</v>
      </c>
      <c r="B277" s="15" t="s">
        <v>218</v>
      </c>
      <c r="C277" t="s">
        <v>27</v>
      </c>
      <c r="D277" t="s">
        <v>28</v>
      </c>
      <c r="E277" t="s">
        <v>25</v>
      </c>
      <c r="F277" t="s">
        <v>9</v>
      </c>
      <c r="G277">
        <v>6</v>
      </c>
      <c r="H277" s="18">
        <v>45926</v>
      </c>
      <c r="I277" s="16">
        <v>821.41</v>
      </c>
      <c r="J277" s="2">
        <v>612</v>
      </c>
      <c r="K277" s="2">
        <f t="shared" si="36"/>
        <v>3672</v>
      </c>
      <c r="L277" s="4"/>
      <c r="M277" s="27"/>
      <c r="N277" s="16">
        <v>598.55999999999995</v>
      </c>
      <c r="O277" s="2">
        <v>814.45054263565999</v>
      </c>
      <c r="P277" s="16">
        <f t="shared" si="37"/>
        <v>3591.3599999999997</v>
      </c>
      <c r="Q277" s="2">
        <f t="shared" si="38"/>
        <v>4886.7032558139599</v>
      </c>
      <c r="R277" s="16">
        <f t="shared" si="39"/>
        <v>80.640000000000327</v>
      </c>
      <c r="S277" s="2">
        <f t="shared" si="40"/>
        <v>-1214.7032558139599</v>
      </c>
      <c r="T277" s="14">
        <f t="shared" si="41"/>
        <v>2.1960784313725581E-2</v>
      </c>
      <c r="U277" s="5">
        <f t="shared" si="42"/>
        <v>-0.33080154025434638</v>
      </c>
      <c r="V277" s="14">
        <f t="shared" si="43"/>
        <v>2.1960784313725581E-2</v>
      </c>
      <c r="W277" s="11">
        <f t="shared" si="44"/>
        <v>-0.33080154025434638</v>
      </c>
    </row>
    <row r="278" spans="1:23" ht="18" x14ac:dyDescent="0.25">
      <c r="A278" t="s">
        <v>3</v>
      </c>
      <c r="B278" s="15" t="s">
        <v>218</v>
      </c>
      <c r="C278" t="s">
        <v>27</v>
      </c>
      <c r="D278" t="s">
        <v>28</v>
      </c>
      <c r="E278" t="s">
        <v>25</v>
      </c>
      <c r="F278" t="s">
        <v>13</v>
      </c>
      <c r="G278">
        <v>9</v>
      </c>
      <c r="H278" s="18">
        <v>45929</v>
      </c>
      <c r="I278" s="16">
        <v>821.41</v>
      </c>
      <c r="J278" s="2">
        <v>629.99</v>
      </c>
      <c r="K278" s="2">
        <f t="shared" si="36"/>
        <v>5669.91</v>
      </c>
      <c r="L278" s="4"/>
      <c r="M278" s="27"/>
      <c r="N278" s="16">
        <v>598.55999999999995</v>
      </c>
      <c r="O278" s="2">
        <v>814.59000000000106</v>
      </c>
      <c r="P278" s="16">
        <f t="shared" si="37"/>
        <v>5387.0399999999991</v>
      </c>
      <c r="Q278" s="2">
        <f t="shared" si="38"/>
        <v>7331.3100000000095</v>
      </c>
      <c r="R278" s="16">
        <f t="shared" si="39"/>
        <v>282.87000000000057</v>
      </c>
      <c r="S278" s="2">
        <f t="shared" si="40"/>
        <v>-1661.4000000000094</v>
      </c>
      <c r="T278" s="14">
        <f t="shared" si="41"/>
        <v>4.9889680788584044E-2</v>
      </c>
      <c r="U278" s="5">
        <f t="shared" si="42"/>
        <v>-0.29302052413530538</v>
      </c>
      <c r="V278" s="14">
        <f t="shared" si="43"/>
        <v>4.9889680788584051E-2</v>
      </c>
      <c r="W278" s="11">
        <f t="shared" si="44"/>
        <v>-0.29302052413530538</v>
      </c>
    </row>
    <row r="279" spans="1:23" ht="18" x14ac:dyDescent="0.25">
      <c r="A279" t="s">
        <v>3</v>
      </c>
      <c r="B279" s="15" t="s">
        <v>218</v>
      </c>
      <c r="C279" t="s">
        <v>27</v>
      </c>
      <c r="D279" t="s">
        <v>28</v>
      </c>
      <c r="E279" t="s">
        <v>25</v>
      </c>
      <c r="F279" t="s">
        <v>9</v>
      </c>
      <c r="G279">
        <v>9</v>
      </c>
      <c r="H279" s="18">
        <v>45943</v>
      </c>
      <c r="I279" s="16">
        <v>821.41</v>
      </c>
      <c r="J279" s="2">
        <v>612</v>
      </c>
      <c r="K279" s="2">
        <f t="shared" si="36"/>
        <v>5508</v>
      </c>
      <c r="L279" s="4"/>
      <c r="M279" s="27"/>
      <c r="N279" s="16">
        <v>598.55999999999995</v>
      </c>
      <c r="O279" s="2">
        <v>814.45054263565999</v>
      </c>
      <c r="P279" s="16">
        <f t="shared" si="37"/>
        <v>5387.0399999999991</v>
      </c>
      <c r="Q279" s="2">
        <f t="shared" si="38"/>
        <v>7330.0548837209399</v>
      </c>
      <c r="R279" s="16">
        <f t="shared" si="39"/>
        <v>120.96000000000049</v>
      </c>
      <c r="S279" s="2">
        <f t="shared" si="40"/>
        <v>-1822.0548837209399</v>
      </c>
      <c r="T279" s="14">
        <f t="shared" si="41"/>
        <v>2.1960784313725581E-2</v>
      </c>
      <c r="U279" s="5">
        <f t="shared" si="42"/>
        <v>-0.33080154025434638</v>
      </c>
      <c r="V279" s="14">
        <f t="shared" si="43"/>
        <v>2.1960784313725581E-2</v>
      </c>
      <c r="W279" s="11">
        <f t="shared" si="44"/>
        <v>-0.33080154025434638</v>
      </c>
    </row>
    <row r="280" spans="1:23" ht="18" x14ac:dyDescent="0.25">
      <c r="A280" t="s">
        <v>3</v>
      </c>
      <c r="B280" s="15" t="s">
        <v>218</v>
      </c>
      <c r="C280" t="s">
        <v>27</v>
      </c>
      <c r="D280" t="s">
        <v>28</v>
      </c>
      <c r="E280" t="s">
        <v>25</v>
      </c>
      <c r="F280" t="s">
        <v>9</v>
      </c>
      <c r="G280">
        <v>12</v>
      </c>
      <c r="H280" s="18">
        <v>45944</v>
      </c>
      <c r="I280" s="16">
        <v>821.41</v>
      </c>
      <c r="J280" s="2">
        <v>612</v>
      </c>
      <c r="K280" s="2">
        <f t="shared" si="36"/>
        <v>7344</v>
      </c>
      <c r="L280" s="4"/>
      <c r="M280" s="27"/>
      <c r="N280" s="16">
        <v>598.55999999999995</v>
      </c>
      <c r="O280" s="2">
        <v>814.45054263565999</v>
      </c>
      <c r="P280" s="16">
        <f t="shared" si="37"/>
        <v>7182.7199999999993</v>
      </c>
      <c r="Q280" s="2">
        <f t="shared" si="38"/>
        <v>9773.4065116279198</v>
      </c>
      <c r="R280" s="16">
        <f t="shared" si="39"/>
        <v>161.28000000000065</v>
      </c>
      <c r="S280" s="2">
        <f t="shared" si="40"/>
        <v>-2429.4065116279198</v>
      </c>
      <c r="T280" s="14">
        <f t="shared" si="41"/>
        <v>2.1960784313725581E-2</v>
      </c>
      <c r="U280" s="5">
        <f t="shared" si="42"/>
        <v>-0.33080154025434638</v>
      </c>
      <c r="V280" s="14">
        <f t="shared" si="43"/>
        <v>2.1960784313725581E-2</v>
      </c>
      <c r="W280" s="11">
        <f t="shared" si="44"/>
        <v>-0.33080154025434638</v>
      </c>
    </row>
    <row r="281" spans="1:23" ht="18" x14ac:dyDescent="0.25">
      <c r="A281" t="s">
        <v>3</v>
      </c>
      <c r="B281" s="15" t="s">
        <v>218</v>
      </c>
      <c r="C281" t="s">
        <v>27</v>
      </c>
      <c r="D281" t="s">
        <v>28</v>
      </c>
      <c r="E281" t="s">
        <v>25</v>
      </c>
      <c r="F281" t="s">
        <v>9</v>
      </c>
      <c r="G281">
        <v>9</v>
      </c>
      <c r="H281" s="18">
        <v>45959</v>
      </c>
      <c r="I281" s="16">
        <v>821.41</v>
      </c>
      <c r="J281" s="2">
        <v>612</v>
      </c>
      <c r="K281" s="2">
        <f t="shared" si="36"/>
        <v>5508</v>
      </c>
      <c r="L281" s="4"/>
      <c r="M281" s="27"/>
      <c r="N281" s="16">
        <v>598.55999999999995</v>
      </c>
      <c r="O281" s="2">
        <v>814.45054263565999</v>
      </c>
      <c r="P281" s="16">
        <f t="shared" si="37"/>
        <v>5387.0399999999991</v>
      </c>
      <c r="Q281" s="2">
        <f t="shared" si="38"/>
        <v>7330.0548837209399</v>
      </c>
      <c r="R281" s="16">
        <f t="shared" si="39"/>
        <v>120.96000000000049</v>
      </c>
      <c r="S281" s="2">
        <f t="shared" si="40"/>
        <v>-1822.0548837209399</v>
      </c>
      <c r="T281" s="14">
        <f t="shared" si="41"/>
        <v>2.1960784313725581E-2</v>
      </c>
      <c r="U281" s="5">
        <f t="shared" si="42"/>
        <v>-0.33080154025434638</v>
      </c>
      <c r="V281" s="14">
        <f t="shared" si="43"/>
        <v>2.1960784313725581E-2</v>
      </c>
      <c r="W281" s="11">
        <f t="shared" si="44"/>
        <v>-0.33080154025434638</v>
      </c>
    </row>
    <row r="282" spans="1:23" ht="18" x14ac:dyDescent="0.25">
      <c r="A282" t="s">
        <v>3</v>
      </c>
      <c r="B282" s="15" t="s">
        <v>218</v>
      </c>
      <c r="C282" t="s">
        <v>27</v>
      </c>
      <c r="D282" t="s">
        <v>28</v>
      </c>
      <c r="E282" t="s">
        <v>25</v>
      </c>
      <c r="F282" t="s">
        <v>9</v>
      </c>
      <c r="G282">
        <v>9</v>
      </c>
      <c r="H282" s="18">
        <v>45960</v>
      </c>
      <c r="I282" s="16">
        <v>821.41</v>
      </c>
      <c r="J282" s="2">
        <v>612</v>
      </c>
      <c r="K282" s="2">
        <f t="shared" si="36"/>
        <v>5508</v>
      </c>
      <c r="L282" s="4"/>
      <c r="M282" s="27"/>
      <c r="N282" s="16">
        <v>598.55999999999995</v>
      </c>
      <c r="O282" s="2">
        <v>814.45054263565999</v>
      </c>
      <c r="P282" s="16">
        <f t="shared" si="37"/>
        <v>5387.0399999999991</v>
      </c>
      <c r="Q282" s="2">
        <f t="shared" si="38"/>
        <v>7330.0548837209399</v>
      </c>
      <c r="R282" s="16">
        <f t="shared" si="39"/>
        <v>120.96000000000049</v>
      </c>
      <c r="S282" s="2">
        <f t="shared" si="40"/>
        <v>-1822.0548837209399</v>
      </c>
      <c r="T282" s="14">
        <f t="shared" si="41"/>
        <v>2.1960784313725581E-2</v>
      </c>
      <c r="U282" s="5">
        <f t="shared" si="42"/>
        <v>-0.33080154025434638</v>
      </c>
      <c r="V282" s="14">
        <f t="shared" si="43"/>
        <v>2.1960784313725581E-2</v>
      </c>
      <c r="W282" s="11">
        <f t="shared" si="44"/>
        <v>-0.33080154025434638</v>
      </c>
    </row>
    <row r="283" spans="1:23" ht="18" x14ac:dyDescent="0.25">
      <c r="A283" t="s">
        <v>3</v>
      </c>
      <c r="B283" s="15" t="s">
        <v>218</v>
      </c>
      <c r="C283" t="s">
        <v>27</v>
      </c>
      <c r="D283" t="s">
        <v>28</v>
      </c>
      <c r="E283" t="s">
        <v>25</v>
      </c>
      <c r="F283" t="s">
        <v>9</v>
      </c>
      <c r="G283">
        <v>3</v>
      </c>
      <c r="H283" s="18">
        <v>45965</v>
      </c>
      <c r="I283" s="16">
        <v>821.41</v>
      </c>
      <c r="J283" s="2">
        <v>612</v>
      </c>
      <c r="K283" s="2">
        <f t="shared" si="36"/>
        <v>1836</v>
      </c>
      <c r="L283" s="4"/>
      <c r="M283" s="27"/>
      <c r="N283" s="16">
        <v>598.55999999999995</v>
      </c>
      <c r="O283" s="2">
        <v>814.45054263565999</v>
      </c>
      <c r="P283" s="16">
        <f t="shared" si="37"/>
        <v>1795.6799999999998</v>
      </c>
      <c r="Q283" s="2">
        <f t="shared" si="38"/>
        <v>2443.35162790698</v>
      </c>
      <c r="R283" s="16">
        <f t="shared" si="39"/>
        <v>40.320000000000164</v>
      </c>
      <c r="S283" s="2">
        <f t="shared" si="40"/>
        <v>-607.35162790697996</v>
      </c>
      <c r="T283" s="14">
        <f t="shared" si="41"/>
        <v>2.1960784313725581E-2</v>
      </c>
      <c r="U283" s="5">
        <f t="shared" si="42"/>
        <v>-0.33080154025434638</v>
      </c>
      <c r="V283" s="14">
        <f t="shared" si="43"/>
        <v>2.1960784313725581E-2</v>
      </c>
      <c r="W283" s="11">
        <f t="shared" si="44"/>
        <v>-0.33080154025434638</v>
      </c>
    </row>
    <row r="284" spans="1:23" ht="18" x14ac:dyDescent="0.25">
      <c r="A284" t="s">
        <v>3</v>
      </c>
      <c r="B284" s="15" t="s">
        <v>218</v>
      </c>
      <c r="C284" t="s">
        <v>27</v>
      </c>
      <c r="D284" t="s">
        <v>28</v>
      </c>
      <c r="E284" t="s">
        <v>25</v>
      </c>
      <c r="F284" t="s">
        <v>9</v>
      </c>
      <c r="G284">
        <v>3</v>
      </c>
      <c r="H284" s="18">
        <v>45987</v>
      </c>
      <c r="I284" s="16">
        <v>821.41</v>
      </c>
      <c r="J284" s="2">
        <v>598.55999999999995</v>
      </c>
      <c r="K284" s="2">
        <f t="shared" si="36"/>
        <v>1795.6799999999998</v>
      </c>
      <c r="L284" s="4"/>
      <c r="M284" s="27"/>
      <c r="N284" s="16">
        <v>598.55999999999995</v>
      </c>
      <c r="O284" s="2">
        <v>814.34635658914794</v>
      </c>
      <c r="P284" s="16">
        <f t="shared" si="37"/>
        <v>1795.6799999999998</v>
      </c>
      <c r="Q284" s="2">
        <f t="shared" si="38"/>
        <v>2443.0390697674438</v>
      </c>
      <c r="R284" s="16">
        <f t="shared" si="39"/>
        <v>0</v>
      </c>
      <c r="S284" s="2">
        <f t="shared" si="40"/>
        <v>-647.359069767444</v>
      </c>
      <c r="T284" s="14">
        <f t="shared" si="41"/>
        <v>0</v>
      </c>
      <c r="U284" s="5">
        <f t="shared" si="42"/>
        <v>-0.36050914960763836</v>
      </c>
      <c r="V284" s="14">
        <f t="shared" si="43"/>
        <v>0</v>
      </c>
      <c r="W284" s="11">
        <f t="shared" si="44"/>
        <v>-0.36050914960763836</v>
      </c>
    </row>
    <row r="285" spans="1:23" ht="18" x14ac:dyDescent="0.25">
      <c r="A285" t="s">
        <v>3</v>
      </c>
      <c r="B285" s="15" t="s">
        <v>218</v>
      </c>
      <c r="C285" t="s">
        <v>27</v>
      </c>
      <c r="D285" t="s">
        <v>28</v>
      </c>
      <c r="E285" t="s">
        <v>25</v>
      </c>
      <c r="F285" t="s">
        <v>9</v>
      </c>
      <c r="G285">
        <v>6</v>
      </c>
      <c r="H285" s="18">
        <v>45987</v>
      </c>
      <c r="I285" s="16">
        <v>821.41</v>
      </c>
      <c r="J285" s="2">
        <v>598.55999999999995</v>
      </c>
      <c r="K285" s="2">
        <f t="shared" si="36"/>
        <v>3591.3599999999997</v>
      </c>
      <c r="L285" s="4"/>
      <c r="M285" s="27"/>
      <c r="N285" s="16">
        <v>598.55999999999995</v>
      </c>
      <c r="O285" s="2">
        <v>814.34635658914794</v>
      </c>
      <c r="P285" s="16">
        <f t="shared" si="37"/>
        <v>3591.3599999999997</v>
      </c>
      <c r="Q285" s="2">
        <f t="shared" si="38"/>
        <v>4886.0781395348877</v>
      </c>
      <c r="R285" s="16">
        <f t="shared" si="39"/>
        <v>0</v>
      </c>
      <c r="S285" s="2">
        <f t="shared" si="40"/>
        <v>-1294.718139534888</v>
      </c>
      <c r="T285" s="14">
        <f t="shared" si="41"/>
        <v>0</v>
      </c>
      <c r="U285" s="5">
        <f t="shared" si="42"/>
        <v>-0.36050914960763836</v>
      </c>
      <c r="V285" s="14">
        <f t="shared" si="43"/>
        <v>0</v>
      </c>
      <c r="W285" s="11">
        <f t="shared" si="44"/>
        <v>-0.36050914960763836</v>
      </c>
    </row>
    <row r="286" spans="1:23" ht="18" x14ac:dyDescent="0.25">
      <c r="A286" t="s">
        <v>3</v>
      </c>
      <c r="B286" s="15" t="s">
        <v>218</v>
      </c>
      <c r="C286" t="s">
        <v>27</v>
      </c>
      <c r="D286" t="s">
        <v>28</v>
      </c>
      <c r="E286" t="s">
        <v>25</v>
      </c>
      <c r="F286" t="s">
        <v>9</v>
      </c>
      <c r="G286">
        <v>6</v>
      </c>
      <c r="H286" s="18">
        <v>45987</v>
      </c>
      <c r="I286" s="16">
        <v>821.41</v>
      </c>
      <c r="J286" s="2">
        <v>598.55999999999995</v>
      </c>
      <c r="K286" s="2">
        <f t="shared" si="36"/>
        <v>3591.3599999999997</v>
      </c>
      <c r="L286" s="4"/>
      <c r="M286" s="27"/>
      <c r="N286" s="16">
        <v>598.55999999999995</v>
      </c>
      <c r="O286" s="2">
        <v>814.34635658914794</v>
      </c>
      <c r="P286" s="16">
        <f t="shared" si="37"/>
        <v>3591.3599999999997</v>
      </c>
      <c r="Q286" s="2">
        <f t="shared" si="38"/>
        <v>4886.0781395348877</v>
      </c>
      <c r="R286" s="16">
        <f t="shared" si="39"/>
        <v>0</v>
      </c>
      <c r="S286" s="2">
        <f t="shared" si="40"/>
        <v>-1294.718139534888</v>
      </c>
      <c r="T286" s="14">
        <f t="shared" si="41"/>
        <v>0</v>
      </c>
      <c r="U286" s="5">
        <f t="shared" si="42"/>
        <v>-0.36050914960763836</v>
      </c>
      <c r="V286" s="14">
        <f t="shared" si="43"/>
        <v>0</v>
      </c>
      <c r="W286" s="11">
        <f t="shared" si="44"/>
        <v>-0.36050914960763836</v>
      </c>
    </row>
    <row r="287" spans="1:23" ht="43.5" x14ac:dyDescent="0.25">
      <c r="A287" t="s">
        <v>99</v>
      </c>
      <c r="B287" s="15" t="s">
        <v>173</v>
      </c>
      <c r="C287" t="s">
        <v>27</v>
      </c>
      <c r="D287" t="s">
        <v>4</v>
      </c>
      <c r="E287" t="s">
        <v>25</v>
      </c>
      <c r="F287" t="s">
        <v>100</v>
      </c>
      <c r="G287">
        <v>5</v>
      </c>
      <c r="H287" s="18">
        <v>45988</v>
      </c>
      <c r="I287" s="16">
        <v>2110</v>
      </c>
      <c r="J287" s="2">
        <v>2110</v>
      </c>
      <c r="K287" s="2">
        <f t="shared" si="36"/>
        <v>10550</v>
      </c>
      <c r="L287" s="25" t="s">
        <v>318</v>
      </c>
      <c r="M287" s="27" t="s">
        <v>293</v>
      </c>
      <c r="N287" s="16">
        <v>598.55999999999995</v>
      </c>
      <c r="O287" s="2">
        <v>836.05201550387699</v>
      </c>
      <c r="P287" s="16">
        <f t="shared" si="37"/>
        <v>2992.7999999999997</v>
      </c>
      <c r="Q287" s="2">
        <f t="shared" si="38"/>
        <v>4180.260077519385</v>
      </c>
      <c r="R287" s="16">
        <f t="shared" si="39"/>
        <v>7557.2000000000007</v>
      </c>
      <c r="S287" s="2">
        <f t="shared" si="40"/>
        <v>6369.739922480614</v>
      </c>
      <c r="T287" s="14">
        <f t="shared" si="41"/>
        <v>0.71632227488151656</v>
      </c>
      <c r="U287" s="5">
        <f t="shared" si="42"/>
        <v>0.60376681729674075</v>
      </c>
      <c r="V287" s="14">
        <f t="shared" si="43"/>
        <v>0.71632227488151667</v>
      </c>
      <c r="W287" s="11">
        <f t="shared" si="44"/>
        <v>0.60376681729674064</v>
      </c>
    </row>
    <row r="288" spans="1:23" ht="18" x14ac:dyDescent="0.25">
      <c r="A288" t="s">
        <v>3</v>
      </c>
      <c r="B288" s="15" t="s">
        <v>219</v>
      </c>
      <c r="C288" t="s">
        <v>6</v>
      </c>
      <c r="D288" t="s">
        <v>5</v>
      </c>
      <c r="E288" t="s">
        <v>23</v>
      </c>
      <c r="F288" t="s">
        <v>30</v>
      </c>
      <c r="G288">
        <v>8</v>
      </c>
      <c r="H288" s="18">
        <v>45726</v>
      </c>
      <c r="I288" s="16">
        <v>709.97</v>
      </c>
      <c r="J288" s="2">
        <v>709.97</v>
      </c>
      <c r="K288" s="2">
        <f t="shared" si="36"/>
        <v>5679.76</v>
      </c>
      <c r="L288" s="4"/>
      <c r="M288" s="27"/>
      <c r="N288" s="16">
        <v>709.96749999999997</v>
      </c>
      <c r="O288" s="2">
        <v>759.16863013698605</v>
      </c>
      <c r="P288" s="16">
        <f t="shared" si="37"/>
        <v>5679.74</v>
      </c>
      <c r="Q288" s="2">
        <f t="shared" si="38"/>
        <v>6073.3490410958884</v>
      </c>
      <c r="R288" s="16">
        <f t="shared" si="39"/>
        <v>2.0000000000436557E-2</v>
      </c>
      <c r="S288" s="2">
        <f t="shared" si="40"/>
        <v>-393.58904109588821</v>
      </c>
      <c r="T288" s="14">
        <f t="shared" si="41"/>
        <v>3.5212755469309541E-6</v>
      </c>
      <c r="U288" s="5">
        <f t="shared" si="42"/>
        <v>-6.9296773296035077E-2</v>
      </c>
      <c r="V288" s="14">
        <f t="shared" si="43"/>
        <v>3.5212755469309541E-6</v>
      </c>
      <c r="W288" s="11">
        <f t="shared" si="44"/>
        <v>-6.9296773296035077E-2</v>
      </c>
    </row>
    <row r="289" spans="1:23" ht="18" x14ac:dyDescent="0.25">
      <c r="A289" t="s">
        <v>3</v>
      </c>
      <c r="B289" s="15" t="s">
        <v>219</v>
      </c>
      <c r="C289" t="s">
        <v>6</v>
      </c>
      <c r="D289" t="s">
        <v>5</v>
      </c>
      <c r="E289" t="s">
        <v>23</v>
      </c>
      <c r="F289" t="s">
        <v>30</v>
      </c>
      <c r="G289">
        <v>8</v>
      </c>
      <c r="H289" s="18">
        <v>45734</v>
      </c>
      <c r="I289" s="16">
        <v>709.97</v>
      </c>
      <c r="J289" s="2">
        <v>709.97</v>
      </c>
      <c r="K289" s="2">
        <f t="shared" si="36"/>
        <v>5679.76</v>
      </c>
      <c r="L289" s="4"/>
      <c r="M289" s="27"/>
      <c r="N289" s="16">
        <v>709.96749999999997</v>
      </c>
      <c r="O289" s="2">
        <v>759.16863013698605</v>
      </c>
      <c r="P289" s="16">
        <f t="shared" si="37"/>
        <v>5679.74</v>
      </c>
      <c r="Q289" s="2">
        <f t="shared" si="38"/>
        <v>6073.3490410958884</v>
      </c>
      <c r="R289" s="16">
        <f t="shared" si="39"/>
        <v>2.0000000000436557E-2</v>
      </c>
      <c r="S289" s="2">
        <f t="shared" si="40"/>
        <v>-393.58904109588821</v>
      </c>
      <c r="T289" s="14">
        <f t="shared" si="41"/>
        <v>3.5212755469309541E-6</v>
      </c>
      <c r="U289" s="5">
        <f t="shared" si="42"/>
        <v>-6.9296773296035077E-2</v>
      </c>
      <c r="V289" s="14">
        <f t="shared" si="43"/>
        <v>3.5212755469309541E-6</v>
      </c>
      <c r="W289" s="11">
        <f t="shared" si="44"/>
        <v>-6.9296773296035077E-2</v>
      </c>
    </row>
    <row r="290" spans="1:23" ht="18" x14ac:dyDescent="0.25">
      <c r="A290" t="s">
        <v>3</v>
      </c>
      <c r="B290" s="15" t="s">
        <v>219</v>
      </c>
      <c r="C290" t="s">
        <v>6</v>
      </c>
      <c r="D290" t="s">
        <v>5</v>
      </c>
      <c r="E290" t="s">
        <v>23</v>
      </c>
      <c r="F290" t="s">
        <v>30</v>
      </c>
      <c r="G290">
        <v>8</v>
      </c>
      <c r="H290" s="18">
        <v>45740</v>
      </c>
      <c r="I290" s="16">
        <v>709.97</v>
      </c>
      <c r="J290" s="2">
        <v>709.97</v>
      </c>
      <c r="K290" s="2">
        <f t="shared" si="36"/>
        <v>5679.76</v>
      </c>
      <c r="L290" s="4"/>
      <c r="M290" s="27"/>
      <c r="N290" s="16">
        <v>709.96749999999997</v>
      </c>
      <c r="O290" s="2">
        <v>759.16863013698605</v>
      </c>
      <c r="P290" s="16">
        <f t="shared" si="37"/>
        <v>5679.74</v>
      </c>
      <c r="Q290" s="2">
        <f t="shared" si="38"/>
        <v>6073.3490410958884</v>
      </c>
      <c r="R290" s="16">
        <f t="shared" si="39"/>
        <v>2.0000000000436557E-2</v>
      </c>
      <c r="S290" s="2">
        <f t="shared" si="40"/>
        <v>-393.58904109588821</v>
      </c>
      <c r="T290" s="14">
        <f t="shared" si="41"/>
        <v>3.5212755469309541E-6</v>
      </c>
      <c r="U290" s="5">
        <f t="shared" si="42"/>
        <v>-6.9296773296035077E-2</v>
      </c>
      <c r="V290" s="14">
        <f t="shared" si="43"/>
        <v>3.5212755469309541E-6</v>
      </c>
      <c r="W290" s="11">
        <f t="shared" si="44"/>
        <v>-6.9296773296035077E-2</v>
      </c>
    </row>
    <row r="291" spans="1:23" ht="18" x14ac:dyDescent="0.25">
      <c r="A291" t="s">
        <v>3</v>
      </c>
      <c r="B291" s="15" t="s">
        <v>219</v>
      </c>
      <c r="C291" t="s">
        <v>6</v>
      </c>
      <c r="D291" t="s">
        <v>5</v>
      </c>
      <c r="E291" t="s">
        <v>23</v>
      </c>
      <c r="F291" t="s">
        <v>30</v>
      </c>
      <c r="G291">
        <v>8</v>
      </c>
      <c r="H291" s="18">
        <v>45742</v>
      </c>
      <c r="I291" s="16">
        <v>709.97</v>
      </c>
      <c r="J291" s="2">
        <v>709.97</v>
      </c>
      <c r="K291" s="2">
        <f t="shared" si="36"/>
        <v>5679.76</v>
      </c>
      <c r="L291" s="4"/>
      <c r="M291" s="27"/>
      <c r="N291" s="16">
        <v>709.96749999999997</v>
      </c>
      <c r="O291" s="2">
        <v>759.16863013698605</v>
      </c>
      <c r="P291" s="16">
        <f t="shared" si="37"/>
        <v>5679.74</v>
      </c>
      <c r="Q291" s="2">
        <f t="shared" si="38"/>
        <v>6073.3490410958884</v>
      </c>
      <c r="R291" s="16">
        <f t="shared" si="39"/>
        <v>2.0000000000436557E-2</v>
      </c>
      <c r="S291" s="2">
        <f t="shared" si="40"/>
        <v>-393.58904109588821</v>
      </c>
      <c r="T291" s="14">
        <f t="shared" si="41"/>
        <v>3.5212755469309541E-6</v>
      </c>
      <c r="U291" s="5">
        <f t="shared" si="42"/>
        <v>-6.9296773296035077E-2</v>
      </c>
      <c r="V291" s="14">
        <f t="shared" si="43"/>
        <v>3.5212755469309541E-6</v>
      </c>
      <c r="W291" s="11">
        <f t="shared" si="44"/>
        <v>-6.9296773296035077E-2</v>
      </c>
    </row>
    <row r="292" spans="1:23" ht="18" x14ac:dyDescent="0.25">
      <c r="A292" t="s">
        <v>3</v>
      </c>
      <c r="B292" s="15" t="s">
        <v>219</v>
      </c>
      <c r="C292" t="s">
        <v>6</v>
      </c>
      <c r="D292" t="s">
        <v>5</v>
      </c>
      <c r="E292" t="s">
        <v>23</v>
      </c>
      <c r="F292" t="s">
        <v>30</v>
      </c>
      <c r="G292">
        <v>6</v>
      </c>
      <c r="H292" s="18">
        <v>45833</v>
      </c>
      <c r="I292" s="16">
        <v>709.97</v>
      </c>
      <c r="J292" s="2">
        <v>709.97</v>
      </c>
      <c r="K292" s="2">
        <f t="shared" si="36"/>
        <v>4259.82</v>
      </c>
      <c r="L292" s="4"/>
      <c r="M292" s="27"/>
      <c r="N292" s="16">
        <v>709.96749999999997</v>
      </c>
      <c r="O292" s="2">
        <v>759.16863013698605</v>
      </c>
      <c r="P292" s="16">
        <f t="shared" si="37"/>
        <v>4259.8050000000003</v>
      </c>
      <c r="Q292" s="2">
        <f t="shared" si="38"/>
        <v>4555.0117808219165</v>
      </c>
      <c r="R292" s="16">
        <f t="shared" si="39"/>
        <v>1.5000000000327418E-2</v>
      </c>
      <c r="S292" s="2">
        <f t="shared" si="40"/>
        <v>-295.19178082191615</v>
      </c>
      <c r="T292" s="14">
        <f t="shared" si="41"/>
        <v>3.5212755469309541E-6</v>
      </c>
      <c r="U292" s="5">
        <f t="shared" si="42"/>
        <v>-6.9296773296035077E-2</v>
      </c>
      <c r="V292" s="14">
        <f t="shared" si="43"/>
        <v>3.5212755469309545E-6</v>
      </c>
      <c r="W292" s="11">
        <f t="shared" si="44"/>
        <v>-6.9296773296035091E-2</v>
      </c>
    </row>
    <row r="293" spans="1:23" ht="18" x14ac:dyDescent="0.25">
      <c r="A293" t="s">
        <v>3</v>
      </c>
      <c r="B293" s="15" t="s">
        <v>219</v>
      </c>
      <c r="C293" t="s">
        <v>6</v>
      </c>
      <c r="D293" t="s">
        <v>5</v>
      </c>
      <c r="E293" t="s">
        <v>23</v>
      </c>
      <c r="F293" t="s">
        <v>30</v>
      </c>
      <c r="G293">
        <v>8</v>
      </c>
      <c r="H293" s="18">
        <v>45833</v>
      </c>
      <c r="I293" s="16">
        <v>709.97</v>
      </c>
      <c r="J293" s="2">
        <v>709.97</v>
      </c>
      <c r="K293" s="2">
        <f t="shared" si="36"/>
        <v>5679.76</v>
      </c>
      <c r="L293" s="4"/>
      <c r="M293" s="27"/>
      <c r="N293" s="16">
        <v>709.96749999999997</v>
      </c>
      <c r="O293" s="2">
        <v>759.16863013698605</v>
      </c>
      <c r="P293" s="16">
        <f t="shared" si="37"/>
        <v>5679.74</v>
      </c>
      <c r="Q293" s="2">
        <f t="shared" si="38"/>
        <v>6073.3490410958884</v>
      </c>
      <c r="R293" s="16">
        <f t="shared" si="39"/>
        <v>2.0000000000436557E-2</v>
      </c>
      <c r="S293" s="2">
        <f t="shared" si="40"/>
        <v>-393.58904109588821</v>
      </c>
      <c r="T293" s="14">
        <f t="shared" si="41"/>
        <v>3.5212755469309541E-6</v>
      </c>
      <c r="U293" s="5">
        <f t="shared" si="42"/>
        <v>-6.9296773296035077E-2</v>
      </c>
      <c r="V293" s="14">
        <f t="shared" si="43"/>
        <v>3.5212755469309541E-6</v>
      </c>
      <c r="W293" s="11">
        <f t="shared" si="44"/>
        <v>-6.9296773296035077E-2</v>
      </c>
    </row>
    <row r="294" spans="1:23" ht="18" x14ac:dyDescent="0.25">
      <c r="A294" t="s">
        <v>3</v>
      </c>
      <c r="B294" s="15" t="s">
        <v>219</v>
      </c>
      <c r="C294" t="s">
        <v>6</v>
      </c>
      <c r="D294" t="s">
        <v>5</v>
      </c>
      <c r="E294" t="s">
        <v>23</v>
      </c>
      <c r="F294" t="s">
        <v>30</v>
      </c>
      <c r="G294">
        <v>8</v>
      </c>
      <c r="H294" s="18">
        <v>45834</v>
      </c>
      <c r="I294" s="16">
        <v>709.97</v>
      </c>
      <c r="J294" s="2">
        <v>709.97</v>
      </c>
      <c r="K294" s="2">
        <f t="shared" si="36"/>
        <v>5679.76</v>
      </c>
      <c r="L294" s="4"/>
      <c r="M294" s="27"/>
      <c r="N294" s="16">
        <v>709.96749999999997</v>
      </c>
      <c r="O294" s="2">
        <v>759.16863013698605</v>
      </c>
      <c r="P294" s="16">
        <f t="shared" si="37"/>
        <v>5679.74</v>
      </c>
      <c r="Q294" s="2">
        <f t="shared" si="38"/>
        <v>6073.3490410958884</v>
      </c>
      <c r="R294" s="16">
        <f t="shared" si="39"/>
        <v>2.0000000000436557E-2</v>
      </c>
      <c r="S294" s="2">
        <f t="shared" si="40"/>
        <v>-393.58904109588821</v>
      </c>
      <c r="T294" s="14">
        <f t="shared" si="41"/>
        <v>3.5212755469309541E-6</v>
      </c>
      <c r="U294" s="5">
        <f t="shared" si="42"/>
        <v>-6.9296773296035077E-2</v>
      </c>
      <c r="V294" s="14">
        <f t="shared" si="43"/>
        <v>3.5212755469309541E-6</v>
      </c>
      <c r="W294" s="11">
        <f t="shared" si="44"/>
        <v>-6.9296773296035077E-2</v>
      </c>
    </row>
    <row r="295" spans="1:23" ht="18" x14ac:dyDescent="0.25">
      <c r="A295" t="s">
        <v>3</v>
      </c>
      <c r="B295" s="15" t="s">
        <v>219</v>
      </c>
      <c r="C295" t="s">
        <v>6</v>
      </c>
      <c r="D295" t="s">
        <v>5</v>
      </c>
      <c r="E295" t="s">
        <v>23</v>
      </c>
      <c r="F295" t="s">
        <v>30</v>
      </c>
      <c r="G295">
        <v>8</v>
      </c>
      <c r="H295" s="18">
        <v>45853</v>
      </c>
      <c r="I295" s="16">
        <v>899</v>
      </c>
      <c r="J295" s="2">
        <v>709.97</v>
      </c>
      <c r="K295" s="2">
        <f t="shared" si="36"/>
        <v>5679.76</v>
      </c>
      <c r="L295" s="4"/>
      <c r="M295" s="27"/>
      <c r="N295" s="16">
        <v>709.96749999999997</v>
      </c>
      <c r="O295" s="2">
        <v>761.758082191781</v>
      </c>
      <c r="P295" s="16">
        <f t="shared" si="37"/>
        <v>5679.74</v>
      </c>
      <c r="Q295" s="2">
        <f t="shared" si="38"/>
        <v>6094.064657534248</v>
      </c>
      <c r="R295" s="16">
        <f t="shared" si="39"/>
        <v>2.0000000000436557E-2</v>
      </c>
      <c r="S295" s="2">
        <f t="shared" si="40"/>
        <v>-414.30465753424778</v>
      </c>
      <c r="T295" s="14">
        <f t="shared" si="41"/>
        <v>3.5212755469309541E-6</v>
      </c>
      <c r="U295" s="5">
        <f t="shared" si="42"/>
        <v>-7.2944042976155282E-2</v>
      </c>
      <c r="V295" s="14">
        <f t="shared" si="43"/>
        <v>3.5212755469309541E-6</v>
      </c>
      <c r="W295" s="11">
        <f t="shared" si="44"/>
        <v>-7.2944042976155282E-2</v>
      </c>
    </row>
    <row r="296" spans="1:23" ht="18" x14ac:dyDescent="0.25">
      <c r="A296" t="s">
        <v>3</v>
      </c>
      <c r="B296" s="15" t="s">
        <v>219</v>
      </c>
      <c r="C296" t="s">
        <v>6</v>
      </c>
      <c r="D296" t="s">
        <v>5</v>
      </c>
      <c r="E296" t="s">
        <v>23</v>
      </c>
      <c r="F296" t="s">
        <v>30</v>
      </c>
      <c r="G296">
        <v>8</v>
      </c>
      <c r="H296" s="18">
        <v>45870</v>
      </c>
      <c r="I296" s="16">
        <v>899</v>
      </c>
      <c r="J296" s="2">
        <v>709.97</v>
      </c>
      <c r="K296" s="2">
        <f t="shared" si="36"/>
        <v>5679.76</v>
      </c>
      <c r="L296" s="4"/>
      <c r="M296" s="27"/>
      <c r="N296" s="16">
        <v>709.96749999999997</v>
      </c>
      <c r="O296" s="2">
        <v>761.758082191781</v>
      </c>
      <c r="P296" s="16">
        <f t="shared" si="37"/>
        <v>5679.74</v>
      </c>
      <c r="Q296" s="2">
        <f t="shared" si="38"/>
        <v>6094.064657534248</v>
      </c>
      <c r="R296" s="16">
        <f t="shared" si="39"/>
        <v>2.0000000000436557E-2</v>
      </c>
      <c r="S296" s="2">
        <f t="shared" si="40"/>
        <v>-414.30465753424778</v>
      </c>
      <c r="T296" s="14">
        <f t="shared" si="41"/>
        <v>3.5212755469309541E-6</v>
      </c>
      <c r="U296" s="5">
        <f t="shared" si="42"/>
        <v>-7.2944042976155282E-2</v>
      </c>
      <c r="V296" s="14">
        <f t="shared" si="43"/>
        <v>3.5212755469309541E-6</v>
      </c>
      <c r="W296" s="11">
        <f t="shared" si="44"/>
        <v>-7.2944042976155282E-2</v>
      </c>
    </row>
    <row r="297" spans="1:23" ht="18" x14ac:dyDescent="0.25">
      <c r="A297" t="s">
        <v>3</v>
      </c>
      <c r="B297" s="15" t="s">
        <v>219</v>
      </c>
      <c r="C297" t="s">
        <v>6</v>
      </c>
      <c r="D297" t="s">
        <v>5</v>
      </c>
      <c r="E297" t="s">
        <v>23</v>
      </c>
      <c r="F297" t="s">
        <v>30</v>
      </c>
      <c r="G297">
        <v>6</v>
      </c>
      <c r="H297" s="18">
        <v>45888</v>
      </c>
      <c r="I297" s="16">
        <v>899</v>
      </c>
      <c r="J297" s="2">
        <v>709.97</v>
      </c>
      <c r="K297" s="2">
        <f t="shared" si="36"/>
        <v>4259.82</v>
      </c>
      <c r="L297" s="4"/>
      <c r="M297" s="27"/>
      <c r="N297" s="16">
        <v>709.96749999999997</v>
      </c>
      <c r="O297" s="2">
        <v>761.758082191781</v>
      </c>
      <c r="P297" s="16">
        <f t="shared" si="37"/>
        <v>4259.8050000000003</v>
      </c>
      <c r="Q297" s="2">
        <f t="shared" si="38"/>
        <v>4570.5484931506862</v>
      </c>
      <c r="R297" s="16">
        <f t="shared" si="39"/>
        <v>1.5000000000327418E-2</v>
      </c>
      <c r="S297" s="2">
        <f t="shared" si="40"/>
        <v>-310.72849315068584</v>
      </c>
      <c r="T297" s="14">
        <f t="shared" si="41"/>
        <v>3.5212755469309541E-6</v>
      </c>
      <c r="U297" s="5">
        <f t="shared" si="42"/>
        <v>-7.2944042976155282E-2</v>
      </c>
      <c r="V297" s="14">
        <f t="shared" si="43"/>
        <v>3.5212755469309545E-6</v>
      </c>
      <c r="W297" s="11">
        <f t="shared" si="44"/>
        <v>-7.2944042976155296E-2</v>
      </c>
    </row>
    <row r="298" spans="1:23" ht="18" x14ac:dyDescent="0.25">
      <c r="A298" t="s">
        <v>3</v>
      </c>
      <c r="B298" s="15" t="s">
        <v>219</v>
      </c>
      <c r="C298" t="s">
        <v>6</v>
      </c>
      <c r="D298" t="s">
        <v>5</v>
      </c>
      <c r="E298" t="s">
        <v>23</v>
      </c>
      <c r="F298" t="s">
        <v>30</v>
      </c>
      <c r="G298">
        <v>8</v>
      </c>
      <c r="H298" s="18">
        <v>45939</v>
      </c>
      <c r="I298" s="16">
        <v>899</v>
      </c>
      <c r="J298" s="2">
        <v>899</v>
      </c>
      <c r="K298" s="2">
        <f t="shared" si="36"/>
        <v>7192</v>
      </c>
      <c r="L298" s="4"/>
      <c r="M298" s="27"/>
      <c r="N298" s="16">
        <v>709.96749999999997</v>
      </c>
      <c r="O298" s="2">
        <v>764.34753424657504</v>
      </c>
      <c r="P298" s="16">
        <f t="shared" si="37"/>
        <v>5679.74</v>
      </c>
      <c r="Q298" s="2">
        <f t="shared" si="38"/>
        <v>6114.7802739726003</v>
      </c>
      <c r="R298" s="16">
        <f t="shared" si="39"/>
        <v>1512.2600000000002</v>
      </c>
      <c r="S298" s="2">
        <f t="shared" si="40"/>
        <v>1077.2197260273997</v>
      </c>
      <c r="T298" s="14">
        <f t="shared" si="41"/>
        <v>0.21026974416017802</v>
      </c>
      <c r="U298" s="5">
        <f t="shared" si="42"/>
        <v>0.14978027336309785</v>
      </c>
      <c r="V298" s="14">
        <f t="shared" si="43"/>
        <v>0.21026974416017802</v>
      </c>
      <c r="W298" s="11">
        <f t="shared" si="44"/>
        <v>0.14978027336309785</v>
      </c>
    </row>
    <row r="299" spans="1:23" ht="18" x14ac:dyDescent="0.25">
      <c r="A299" t="s">
        <v>3</v>
      </c>
      <c r="B299" s="15" t="s">
        <v>219</v>
      </c>
      <c r="C299" t="s">
        <v>6</v>
      </c>
      <c r="D299" t="s">
        <v>5</v>
      </c>
      <c r="E299" t="s">
        <v>23</v>
      </c>
      <c r="F299" t="s">
        <v>30</v>
      </c>
      <c r="G299">
        <v>8</v>
      </c>
      <c r="H299" s="18">
        <v>45947</v>
      </c>
      <c r="I299" s="16">
        <v>899</v>
      </c>
      <c r="J299" s="2">
        <v>899</v>
      </c>
      <c r="K299" s="2">
        <f t="shared" si="36"/>
        <v>7192</v>
      </c>
      <c r="L299" s="4"/>
      <c r="M299" s="27"/>
      <c r="N299" s="16">
        <v>709.96749999999997</v>
      </c>
      <c r="O299" s="2">
        <v>764.34753424657504</v>
      </c>
      <c r="P299" s="16">
        <f t="shared" si="37"/>
        <v>5679.74</v>
      </c>
      <c r="Q299" s="2">
        <f t="shared" si="38"/>
        <v>6114.7802739726003</v>
      </c>
      <c r="R299" s="16">
        <f t="shared" si="39"/>
        <v>1512.2600000000002</v>
      </c>
      <c r="S299" s="2">
        <f t="shared" si="40"/>
        <v>1077.2197260273997</v>
      </c>
      <c r="T299" s="14">
        <f t="shared" si="41"/>
        <v>0.21026974416017802</v>
      </c>
      <c r="U299" s="5">
        <f t="shared" si="42"/>
        <v>0.14978027336309785</v>
      </c>
      <c r="V299" s="14">
        <f t="shared" si="43"/>
        <v>0.21026974416017802</v>
      </c>
      <c r="W299" s="11">
        <f t="shared" si="44"/>
        <v>0.14978027336309785</v>
      </c>
    </row>
    <row r="300" spans="1:23" ht="18" x14ac:dyDescent="0.25">
      <c r="A300" t="s">
        <v>3</v>
      </c>
      <c r="B300" s="15" t="s">
        <v>219</v>
      </c>
      <c r="C300" t="s">
        <v>6</v>
      </c>
      <c r="D300" t="s">
        <v>5</v>
      </c>
      <c r="E300" t="s">
        <v>23</v>
      </c>
      <c r="F300" t="s">
        <v>30</v>
      </c>
      <c r="G300">
        <v>8</v>
      </c>
      <c r="H300" s="18">
        <v>45960</v>
      </c>
      <c r="I300" s="16">
        <v>899</v>
      </c>
      <c r="J300" s="2">
        <v>899</v>
      </c>
      <c r="K300" s="2">
        <f t="shared" si="36"/>
        <v>7192</v>
      </c>
      <c r="L300" s="4"/>
      <c r="M300" s="27"/>
      <c r="N300" s="16">
        <v>709.96749999999997</v>
      </c>
      <c r="O300" s="2">
        <v>764.34753424657504</v>
      </c>
      <c r="P300" s="16">
        <f t="shared" si="37"/>
        <v>5679.74</v>
      </c>
      <c r="Q300" s="2">
        <f t="shared" si="38"/>
        <v>6114.7802739726003</v>
      </c>
      <c r="R300" s="16">
        <f t="shared" si="39"/>
        <v>1512.2600000000002</v>
      </c>
      <c r="S300" s="2">
        <f t="shared" si="40"/>
        <v>1077.2197260273997</v>
      </c>
      <c r="T300" s="14">
        <f t="shared" si="41"/>
        <v>0.21026974416017802</v>
      </c>
      <c r="U300" s="5">
        <f t="shared" si="42"/>
        <v>0.14978027336309785</v>
      </c>
      <c r="V300" s="14">
        <f t="shared" si="43"/>
        <v>0.21026974416017802</v>
      </c>
      <c r="W300" s="11">
        <f t="shared" si="44"/>
        <v>0.14978027336309785</v>
      </c>
    </row>
    <row r="301" spans="1:23" ht="18" x14ac:dyDescent="0.25">
      <c r="A301" t="s">
        <v>3</v>
      </c>
      <c r="B301" s="15" t="s">
        <v>219</v>
      </c>
      <c r="C301" t="s">
        <v>6</v>
      </c>
      <c r="D301" t="s">
        <v>5</v>
      </c>
      <c r="E301" t="s">
        <v>23</v>
      </c>
      <c r="F301" t="s">
        <v>30</v>
      </c>
      <c r="G301">
        <v>6</v>
      </c>
      <c r="H301" s="18">
        <v>45960</v>
      </c>
      <c r="I301" s="16">
        <v>899</v>
      </c>
      <c r="J301" s="2">
        <v>899</v>
      </c>
      <c r="K301" s="2">
        <f t="shared" si="36"/>
        <v>5394</v>
      </c>
      <c r="L301" s="4"/>
      <c r="M301" s="27"/>
      <c r="N301" s="16">
        <v>709.96749999999997</v>
      </c>
      <c r="O301" s="2">
        <v>764.34753424657504</v>
      </c>
      <c r="P301" s="16">
        <f t="shared" si="37"/>
        <v>4259.8050000000003</v>
      </c>
      <c r="Q301" s="2">
        <f t="shared" si="38"/>
        <v>4586.0852054794505</v>
      </c>
      <c r="R301" s="16">
        <f t="shared" si="39"/>
        <v>1134.1950000000002</v>
      </c>
      <c r="S301" s="2">
        <f t="shared" si="40"/>
        <v>807.91479452054978</v>
      </c>
      <c r="T301" s="14">
        <f t="shared" si="41"/>
        <v>0.21026974416017802</v>
      </c>
      <c r="U301" s="5">
        <f t="shared" si="42"/>
        <v>0.14978027336309785</v>
      </c>
      <c r="V301" s="14">
        <f t="shared" si="43"/>
        <v>0.21026974416017802</v>
      </c>
      <c r="W301" s="11">
        <f t="shared" si="44"/>
        <v>0.14978027336309785</v>
      </c>
    </row>
    <row r="302" spans="1:23" ht="18" x14ac:dyDescent="0.25">
      <c r="A302" t="s">
        <v>3</v>
      </c>
      <c r="B302" s="15" t="s">
        <v>219</v>
      </c>
      <c r="C302" t="s">
        <v>6</v>
      </c>
      <c r="D302" t="s">
        <v>5</v>
      </c>
      <c r="E302" t="s">
        <v>23</v>
      </c>
      <c r="F302" t="s">
        <v>30</v>
      </c>
      <c r="G302">
        <v>6</v>
      </c>
      <c r="H302" s="18">
        <v>45960</v>
      </c>
      <c r="I302" s="16">
        <v>899</v>
      </c>
      <c r="J302" s="2">
        <v>899</v>
      </c>
      <c r="K302" s="2">
        <f t="shared" si="36"/>
        <v>5394</v>
      </c>
      <c r="L302" s="4"/>
      <c r="M302" s="27"/>
      <c r="N302" s="16">
        <v>709.96749999999997</v>
      </c>
      <c r="O302" s="2">
        <v>764.34753424657504</v>
      </c>
      <c r="P302" s="16">
        <f t="shared" si="37"/>
        <v>4259.8050000000003</v>
      </c>
      <c r="Q302" s="2">
        <f t="shared" si="38"/>
        <v>4586.0852054794505</v>
      </c>
      <c r="R302" s="16">
        <f t="shared" si="39"/>
        <v>1134.1950000000002</v>
      </c>
      <c r="S302" s="2">
        <f t="shared" si="40"/>
        <v>807.91479452054978</v>
      </c>
      <c r="T302" s="14">
        <f t="shared" si="41"/>
        <v>0.21026974416017802</v>
      </c>
      <c r="U302" s="5">
        <f t="shared" si="42"/>
        <v>0.14978027336309785</v>
      </c>
      <c r="V302" s="14">
        <f t="shared" si="43"/>
        <v>0.21026974416017802</v>
      </c>
      <c r="W302" s="11">
        <f t="shared" si="44"/>
        <v>0.14978027336309785</v>
      </c>
    </row>
    <row r="303" spans="1:23" ht="18" x14ac:dyDescent="0.25">
      <c r="A303" t="s">
        <v>3</v>
      </c>
      <c r="B303" s="15" t="s">
        <v>219</v>
      </c>
      <c r="C303" t="s">
        <v>6</v>
      </c>
      <c r="D303" t="s">
        <v>5</v>
      </c>
      <c r="E303" t="s">
        <v>23</v>
      </c>
      <c r="F303" t="s">
        <v>30</v>
      </c>
      <c r="G303">
        <v>6</v>
      </c>
      <c r="H303" s="18">
        <v>45992</v>
      </c>
      <c r="I303" s="16">
        <v>899</v>
      </c>
      <c r="J303" s="2">
        <v>899</v>
      </c>
      <c r="K303" s="2">
        <f t="shared" si="36"/>
        <v>5394</v>
      </c>
      <c r="L303" s="4"/>
      <c r="M303" s="27"/>
      <c r="N303" s="16">
        <v>709.96749999999997</v>
      </c>
      <c r="O303" s="2">
        <v>764.34753424657504</v>
      </c>
      <c r="P303" s="16">
        <f t="shared" si="37"/>
        <v>4259.8050000000003</v>
      </c>
      <c r="Q303" s="2">
        <f t="shared" si="38"/>
        <v>4586.0852054794505</v>
      </c>
      <c r="R303" s="16">
        <f t="shared" si="39"/>
        <v>1134.1950000000002</v>
      </c>
      <c r="S303" s="2">
        <f t="shared" si="40"/>
        <v>807.91479452054978</v>
      </c>
      <c r="T303" s="14">
        <f t="shared" si="41"/>
        <v>0.21026974416017802</v>
      </c>
      <c r="U303" s="5">
        <f t="shared" si="42"/>
        <v>0.14978027336309785</v>
      </c>
      <c r="V303" s="14">
        <f t="shared" si="43"/>
        <v>0.21026974416017802</v>
      </c>
      <c r="W303" s="11">
        <f t="shared" si="44"/>
        <v>0.14978027336309785</v>
      </c>
    </row>
    <row r="304" spans="1:23" ht="18" x14ac:dyDescent="0.25">
      <c r="A304" t="s">
        <v>3</v>
      </c>
      <c r="B304" s="15" t="s">
        <v>219</v>
      </c>
      <c r="C304" t="s">
        <v>6</v>
      </c>
      <c r="D304" t="s">
        <v>5</v>
      </c>
      <c r="E304" t="s">
        <v>23</v>
      </c>
      <c r="F304" t="s">
        <v>30</v>
      </c>
      <c r="G304">
        <v>4</v>
      </c>
      <c r="H304" s="18">
        <v>45992</v>
      </c>
      <c r="I304" s="16">
        <v>899</v>
      </c>
      <c r="J304" s="2">
        <v>899</v>
      </c>
      <c r="K304" s="2">
        <f t="shared" si="36"/>
        <v>3596</v>
      </c>
      <c r="L304" s="4"/>
      <c r="M304" s="27"/>
      <c r="N304" s="16">
        <v>709.96749999999997</v>
      </c>
      <c r="O304" s="2">
        <v>764.34753424657504</v>
      </c>
      <c r="P304" s="16">
        <f t="shared" si="37"/>
        <v>2839.87</v>
      </c>
      <c r="Q304" s="2">
        <f t="shared" si="38"/>
        <v>3057.3901369863001</v>
      </c>
      <c r="R304" s="16">
        <f t="shared" si="39"/>
        <v>756.13000000000011</v>
      </c>
      <c r="S304" s="2">
        <f t="shared" si="40"/>
        <v>538.60986301369985</v>
      </c>
      <c r="T304" s="14">
        <f t="shared" si="41"/>
        <v>0.21026974416017802</v>
      </c>
      <c r="U304" s="5">
        <f t="shared" si="42"/>
        <v>0.14978027336309785</v>
      </c>
      <c r="V304" s="14">
        <f t="shared" si="43"/>
        <v>0.21026974416017802</v>
      </c>
      <c r="W304" s="11">
        <f t="shared" si="44"/>
        <v>0.14978027336309785</v>
      </c>
    </row>
    <row r="305" spans="1:23" ht="18" x14ac:dyDescent="0.25">
      <c r="A305" t="s">
        <v>3</v>
      </c>
      <c r="B305" s="15" t="s">
        <v>219</v>
      </c>
      <c r="C305" t="s">
        <v>6</v>
      </c>
      <c r="D305" t="s">
        <v>5</v>
      </c>
      <c r="E305" t="s">
        <v>23</v>
      </c>
      <c r="F305" t="s">
        <v>30</v>
      </c>
      <c r="G305">
        <v>6</v>
      </c>
      <c r="H305" s="18">
        <v>45992</v>
      </c>
      <c r="I305" s="16">
        <v>899</v>
      </c>
      <c r="J305" s="2">
        <v>899</v>
      </c>
      <c r="K305" s="2">
        <f t="shared" si="36"/>
        <v>5394</v>
      </c>
      <c r="L305" s="4"/>
      <c r="M305" s="27"/>
      <c r="N305" s="16">
        <v>709.96749999999997</v>
      </c>
      <c r="O305" s="2">
        <v>764.34753424657504</v>
      </c>
      <c r="P305" s="16">
        <f t="shared" si="37"/>
        <v>4259.8050000000003</v>
      </c>
      <c r="Q305" s="2">
        <f t="shared" si="38"/>
        <v>4586.0852054794505</v>
      </c>
      <c r="R305" s="16">
        <f t="shared" si="39"/>
        <v>1134.1950000000002</v>
      </c>
      <c r="S305" s="2">
        <f t="shared" si="40"/>
        <v>807.91479452054978</v>
      </c>
      <c r="T305" s="14">
        <f t="shared" si="41"/>
        <v>0.21026974416017802</v>
      </c>
      <c r="U305" s="5">
        <f t="shared" si="42"/>
        <v>0.14978027336309785</v>
      </c>
      <c r="V305" s="14">
        <f t="shared" si="43"/>
        <v>0.21026974416017802</v>
      </c>
      <c r="W305" s="11">
        <f t="shared" si="44"/>
        <v>0.14978027336309785</v>
      </c>
    </row>
    <row r="306" spans="1:23" ht="18" x14ac:dyDescent="0.25">
      <c r="A306" t="s">
        <v>3</v>
      </c>
      <c r="B306" s="15" t="s">
        <v>220</v>
      </c>
      <c r="C306" t="s">
        <v>6</v>
      </c>
      <c r="D306" t="s">
        <v>5</v>
      </c>
      <c r="E306" t="s">
        <v>29</v>
      </c>
      <c r="F306" t="s">
        <v>30</v>
      </c>
      <c r="G306">
        <v>8</v>
      </c>
      <c r="H306" s="18">
        <v>45747</v>
      </c>
      <c r="I306" s="16">
        <v>354.98</v>
      </c>
      <c r="J306" s="2">
        <v>354.98</v>
      </c>
      <c r="K306" s="2">
        <f t="shared" si="36"/>
        <v>2839.84</v>
      </c>
      <c r="L306" s="4"/>
      <c r="M306" s="27"/>
      <c r="N306" s="16">
        <v>354.98</v>
      </c>
      <c r="O306" s="2">
        <v>381.45343750000001</v>
      </c>
      <c r="P306" s="16">
        <f t="shared" si="37"/>
        <v>2839.84</v>
      </c>
      <c r="Q306" s="2">
        <f t="shared" si="38"/>
        <v>3051.6275000000001</v>
      </c>
      <c r="R306" s="16">
        <f t="shared" si="39"/>
        <v>0</v>
      </c>
      <c r="S306" s="2">
        <f t="shared" si="40"/>
        <v>-211.78749999999991</v>
      </c>
      <c r="T306" s="14">
        <f t="shared" si="41"/>
        <v>0</v>
      </c>
      <c r="U306" s="5">
        <f t="shared" si="42"/>
        <v>-7.4577264916333277E-2</v>
      </c>
      <c r="V306" s="14">
        <f t="shared" si="43"/>
        <v>0</v>
      </c>
      <c r="W306" s="11">
        <f t="shared" si="44"/>
        <v>-7.4577264916333277E-2</v>
      </c>
    </row>
    <row r="307" spans="1:23" ht="18" x14ac:dyDescent="0.25">
      <c r="A307" t="s">
        <v>3</v>
      </c>
      <c r="B307" s="15" t="s">
        <v>220</v>
      </c>
      <c r="C307" t="s">
        <v>6</v>
      </c>
      <c r="D307" t="s">
        <v>5</v>
      </c>
      <c r="E307" t="s">
        <v>29</v>
      </c>
      <c r="F307" t="s">
        <v>30</v>
      </c>
      <c r="G307">
        <v>2</v>
      </c>
      <c r="H307" s="18">
        <v>45833</v>
      </c>
      <c r="I307" s="16">
        <v>354.98</v>
      </c>
      <c r="J307" s="2">
        <v>354.98</v>
      </c>
      <c r="K307" s="2">
        <f t="shared" si="36"/>
        <v>709.96</v>
      </c>
      <c r="L307" s="4"/>
      <c r="M307" s="27"/>
      <c r="N307" s="16">
        <v>354.98</v>
      </c>
      <c r="O307" s="2">
        <v>381.45343750000001</v>
      </c>
      <c r="P307" s="16">
        <f t="shared" si="37"/>
        <v>709.96</v>
      </c>
      <c r="Q307" s="2">
        <f t="shared" si="38"/>
        <v>762.90687500000001</v>
      </c>
      <c r="R307" s="16">
        <f t="shared" si="39"/>
        <v>0</v>
      </c>
      <c r="S307" s="2">
        <f t="shared" si="40"/>
        <v>-52.946874999999977</v>
      </c>
      <c r="T307" s="14">
        <f t="shared" si="41"/>
        <v>0</v>
      </c>
      <c r="U307" s="5">
        <f t="shared" si="42"/>
        <v>-7.4577264916333277E-2</v>
      </c>
      <c r="V307" s="14">
        <f t="shared" si="43"/>
        <v>0</v>
      </c>
      <c r="W307" s="11">
        <f t="shared" si="44"/>
        <v>-7.4577264916333277E-2</v>
      </c>
    </row>
    <row r="308" spans="1:23" ht="18" x14ac:dyDescent="0.25">
      <c r="A308" t="s">
        <v>3</v>
      </c>
      <c r="B308" s="15" t="s">
        <v>220</v>
      </c>
      <c r="C308" t="s">
        <v>6</v>
      </c>
      <c r="D308" t="s">
        <v>5</v>
      </c>
      <c r="E308" t="s">
        <v>29</v>
      </c>
      <c r="F308" t="s">
        <v>30</v>
      </c>
      <c r="G308">
        <v>8</v>
      </c>
      <c r="H308" s="18">
        <v>45848</v>
      </c>
      <c r="I308" s="16">
        <v>354.98</v>
      </c>
      <c r="J308" s="2">
        <v>354.98</v>
      </c>
      <c r="K308" s="2">
        <f t="shared" si="36"/>
        <v>2839.84</v>
      </c>
      <c r="L308" s="4"/>
      <c r="M308" s="27"/>
      <c r="N308" s="16">
        <v>354.98</v>
      </c>
      <c r="O308" s="2">
        <v>381.45343750000001</v>
      </c>
      <c r="P308" s="16">
        <f t="shared" si="37"/>
        <v>2839.84</v>
      </c>
      <c r="Q308" s="2">
        <f t="shared" si="38"/>
        <v>3051.6275000000001</v>
      </c>
      <c r="R308" s="16">
        <f t="shared" si="39"/>
        <v>0</v>
      </c>
      <c r="S308" s="2">
        <f t="shared" si="40"/>
        <v>-211.78749999999991</v>
      </c>
      <c r="T308" s="14">
        <f t="shared" si="41"/>
        <v>0</v>
      </c>
      <c r="U308" s="5">
        <f t="shared" si="42"/>
        <v>-7.4577264916333277E-2</v>
      </c>
      <c r="V308" s="14">
        <f t="shared" si="43"/>
        <v>0</v>
      </c>
      <c r="W308" s="11">
        <f t="shared" si="44"/>
        <v>-7.4577264916333277E-2</v>
      </c>
    </row>
    <row r="309" spans="1:23" ht="18" x14ac:dyDescent="0.25">
      <c r="A309" t="s">
        <v>3</v>
      </c>
      <c r="B309" s="15" t="s">
        <v>220</v>
      </c>
      <c r="C309" t="s">
        <v>6</v>
      </c>
      <c r="D309" t="s">
        <v>5</v>
      </c>
      <c r="E309" t="s">
        <v>29</v>
      </c>
      <c r="F309" t="s">
        <v>30</v>
      </c>
      <c r="G309">
        <v>2</v>
      </c>
      <c r="H309" s="18">
        <v>45888</v>
      </c>
      <c r="I309" s="16">
        <v>449.51</v>
      </c>
      <c r="J309" s="2">
        <v>354.98</v>
      </c>
      <c r="K309" s="2">
        <f t="shared" si="36"/>
        <v>709.96</v>
      </c>
      <c r="L309" s="4"/>
      <c r="M309" s="27"/>
      <c r="N309" s="16">
        <v>354.98</v>
      </c>
      <c r="O309" s="2">
        <v>384.40750000000003</v>
      </c>
      <c r="P309" s="16">
        <f t="shared" si="37"/>
        <v>709.96</v>
      </c>
      <c r="Q309" s="2">
        <f t="shared" si="38"/>
        <v>768.81500000000005</v>
      </c>
      <c r="R309" s="16">
        <f t="shared" si="39"/>
        <v>0</v>
      </c>
      <c r="S309" s="2">
        <f t="shared" si="40"/>
        <v>-58.855000000000018</v>
      </c>
      <c r="T309" s="14">
        <f t="shared" si="41"/>
        <v>0</v>
      </c>
      <c r="U309" s="5">
        <f t="shared" si="42"/>
        <v>-8.2899036565440329E-2</v>
      </c>
      <c r="V309" s="14">
        <f t="shared" si="43"/>
        <v>0</v>
      </c>
      <c r="W309" s="11">
        <f t="shared" si="44"/>
        <v>-8.2899036565440329E-2</v>
      </c>
    </row>
    <row r="310" spans="1:23" ht="18" x14ac:dyDescent="0.25">
      <c r="A310" t="s">
        <v>3</v>
      </c>
      <c r="B310" s="15" t="s">
        <v>220</v>
      </c>
      <c r="C310" t="s">
        <v>6</v>
      </c>
      <c r="D310" t="s">
        <v>5</v>
      </c>
      <c r="E310" t="s">
        <v>29</v>
      </c>
      <c r="F310" t="s">
        <v>30</v>
      </c>
      <c r="G310">
        <v>8</v>
      </c>
      <c r="H310" s="18">
        <v>45974</v>
      </c>
      <c r="I310" s="16">
        <v>449.51</v>
      </c>
      <c r="J310" s="2">
        <v>445.89</v>
      </c>
      <c r="K310" s="2">
        <f t="shared" si="36"/>
        <v>3567.12</v>
      </c>
      <c r="L310" s="4"/>
      <c r="M310" s="27"/>
      <c r="N310" s="16">
        <v>354.98</v>
      </c>
      <c r="O310" s="2">
        <v>387.24843750000002</v>
      </c>
      <c r="P310" s="16">
        <f t="shared" si="37"/>
        <v>2839.84</v>
      </c>
      <c r="Q310" s="2">
        <f t="shared" si="38"/>
        <v>3097.9875000000002</v>
      </c>
      <c r="R310" s="16">
        <f t="shared" si="39"/>
        <v>727.27999999999975</v>
      </c>
      <c r="S310" s="2">
        <f t="shared" si="40"/>
        <v>469.13249999999971</v>
      </c>
      <c r="T310" s="14">
        <f t="shared" si="41"/>
        <v>0.20388436609926208</v>
      </c>
      <c r="U310" s="5">
        <f t="shared" si="42"/>
        <v>0.13151576061360418</v>
      </c>
      <c r="V310" s="14">
        <f t="shared" si="43"/>
        <v>0.20388436609926208</v>
      </c>
      <c r="W310" s="11">
        <f t="shared" si="44"/>
        <v>0.13151576061360418</v>
      </c>
    </row>
    <row r="311" spans="1:23" ht="18" x14ac:dyDescent="0.25">
      <c r="A311" t="s">
        <v>3</v>
      </c>
      <c r="B311" s="15" t="s">
        <v>220</v>
      </c>
      <c r="C311" t="s">
        <v>6</v>
      </c>
      <c r="D311" t="s">
        <v>5</v>
      </c>
      <c r="E311" t="s">
        <v>29</v>
      </c>
      <c r="F311" t="s">
        <v>30</v>
      </c>
      <c r="G311">
        <v>2</v>
      </c>
      <c r="H311" s="18">
        <v>45992</v>
      </c>
      <c r="I311" s="16">
        <v>449.51</v>
      </c>
      <c r="J311" s="2">
        <v>449.51</v>
      </c>
      <c r="K311" s="2">
        <f t="shared" si="36"/>
        <v>899.02</v>
      </c>
      <c r="L311" s="4"/>
      <c r="M311" s="27"/>
      <c r="N311" s="16">
        <v>354.98</v>
      </c>
      <c r="O311" s="2">
        <v>387.36156249999999</v>
      </c>
      <c r="P311" s="16">
        <f t="shared" si="37"/>
        <v>709.96</v>
      </c>
      <c r="Q311" s="2">
        <f t="shared" si="38"/>
        <v>774.72312499999998</v>
      </c>
      <c r="R311" s="16">
        <f t="shared" si="39"/>
        <v>189.05999999999995</v>
      </c>
      <c r="S311" s="2">
        <f t="shared" si="40"/>
        <v>124.296875</v>
      </c>
      <c r="T311" s="14">
        <f t="shared" si="41"/>
        <v>0.21029565526907071</v>
      </c>
      <c r="U311" s="5">
        <f t="shared" si="42"/>
        <v>0.13825818669217593</v>
      </c>
      <c r="V311" s="14">
        <f t="shared" si="43"/>
        <v>0.21029565526907071</v>
      </c>
      <c r="W311" s="11">
        <f t="shared" si="44"/>
        <v>0.13825818669217593</v>
      </c>
    </row>
    <row r="312" spans="1:23" ht="18" x14ac:dyDescent="0.25">
      <c r="A312" t="s">
        <v>3</v>
      </c>
      <c r="B312" s="15" t="s">
        <v>220</v>
      </c>
      <c r="C312" t="s">
        <v>6</v>
      </c>
      <c r="D312" t="s">
        <v>5</v>
      </c>
      <c r="E312" t="s">
        <v>29</v>
      </c>
      <c r="F312" t="s">
        <v>30</v>
      </c>
      <c r="G312">
        <v>2</v>
      </c>
      <c r="H312" s="18">
        <v>45992</v>
      </c>
      <c r="I312" s="16">
        <v>449.51</v>
      </c>
      <c r="J312" s="2">
        <v>449.51</v>
      </c>
      <c r="K312" s="2">
        <f t="shared" si="36"/>
        <v>899.02</v>
      </c>
      <c r="L312" s="4"/>
      <c r="M312" s="27"/>
      <c r="N312" s="16">
        <v>354.98</v>
      </c>
      <c r="O312" s="2">
        <v>387.36156249999999</v>
      </c>
      <c r="P312" s="16">
        <f t="shared" si="37"/>
        <v>709.96</v>
      </c>
      <c r="Q312" s="2">
        <f t="shared" si="38"/>
        <v>774.72312499999998</v>
      </c>
      <c r="R312" s="16">
        <f t="shared" si="39"/>
        <v>189.05999999999995</v>
      </c>
      <c r="S312" s="2">
        <f t="shared" si="40"/>
        <v>124.296875</v>
      </c>
      <c r="T312" s="14">
        <f t="shared" si="41"/>
        <v>0.21029565526907071</v>
      </c>
      <c r="U312" s="5">
        <f t="shared" si="42"/>
        <v>0.13825818669217593</v>
      </c>
      <c r="V312" s="14">
        <f t="shared" si="43"/>
        <v>0.21029565526907071</v>
      </c>
      <c r="W312" s="11">
        <f t="shared" si="44"/>
        <v>0.13825818669217593</v>
      </c>
    </row>
    <row r="313" spans="1:23" ht="18" x14ac:dyDescent="0.25">
      <c r="A313" t="s">
        <v>3</v>
      </c>
      <c r="B313" s="15" t="s">
        <v>220</v>
      </c>
      <c r="C313" t="s">
        <v>6</v>
      </c>
      <c r="D313" t="s">
        <v>5</v>
      </c>
      <c r="E313" t="s">
        <v>29</v>
      </c>
      <c r="F313" t="s">
        <v>30</v>
      </c>
      <c r="G313">
        <v>2</v>
      </c>
      <c r="H313" s="18">
        <v>45992</v>
      </c>
      <c r="I313" s="16">
        <v>449.51</v>
      </c>
      <c r="J313" s="2">
        <v>449.51</v>
      </c>
      <c r="K313" s="2">
        <f t="shared" si="36"/>
        <v>899.02</v>
      </c>
      <c r="L313" s="4"/>
      <c r="M313" s="27"/>
      <c r="N313" s="16">
        <v>354.98</v>
      </c>
      <c r="O313" s="2">
        <v>387.36156249999999</v>
      </c>
      <c r="P313" s="16">
        <f t="shared" si="37"/>
        <v>709.96</v>
      </c>
      <c r="Q313" s="2">
        <f t="shared" si="38"/>
        <v>774.72312499999998</v>
      </c>
      <c r="R313" s="16">
        <f t="shared" si="39"/>
        <v>189.05999999999995</v>
      </c>
      <c r="S313" s="2">
        <f t="shared" si="40"/>
        <v>124.296875</v>
      </c>
      <c r="T313" s="14">
        <f t="shared" si="41"/>
        <v>0.21029565526907071</v>
      </c>
      <c r="U313" s="5">
        <f t="shared" si="42"/>
        <v>0.13825818669217593</v>
      </c>
      <c r="V313" s="14">
        <f t="shared" si="43"/>
        <v>0.21029565526907071</v>
      </c>
      <c r="W313" s="11">
        <f t="shared" si="44"/>
        <v>0.13825818669217593</v>
      </c>
    </row>
    <row r="314" spans="1:23" ht="18" x14ac:dyDescent="0.25">
      <c r="A314" t="s">
        <v>129</v>
      </c>
      <c r="B314" s="15" t="s">
        <v>164</v>
      </c>
      <c r="C314" t="s">
        <v>241</v>
      </c>
      <c r="D314" t="s">
        <v>241</v>
      </c>
      <c r="E314" t="s">
        <v>241</v>
      </c>
      <c r="F314" t="s">
        <v>64</v>
      </c>
      <c r="G314">
        <v>4</v>
      </c>
      <c r="H314" s="18">
        <v>45895</v>
      </c>
      <c r="I314" s="16">
        <v>40.68</v>
      </c>
      <c r="J314" s="2">
        <v>40.68</v>
      </c>
      <c r="K314" s="2">
        <f t="shared" si="36"/>
        <v>162.72</v>
      </c>
      <c r="L314" s="4"/>
      <c r="M314" s="27"/>
      <c r="N314" s="16">
        <v>40.68</v>
      </c>
      <c r="O314" s="2">
        <v>40.68</v>
      </c>
      <c r="P314" s="16">
        <f t="shared" si="37"/>
        <v>162.72</v>
      </c>
      <c r="Q314" s="2">
        <f t="shared" si="38"/>
        <v>162.72</v>
      </c>
      <c r="R314" s="16">
        <f t="shared" si="39"/>
        <v>0</v>
      </c>
      <c r="S314" s="2">
        <f t="shared" si="40"/>
        <v>0</v>
      </c>
      <c r="T314" s="14">
        <f t="shared" si="41"/>
        <v>0</v>
      </c>
      <c r="U314" s="5">
        <f t="shared" si="42"/>
        <v>0</v>
      </c>
      <c r="V314" s="14">
        <f t="shared" si="43"/>
        <v>0</v>
      </c>
      <c r="W314" s="11">
        <f t="shared" si="44"/>
        <v>0</v>
      </c>
    </row>
    <row r="315" spans="1:23" ht="18" x14ac:dyDescent="0.25">
      <c r="A315" t="s">
        <v>125</v>
      </c>
      <c r="B315" s="15" t="s">
        <v>166</v>
      </c>
      <c r="C315" t="s">
        <v>32</v>
      </c>
      <c r="D315" t="s">
        <v>7</v>
      </c>
      <c r="E315" t="s">
        <v>33</v>
      </c>
      <c r="F315" t="s">
        <v>13</v>
      </c>
      <c r="G315">
        <v>7</v>
      </c>
      <c r="H315" s="18">
        <v>45723</v>
      </c>
      <c r="I315" s="16">
        <v>1733.85</v>
      </c>
      <c r="J315" s="2">
        <v>1733.85</v>
      </c>
      <c r="K315" s="2">
        <f t="shared" si="36"/>
        <v>12136.949999999999</v>
      </c>
      <c r="L315" s="4"/>
      <c r="M315" s="27"/>
      <c r="N315" s="16">
        <v>1673.77</v>
      </c>
      <c r="O315" s="2">
        <v>3889.6942389936999</v>
      </c>
      <c r="P315" s="16">
        <f t="shared" si="37"/>
        <v>11716.39</v>
      </c>
      <c r="Q315" s="2">
        <f t="shared" si="38"/>
        <v>27227.859672955899</v>
      </c>
      <c r="R315" s="16">
        <f t="shared" si="39"/>
        <v>420.55999999999949</v>
      </c>
      <c r="S315" s="2">
        <f t="shared" si="40"/>
        <v>-15090.909672955899</v>
      </c>
      <c r="T315" s="14">
        <f t="shared" si="41"/>
        <v>3.4651209735559553E-2</v>
      </c>
      <c r="U315" s="5">
        <f t="shared" si="42"/>
        <v>-1.2433856671532717</v>
      </c>
      <c r="V315" s="14">
        <f t="shared" si="43"/>
        <v>3.4651209735559553E-2</v>
      </c>
      <c r="W315" s="11">
        <f t="shared" si="44"/>
        <v>-1.2433856671532717</v>
      </c>
    </row>
    <row r="316" spans="1:23" ht="18" x14ac:dyDescent="0.25">
      <c r="A316" t="s">
        <v>125</v>
      </c>
      <c r="B316" s="15" t="s">
        <v>166</v>
      </c>
      <c r="C316" t="s">
        <v>32</v>
      </c>
      <c r="D316" t="s">
        <v>7</v>
      </c>
      <c r="E316" t="s">
        <v>33</v>
      </c>
      <c r="F316" t="s">
        <v>13</v>
      </c>
      <c r="G316">
        <v>11</v>
      </c>
      <c r="H316" s="18">
        <v>45817</v>
      </c>
      <c r="I316" s="16">
        <v>1724.08</v>
      </c>
      <c r="J316" s="2">
        <v>1724.08</v>
      </c>
      <c r="K316" s="2">
        <f t="shared" si="36"/>
        <v>18964.879999999997</v>
      </c>
      <c r="L316" s="4"/>
      <c r="M316" s="27"/>
      <c r="N316" s="16">
        <v>1673.77</v>
      </c>
      <c r="O316" s="2">
        <v>3889.5713459119402</v>
      </c>
      <c r="P316" s="16">
        <f t="shared" si="37"/>
        <v>18411.47</v>
      </c>
      <c r="Q316" s="2">
        <f t="shared" si="38"/>
        <v>42785.284805031341</v>
      </c>
      <c r="R316" s="16">
        <f t="shared" si="39"/>
        <v>553.4099999999994</v>
      </c>
      <c r="S316" s="2">
        <f t="shared" si="40"/>
        <v>-23820.404805031343</v>
      </c>
      <c r="T316" s="14">
        <f t="shared" si="41"/>
        <v>2.9180780474223903E-2</v>
      </c>
      <c r="U316" s="5">
        <f t="shared" si="42"/>
        <v>-1.2560271831422789</v>
      </c>
      <c r="V316" s="14">
        <f t="shared" si="43"/>
        <v>2.9180780474223907E-2</v>
      </c>
      <c r="W316" s="11">
        <f t="shared" si="44"/>
        <v>-1.2560271831422791</v>
      </c>
    </row>
    <row r="317" spans="1:23" ht="18" x14ac:dyDescent="0.25">
      <c r="A317" t="s">
        <v>125</v>
      </c>
      <c r="B317" s="15" t="s">
        <v>166</v>
      </c>
      <c r="C317" t="s">
        <v>32</v>
      </c>
      <c r="D317" t="s">
        <v>7</v>
      </c>
      <c r="E317" t="s">
        <v>33</v>
      </c>
      <c r="F317" t="s">
        <v>13</v>
      </c>
      <c r="G317">
        <v>4</v>
      </c>
      <c r="H317" s="18">
        <v>45854</v>
      </c>
      <c r="I317" s="16">
        <v>1724.08</v>
      </c>
      <c r="J317" s="2">
        <v>1724.08</v>
      </c>
      <c r="K317" s="2">
        <f t="shared" si="36"/>
        <v>6896.32</v>
      </c>
      <c r="L317" s="4"/>
      <c r="M317" s="27"/>
      <c r="N317" s="16">
        <v>1673.77</v>
      </c>
      <c r="O317" s="2">
        <v>3889.5713459119402</v>
      </c>
      <c r="P317" s="16">
        <f t="shared" si="37"/>
        <v>6695.08</v>
      </c>
      <c r="Q317" s="2">
        <f t="shared" si="38"/>
        <v>15558.285383647761</v>
      </c>
      <c r="R317" s="16">
        <f t="shared" si="39"/>
        <v>201.23999999999978</v>
      </c>
      <c r="S317" s="2">
        <f t="shared" si="40"/>
        <v>-8661.965383647761</v>
      </c>
      <c r="T317" s="14">
        <f t="shared" si="41"/>
        <v>2.9180780474223903E-2</v>
      </c>
      <c r="U317" s="5">
        <f t="shared" si="42"/>
        <v>-1.2560271831422789</v>
      </c>
      <c r="V317" s="14">
        <f t="shared" si="43"/>
        <v>2.9180780474223903E-2</v>
      </c>
      <c r="W317" s="11">
        <f t="shared" si="44"/>
        <v>-1.2560271831422789</v>
      </c>
    </row>
    <row r="318" spans="1:23" ht="18" x14ac:dyDescent="0.25">
      <c r="A318" t="s">
        <v>125</v>
      </c>
      <c r="B318" s="15" t="s">
        <v>166</v>
      </c>
      <c r="C318" t="s">
        <v>32</v>
      </c>
      <c r="D318" t="s">
        <v>7</v>
      </c>
      <c r="E318" t="s">
        <v>33</v>
      </c>
      <c r="F318" t="s">
        <v>105</v>
      </c>
      <c r="G318">
        <v>13</v>
      </c>
      <c r="H318" s="18">
        <v>45960</v>
      </c>
      <c r="I318" s="16">
        <v>1673.77</v>
      </c>
      <c r="J318" s="2">
        <v>1673.77</v>
      </c>
      <c r="K318" s="2">
        <f t="shared" si="36"/>
        <v>21759.01</v>
      </c>
      <c r="L318" s="4"/>
      <c r="M318" s="27"/>
      <c r="N318" s="16">
        <v>1673.77</v>
      </c>
      <c r="O318" s="2">
        <v>3888.93851572326</v>
      </c>
      <c r="P318" s="16">
        <f t="shared" si="37"/>
        <v>21759.01</v>
      </c>
      <c r="Q318" s="2">
        <f t="shared" si="38"/>
        <v>50556.200704402378</v>
      </c>
      <c r="R318" s="16">
        <f t="shared" si="39"/>
        <v>0</v>
      </c>
      <c r="S318" s="2">
        <f t="shared" si="40"/>
        <v>-28797.190704402379</v>
      </c>
      <c r="T318" s="14">
        <f t="shared" si="41"/>
        <v>0</v>
      </c>
      <c r="U318" s="5">
        <f t="shared" si="42"/>
        <v>-1.3234605206947549</v>
      </c>
      <c r="V318" s="14">
        <f t="shared" si="43"/>
        <v>0</v>
      </c>
      <c r="W318" s="11">
        <f t="shared" si="44"/>
        <v>-1.3234605206947549</v>
      </c>
    </row>
    <row r="319" spans="1:23" ht="18" x14ac:dyDescent="0.25">
      <c r="A319" t="s">
        <v>99</v>
      </c>
      <c r="B319" s="15" t="s">
        <v>166</v>
      </c>
      <c r="C319" t="s">
        <v>32</v>
      </c>
      <c r="D319" t="s">
        <v>7</v>
      </c>
      <c r="E319" t="s">
        <v>33</v>
      </c>
      <c r="F319" t="s">
        <v>100</v>
      </c>
      <c r="G319">
        <v>3</v>
      </c>
      <c r="H319" s="18">
        <v>45708</v>
      </c>
      <c r="I319" s="16">
        <v>10350</v>
      </c>
      <c r="J319" s="2">
        <v>10350</v>
      </c>
      <c r="K319" s="2">
        <f t="shared" si="36"/>
        <v>31050</v>
      </c>
      <c r="L319" s="4"/>
      <c r="M319" s="27"/>
      <c r="N319" s="16">
        <v>1673.77</v>
      </c>
      <c r="O319" s="2">
        <v>3998.0734842767201</v>
      </c>
      <c r="P319" s="16">
        <f t="shared" si="37"/>
        <v>5021.3099999999995</v>
      </c>
      <c r="Q319" s="2">
        <f t="shared" si="38"/>
        <v>11994.220452830161</v>
      </c>
      <c r="R319" s="16">
        <f t="shared" si="39"/>
        <v>26028.69</v>
      </c>
      <c r="S319" s="2">
        <f t="shared" si="40"/>
        <v>19055.779547169841</v>
      </c>
      <c r="T319" s="14">
        <f t="shared" si="41"/>
        <v>0.83828309178743954</v>
      </c>
      <c r="U319" s="5">
        <f t="shared" si="42"/>
        <v>0.61371270683316714</v>
      </c>
      <c r="V319" s="14">
        <f t="shared" si="43"/>
        <v>0.83828309178743954</v>
      </c>
      <c r="W319" s="11">
        <f t="shared" si="44"/>
        <v>0.61371270683316714</v>
      </c>
    </row>
    <row r="320" spans="1:23" ht="18" x14ac:dyDescent="0.25">
      <c r="A320" t="s">
        <v>99</v>
      </c>
      <c r="B320" s="15" t="s">
        <v>166</v>
      </c>
      <c r="C320" t="s">
        <v>32</v>
      </c>
      <c r="D320" t="s">
        <v>7</v>
      </c>
      <c r="E320" t="s">
        <v>33</v>
      </c>
      <c r="F320" t="s">
        <v>100</v>
      </c>
      <c r="G320">
        <v>4</v>
      </c>
      <c r="H320" s="18">
        <v>45747</v>
      </c>
      <c r="I320" s="16">
        <v>10350</v>
      </c>
      <c r="J320" s="2">
        <v>10350</v>
      </c>
      <c r="K320" s="2">
        <f t="shared" si="36"/>
        <v>41400</v>
      </c>
      <c r="L320" s="4"/>
      <c r="M320" s="27"/>
      <c r="N320" s="16">
        <v>1673.77</v>
      </c>
      <c r="O320" s="2">
        <v>3998.0734842767201</v>
      </c>
      <c r="P320" s="16">
        <f t="shared" si="37"/>
        <v>6695.08</v>
      </c>
      <c r="Q320" s="2">
        <f t="shared" si="38"/>
        <v>15992.293937106881</v>
      </c>
      <c r="R320" s="16">
        <f t="shared" si="39"/>
        <v>34704.92</v>
      </c>
      <c r="S320" s="2">
        <f t="shared" si="40"/>
        <v>25407.706062893121</v>
      </c>
      <c r="T320" s="14">
        <f t="shared" si="41"/>
        <v>0.83828309178743954</v>
      </c>
      <c r="U320" s="5">
        <f t="shared" si="42"/>
        <v>0.61371270683316714</v>
      </c>
      <c r="V320" s="14">
        <f t="shared" si="43"/>
        <v>0.83828309178743954</v>
      </c>
      <c r="W320" s="11">
        <f t="shared" si="44"/>
        <v>0.61371270683316714</v>
      </c>
    </row>
    <row r="321" spans="1:23" ht="18" x14ac:dyDescent="0.25">
      <c r="A321" t="s">
        <v>99</v>
      </c>
      <c r="B321" s="15" t="s">
        <v>166</v>
      </c>
      <c r="C321" t="s">
        <v>32</v>
      </c>
      <c r="D321" t="s">
        <v>7</v>
      </c>
      <c r="E321" t="s">
        <v>33</v>
      </c>
      <c r="F321" t="s">
        <v>100</v>
      </c>
      <c r="G321">
        <v>2</v>
      </c>
      <c r="H321" s="18">
        <v>45747</v>
      </c>
      <c r="I321" s="16">
        <v>10350</v>
      </c>
      <c r="J321" s="2">
        <v>10350</v>
      </c>
      <c r="K321" s="2">
        <f t="shared" si="36"/>
        <v>20700</v>
      </c>
      <c r="L321" s="4"/>
      <c r="M321" s="27"/>
      <c r="N321" s="16">
        <v>1673.77</v>
      </c>
      <c r="O321" s="2">
        <v>3998.0734842767201</v>
      </c>
      <c r="P321" s="16">
        <f t="shared" si="37"/>
        <v>3347.54</v>
      </c>
      <c r="Q321" s="2">
        <f t="shared" si="38"/>
        <v>7996.1469685534403</v>
      </c>
      <c r="R321" s="16">
        <f t="shared" si="39"/>
        <v>17352.46</v>
      </c>
      <c r="S321" s="2">
        <f t="shared" si="40"/>
        <v>12703.853031446561</v>
      </c>
      <c r="T321" s="14">
        <f t="shared" si="41"/>
        <v>0.83828309178743954</v>
      </c>
      <c r="U321" s="5">
        <f t="shared" si="42"/>
        <v>0.61371270683316714</v>
      </c>
      <c r="V321" s="14">
        <f t="shared" si="43"/>
        <v>0.83828309178743954</v>
      </c>
      <c r="W321" s="11">
        <f t="shared" si="44"/>
        <v>0.61371270683316714</v>
      </c>
    </row>
    <row r="322" spans="1:23" ht="18" x14ac:dyDescent="0.25">
      <c r="A322" t="s">
        <v>99</v>
      </c>
      <c r="B322" s="15" t="s">
        <v>166</v>
      </c>
      <c r="C322" t="s">
        <v>32</v>
      </c>
      <c r="D322" t="s">
        <v>7</v>
      </c>
      <c r="E322" t="s">
        <v>33</v>
      </c>
      <c r="F322" t="s">
        <v>100</v>
      </c>
      <c r="G322">
        <v>1</v>
      </c>
      <c r="H322" s="18">
        <v>45761</v>
      </c>
      <c r="I322" s="16">
        <v>10350</v>
      </c>
      <c r="J322" s="2">
        <v>10350</v>
      </c>
      <c r="K322" s="2">
        <f t="shared" si="36"/>
        <v>10350</v>
      </c>
      <c r="L322" s="4"/>
      <c r="M322" s="27"/>
      <c r="N322" s="16">
        <v>1673.77</v>
      </c>
      <c r="O322" s="2">
        <v>3998.0734842767201</v>
      </c>
      <c r="P322" s="16">
        <f t="shared" si="37"/>
        <v>1673.77</v>
      </c>
      <c r="Q322" s="2">
        <f t="shared" si="38"/>
        <v>3998.0734842767201</v>
      </c>
      <c r="R322" s="16">
        <f t="shared" si="39"/>
        <v>8676.23</v>
      </c>
      <c r="S322" s="2">
        <f t="shared" si="40"/>
        <v>6351.9265157232803</v>
      </c>
      <c r="T322" s="14">
        <f t="shared" si="41"/>
        <v>0.83828309178743954</v>
      </c>
      <c r="U322" s="5">
        <f t="shared" si="42"/>
        <v>0.61371270683316714</v>
      </c>
      <c r="V322" s="14">
        <f t="shared" si="43"/>
        <v>0.83828309178743954</v>
      </c>
      <c r="W322" s="11">
        <f t="shared" si="44"/>
        <v>0.61371270683316714</v>
      </c>
    </row>
    <row r="323" spans="1:23" ht="18" x14ac:dyDescent="0.25">
      <c r="A323" t="s">
        <v>99</v>
      </c>
      <c r="B323" s="15" t="s">
        <v>166</v>
      </c>
      <c r="C323" t="s">
        <v>32</v>
      </c>
      <c r="D323" t="s">
        <v>7</v>
      </c>
      <c r="E323" t="s">
        <v>33</v>
      </c>
      <c r="F323" t="s">
        <v>14</v>
      </c>
      <c r="G323">
        <v>5</v>
      </c>
      <c r="H323" s="18">
        <v>45859</v>
      </c>
      <c r="I323" s="16">
        <v>10350</v>
      </c>
      <c r="J323" s="2">
        <v>10350</v>
      </c>
      <c r="K323" s="2">
        <f t="shared" si="36"/>
        <v>51750</v>
      </c>
      <c r="L323" s="4"/>
      <c r="M323" s="27"/>
      <c r="N323" s="16">
        <v>1673.77</v>
      </c>
      <c r="O323" s="2">
        <v>3998.0734842767201</v>
      </c>
      <c r="P323" s="16">
        <f t="shared" si="37"/>
        <v>8368.85</v>
      </c>
      <c r="Q323" s="2">
        <f t="shared" si="38"/>
        <v>19990.367421383602</v>
      </c>
      <c r="R323" s="16">
        <f t="shared" si="39"/>
        <v>43381.149999999994</v>
      </c>
      <c r="S323" s="2">
        <f t="shared" si="40"/>
        <v>31759.632578616402</v>
      </c>
      <c r="T323" s="14">
        <f t="shared" si="41"/>
        <v>0.83828309178743954</v>
      </c>
      <c r="U323" s="5">
        <f t="shared" si="42"/>
        <v>0.61371270683316714</v>
      </c>
      <c r="V323" s="14">
        <f t="shared" si="43"/>
        <v>0.83828309178743954</v>
      </c>
      <c r="W323" s="11">
        <f t="shared" si="44"/>
        <v>0.61371270683316714</v>
      </c>
    </row>
    <row r="324" spans="1:23" ht="18" x14ac:dyDescent="0.25">
      <c r="A324" t="s">
        <v>99</v>
      </c>
      <c r="B324" s="15" t="s">
        <v>166</v>
      </c>
      <c r="C324" t="s">
        <v>32</v>
      </c>
      <c r="D324" t="s">
        <v>7</v>
      </c>
      <c r="E324" t="s">
        <v>33</v>
      </c>
      <c r="F324" t="s">
        <v>14</v>
      </c>
      <c r="G324">
        <v>4</v>
      </c>
      <c r="H324" s="18">
        <v>45867</v>
      </c>
      <c r="I324" s="16">
        <v>10350</v>
      </c>
      <c r="J324" s="2">
        <v>10350</v>
      </c>
      <c r="K324" s="2">
        <f t="shared" ref="K324:K387" si="45">IF(OR(NOT(ISNUMBER(J324)),NOT(ISNUMBER(G324))),"липсва информация",J324*G324)</f>
        <v>41400</v>
      </c>
      <c r="L324" s="4"/>
      <c r="M324" s="27"/>
      <c r="N324" s="16">
        <v>1673.77</v>
      </c>
      <c r="O324" s="2">
        <v>3998.0734842767201</v>
      </c>
      <c r="P324" s="16">
        <f t="shared" ref="P324:P387" si="46">IF(OR(NOT(ISNUMBER(N324)),NOT(ISNUMBER(G324))),"липсва информация",N324*G324)</f>
        <v>6695.08</v>
      </c>
      <c r="Q324" s="2">
        <f t="shared" ref="Q324:Q387" si="47">IF(OR(NOT(ISNUMBER(O324)),NOT(ISNUMBER(G324))),"липсва информация",O324*G324)</f>
        <v>15992.293937106881</v>
      </c>
      <c r="R324" s="16">
        <f t="shared" ref="R324:R387" si="48">IF(OR(NOT(ISNUMBER(J324)),NOT(ISNUMBER(N324)),NOT(ISNUMBER(G324))),"липсва информация",(J324-N324)*G324)</f>
        <v>34704.92</v>
      </c>
      <c r="S324" s="2">
        <f t="shared" ref="S324:S387" si="49">IF(OR(NOT(ISNUMBER(J324)),NOT(ISNUMBER(O324)),NOT(ISNUMBER(G324))),"липсва информация",(J324-O324)*G324)</f>
        <v>25407.706062893121</v>
      </c>
      <c r="T324" s="14">
        <f t="shared" ref="T324:T387" si="50">IF(OR(NOT(ISNUMBER(J324)),NOT(ISNUMBER(N324)),J324=0),"липсва информация",(J324-N324)/J324)</f>
        <v>0.83828309178743954</v>
      </c>
      <c r="U324" s="5">
        <f t="shared" ref="U324:U387" si="51">IF(OR(NOT(ISNUMBER(J324)),NOT(ISNUMBER(O324)),J324=0),"липсва информация",(J324-O324)/J324)</f>
        <v>0.61371270683316714</v>
      </c>
      <c r="V324" s="14">
        <f t="shared" ref="V324:V387" si="52">IF(OR(NOT(ISNUMBER(R324)),NOT(ISNUMBER(J324)),NOT(ISNUMBER(G324)),J324*G324=0),"липсва информация",R324/(J324*G324))</f>
        <v>0.83828309178743954</v>
      </c>
      <c r="W324" s="11">
        <f t="shared" ref="W324:W387" si="53">IF(OR(NOT(ISNUMBER(S324)),NOT(ISNUMBER(J324)),NOT(ISNUMBER(G324)),J324*G324=0),"липсва информация",S324/(J324*G324))</f>
        <v>0.61371270683316714</v>
      </c>
    </row>
    <row r="325" spans="1:23" ht="18" x14ac:dyDescent="0.25">
      <c r="A325" t="s">
        <v>99</v>
      </c>
      <c r="B325" s="15" t="s">
        <v>166</v>
      </c>
      <c r="C325" t="s">
        <v>32</v>
      </c>
      <c r="D325" t="s">
        <v>7</v>
      </c>
      <c r="E325" t="s">
        <v>33</v>
      </c>
      <c r="F325" t="s">
        <v>14</v>
      </c>
      <c r="G325">
        <v>5</v>
      </c>
      <c r="H325" s="18">
        <v>45974</v>
      </c>
      <c r="I325" s="16">
        <v>10867.5</v>
      </c>
      <c r="J325" s="2">
        <v>10867.5</v>
      </c>
      <c r="K325" s="2">
        <f t="shared" si="45"/>
        <v>54337.5</v>
      </c>
      <c r="L325" s="4"/>
      <c r="M325" s="27"/>
      <c r="N325" s="16">
        <v>1673.77</v>
      </c>
      <c r="O325" s="2">
        <v>4004.5829182389798</v>
      </c>
      <c r="P325" s="16">
        <f t="shared" si="46"/>
        <v>8368.85</v>
      </c>
      <c r="Q325" s="2">
        <f t="shared" si="47"/>
        <v>20022.914591194898</v>
      </c>
      <c r="R325" s="16">
        <f t="shared" si="48"/>
        <v>45968.649999999994</v>
      </c>
      <c r="S325" s="2">
        <f t="shared" si="49"/>
        <v>34314.585408805098</v>
      </c>
      <c r="T325" s="14">
        <f t="shared" si="50"/>
        <v>0.84598389694041864</v>
      </c>
      <c r="U325" s="5">
        <f t="shared" si="51"/>
        <v>0.63150835811005479</v>
      </c>
      <c r="V325" s="14">
        <f t="shared" si="52"/>
        <v>0.84598389694041853</v>
      </c>
      <c r="W325" s="11">
        <f t="shared" si="53"/>
        <v>0.63150835811005468</v>
      </c>
    </row>
    <row r="326" spans="1:23" ht="18" x14ac:dyDescent="0.25">
      <c r="A326" t="s">
        <v>3</v>
      </c>
      <c r="B326" s="15" t="s">
        <v>166</v>
      </c>
      <c r="C326" t="s">
        <v>32</v>
      </c>
      <c r="D326" t="s">
        <v>4</v>
      </c>
      <c r="E326" t="s">
        <v>34</v>
      </c>
      <c r="F326" t="s">
        <v>14</v>
      </c>
      <c r="G326">
        <v>2</v>
      </c>
      <c r="H326" s="18">
        <v>45659</v>
      </c>
      <c r="I326" s="16">
        <v>3460.31</v>
      </c>
      <c r="J326" s="2">
        <v>3096.92</v>
      </c>
      <c r="K326" s="2">
        <f t="shared" si="45"/>
        <v>6193.84</v>
      </c>
      <c r="L326" s="4"/>
      <c r="M326" s="27"/>
      <c r="N326" s="16">
        <v>1673.77</v>
      </c>
      <c r="O326" s="2">
        <v>3909.1252452830099</v>
      </c>
      <c r="P326" s="16">
        <f t="shared" si="46"/>
        <v>3347.54</v>
      </c>
      <c r="Q326" s="2">
        <f t="shared" si="47"/>
        <v>7818.2504905660198</v>
      </c>
      <c r="R326" s="16">
        <f t="shared" si="48"/>
        <v>2846.3</v>
      </c>
      <c r="S326" s="2">
        <f t="shared" si="49"/>
        <v>-1624.4104905660197</v>
      </c>
      <c r="T326" s="14">
        <f t="shared" si="50"/>
        <v>0.4595372176226703</v>
      </c>
      <c r="U326" s="5">
        <f t="shared" si="51"/>
        <v>-0.26226226227445648</v>
      </c>
      <c r="V326" s="14">
        <f t="shared" si="52"/>
        <v>0.4595372176226703</v>
      </c>
      <c r="W326" s="11">
        <f t="shared" si="53"/>
        <v>-0.26226226227445648</v>
      </c>
    </row>
    <row r="327" spans="1:23" ht="18" x14ac:dyDescent="0.25">
      <c r="A327" t="s">
        <v>3</v>
      </c>
      <c r="B327" s="15" t="s">
        <v>166</v>
      </c>
      <c r="C327" t="s">
        <v>32</v>
      </c>
      <c r="D327" t="s">
        <v>4</v>
      </c>
      <c r="E327" t="s">
        <v>34</v>
      </c>
      <c r="F327" t="s">
        <v>14</v>
      </c>
      <c r="G327">
        <v>2</v>
      </c>
      <c r="H327" s="18">
        <v>45659</v>
      </c>
      <c r="I327" s="16">
        <v>3460.31</v>
      </c>
      <c r="J327" s="2">
        <v>3096.92</v>
      </c>
      <c r="K327" s="2">
        <f t="shared" si="45"/>
        <v>6193.84</v>
      </c>
      <c r="L327" s="4"/>
      <c r="M327" s="27"/>
      <c r="N327" s="16">
        <v>1673.77</v>
      </c>
      <c r="O327" s="2">
        <v>3909.1252452830099</v>
      </c>
      <c r="P327" s="16">
        <f t="shared" si="46"/>
        <v>3347.54</v>
      </c>
      <c r="Q327" s="2">
        <f t="shared" si="47"/>
        <v>7818.2504905660198</v>
      </c>
      <c r="R327" s="16">
        <f t="shared" si="48"/>
        <v>2846.3</v>
      </c>
      <c r="S327" s="2">
        <f t="shared" si="49"/>
        <v>-1624.4104905660197</v>
      </c>
      <c r="T327" s="14">
        <f t="shared" si="50"/>
        <v>0.4595372176226703</v>
      </c>
      <c r="U327" s="5">
        <f t="shared" si="51"/>
        <v>-0.26226226227445648</v>
      </c>
      <c r="V327" s="14">
        <f t="shared" si="52"/>
        <v>0.4595372176226703</v>
      </c>
      <c r="W327" s="11">
        <f t="shared" si="53"/>
        <v>-0.26226226227445648</v>
      </c>
    </row>
    <row r="328" spans="1:23" ht="18" x14ac:dyDescent="0.25">
      <c r="A328" t="s">
        <v>3</v>
      </c>
      <c r="B328" s="15" t="s">
        <v>166</v>
      </c>
      <c r="C328" t="s">
        <v>32</v>
      </c>
      <c r="D328" t="s">
        <v>4</v>
      </c>
      <c r="E328" t="s">
        <v>34</v>
      </c>
      <c r="F328" t="s">
        <v>13</v>
      </c>
      <c r="G328">
        <v>1</v>
      </c>
      <c r="H328" s="18">
        <v>45660</v>
      </c>
      <c r="I328" s="16">
        <v>3391.12</v>
      </c>
      <c r="J328" s="2">
        <v>3031.11</v>
      </c>
      <c r="K328" s="2">
        <f t="shared" si="45"/>
        <v>3031.11</v>
      </c>
      <c r="L328" s="4"/>
      <c r="M328" s="27"/>
      <c r="N328" s="16">
        <v>1673.77</v>
      </c>
      <c r="O328" s="2">
        <v>3908.27618867924</v>
      </c>
      <c r="P328" s="16">
        <f t="shared" si="46"/>
        <v>1673.77</v>
      </c>
      <c r="Q328" s="2">
        <f t="shared" si="47"/>
        <v>3908.27618867924</v>
      </c>
      <c r="R328" s="16">
        <f t="shared" si="48"/>
        <v>1357.3400000000001</v>
      </c>
      <c r="S328" s="2">
        <f t="shared" si="49"/>
        <v>-877.16618867923989</v>
      </c>
      <c r="T328" s="14">
        <f t="shared" si="50"/>
        <v>0.44780295007439525</v>
      </c>
      <c r="U328" s="5">
        <f t="shared" si="51"/>
        <v>-0.2893877782987882</v>
      </c>
      <c r="V328" s="14">
        <f t="shared" si="52"/>
        <v>0.44780295007439525</v>
      </c>
      <c r="W328" s="11">
        <f t="shared" si="53"/>
        <v>-0.2893877782987882</v>
      </c>
    </row>
    <row r="329" spans="1:23" ht="18" x14ac:dyDescent="0.25">
      <c r="A329" t="s">
        <v>3</v>
      </c>
      <c r="B329" s="15" t="s">
        <v>166</v>
      </c>
      <c r="C329" t="s">
        <v>32</v>
      </c>
      <c r="D329" t="s">
        <v>4</v>
      </c>
      <c r="E329" t="s">
        <v>34</v>
      </c>
      <c r="F329" t="s">
        <v>13</v>
      </c>
      <c r="G329">
        <v>1</v>
      </c>
      <c r="H329" s="18">
        <v>45660</v>
      </c>
      <c r="I329" s="16">
        <v>3391.12</v>
      </c>
      <c r="J329" s="2">
        <v>3031.11</v>
      </c>
      <c r="K329" s="2">
        <f t="shared" si="45"/>
        <v>3031.11</v>
      </c>
      <c r="L329" s="4"/>
      <c r="M329" s="27"/>
      <c r="N329" s="16">
        <v>1673.77</v>
      </c>
      <c r="O329" s="2">
        <v>3908.27618867924</v>
      </c>
      <c r="P329" s="16">
        <f t="shared" si="46"/>
        <v>1673.77</v>
      </c>
      <c r="Q329" s="2">
        <f t="shared" si="47"/>
        <v>3908.27618867924</v>
      </c>
      <c r="R329" s="16">
        <f t="shared" si="48"/>
        <v>1357.3400000000001</v>
      </c>
      <c r="S329" s="2">
        <f t="shared" si="49"/>
        <v>-877.16618867923989</v>
      </c>
      <c r="T329" s="14">
        <f t="shared" si="50"/>
        <v>0.44780295007439525</v>
      </c>
      <c r="U329" s="5">
        <f t="shared" si="51"/>
        <v>-0.2893877782987882</v>
      </c>
      <c r="V329" s="14">
        <f t="shared" si="52"/>
        <v>0.44780295007439525</v>
      </c>
      <c r="W329" s="11">
        <f t="shared" si="53"/>
        <v>-0.2893877782987882</v>
      </c>
    </row>
    <row r="330" spans="1:23" ht="18" x14ac:dyDescent="0.25">
      <c r="A330" t="s">
        <v>3</v>
      </c>
      <c r="B330" s="15" t="s">
        <v>166</v>
      </c>
      <c r="C330" t="s">
        <v>32</v>
      </c>
      <c r="D330" t="s">
        <v>4</v>
      </c>
      <c r="E330" t="s">
        <v>34</v>
      </c>
      <c r="F330" t="s">
        <v>13</v>
      </c>
      <c r="G330">
        <v>4</v>
      </c>
      <c r="H330" s="18">
        <v>45660</v>
      </c>
      <c r="I330" s="16">
        <v>3391.12</v>
      </c>
      <c r="J330" s="2">
        <v>3031.11</v>
      </c>
      <c r="K330" s="2">
        <f t="shared" si="45"/>
        <v>12124.44</v>
      </c>
      <c r="L330" s="4"/>
      <c r="M330" s="27"/>
      <c r="N330" s="16">
        <v>1673.77</v>
      </c>
      <c r="O330" s="2">
        <v>3908.27618867924</v>
      </c>
      <c r="P330" s="16">
        <f t="shared" si="46"/>
        <v>6695.08</v>
      </c>
      <c r="Q330" s="2">
        <f t="shared" si="47"/>
        <v>15633.10475471696</v>
      </c>
      <c r="R330" s="16">
        <f t="shared" si="48"/>
        <v>5429.3600000000006</v>
      </c>
      <c r="S330" s="2">
        <f t="shared" si="49"/>
        <v>-3508.6647547169596</v>
      </c>
      <c r="T330" s="14">
        <f t="shared" si="50"/>
        <v>0.44780295007439525</v>
      </c>
      <c r="U330" s="5">
        <f t="shared" si="51"/>
        <v>-0.2893877782987882</v>
      </c>
      <c r="V330" s="14">
        <f t="shared" si="52"/>
        <v>0.44780295007439525</v>
      </c>
      <c r="W330" s="11">
        <f t="shared" si="53"/>
        <v>-0.2893877782987882</v>
      </c>
    </row>
    <row r="331" spans="1:23" ht="18" x14ac:dyDescent="0.25">
      <c r="A331" t="s">
        <v>3</v>
      </c>
      <c r="B331" s="15" t="s">
        <v>166</v>
      </c>
      <c r="C331" t="s">
        <v>32</v>
      </c>
      <c r="D331" t="s">
        <v>4</v>
      </c>
      <c r="E331" t="s">
        <v>34</v>
      </c>
      <c r="F331" t="s">
        <v>13</v>
      </c>
      <c r="G331">
        <v>1</v>
      </c>
      <c r="H331" s="18">
        <v>45660</v>
      </c>
      <c r="I331" s="16">
        <v>3391.12</v>
      </c>
      <c r="J331" s="2">
        <v>3031.11</v>
      </c>
      <c r="K331" s="2">
        <f t="shared" si="45"/>
        <v>3031.11</v>
      </c>
      <c r="L331" s="4"/>
      <c r="M331" s="27"/>
      <c r="N331" s="16">
        <v>1673.77</v>
      </c>
      <c r="O331" s="2">
        <v>3908.27618867924</v>
      </c>
      <c r="P331" s="16">
        <f t="shared" si="46"/>
        <v>1673.77</v>
      </c>
      <c r="Q331" s="2">
        <f t="shared" si="47"/>
        <v>3908.27618867924</v>
      </c>
      <c r="R331" s="16">
        <f t="shared" si="48"/>
        <v>1357.3400000000001</v>
      </c>
      <c r="S331" s="2">
        <f t="shared" si="49"/>
        <v>-877.16618867923989</v>
      </c>
      <c r="T331" s="14">
        <f t="shared" si="50"/>
        <v>0.44780295007439525</v>
      </c>
      <c r="U331" s="5">
        <f t="shared" si="51"/>
        <v>-0.2893877782987882</v>
      </c>
      <c r="V331" s="14">
        <f t="shared" si="52"/>
        <v>0.44780295007439525</v>
      </c>
      <c r="W331" s="11">
        <f t="shared" si="53"/>
        <v>-0.2893877782987882</v>
      </c>
    </row>
    <row r="332" spans="1:23" ht="18" x14ac:dyDescent="0.25">
      <c r="A332" t="s">
        <v>3</v>
      </c>
      <c r="B332" s="15" t="s">
        <v>166</v>
      </c>
      <c r="C332" t="s">
        <v>32</v>
      </c>
      <c r="D332" t="s">
        <v>4</v>
      </c>
      <c r="E332" t="s">
        <v>34</v>
      </c>
      <c r="F332" t="s">
        <v>13</v>
      </c>
      <c r="G332">
        <v>1</v>
      </c>
      <c r="H332" s="18">
        <v>45694</v>
      </c>
      <c r="I332" s="16">
        <v>3391.12</v>
      </c>
      <c r="J332" s="2">
        <v>3031.11</v>
      </c>
      <c r="K332" s="2">
        <f t="shared" si="45"/>
        <v>3031.11</v>
      </c>
      <c r="L332" s="4"/>
      <c r="M332" s="27"/>
      <c r="N332" s="16">
        <v>1673.77</v>
      </c>
      <c r="O332" s="2">
        <v>3908.27618867924</v>
      </c>
      <c r="P332" s="16">
        <f t="shared" si="46"/>
        <v>1673.77</v>
      </c>
      <c r="Q332" s="2">
        <f t="shared" si="47"/>
        <v>3908.27618867924</v>
      </c>
      <c r="R332" s="16">
        <f t="shared" si="48"/>
        <v>1357.3400000000001</v>
      </c>
      <c r="S332" s="2">
        <f t="shared" si="49"/>
        <v>-877.16618867923989</v>
      </c>
      <c r="T332" s="14">
        <f t="shared" si="50"/>
        <v>0.44780295007439525</v>
      </c>
      <c r="U332" s="5">
        <f t="shared" si="51"/>
        <v>-0.2893877782987882</v>
      </c>
      <c r="V332" s="14">
        <f t="shared" si="52"/>
        <v>0.44780295007439525</v>
      </c>
      <c r="W332" s="11">
        <f t="shared" si="53"/>
        <v>-0.2893877782987882</v>
      </c>
    </row>
    <row r="333" spans="1:23" ht="18" x14ac:dyDescent="0.25">
      <c r="A333" t="s">
        <v>3</v>
      </c>
      <c r="B333" s="15" t="s">
        <v>166</v>
      </c>
      <c r="C333" t="s">
        <v>32</v>
      </c>
      <c r="D333" t="s">
        <v>4</v>
      </c>
      <c r="E333" t="s">
        <v>34</v>
      </c>
      <c r="F333" t="s">
        <v>13</v>
      </c>
      <c r="G333">
        <v>4</v>
      </c>
      <c r="H333" s="18">
        <v>45694</v>
      </c>
      <c r="I333" s="16">
        <v>3391.12</v>
      </c>
      <c r="J333" s="2">
        <v>3031.11</v>
      </c>
      <c r="K333" s="2">
        <f t="shared" si="45"/>
        <v>12124.44</v>
      </c>
      <c r="L333" s="4"/>
      <c r="M333" s="27"/>
      <c r="N333" s="16">
        <v>1673.77</v>
      </c>
      <c r="O333" s="2">
        <v>3908.27618867924</v>
      </c>
      <c r="P333" s="16">
        <f t="shared" si="46"/>
        <v>6695.08</v>
      </c>
      <c r="Q333" s="2">
        <f t="shared" si="47"/>
        <v>15633.10475471696</v>
      </c>
      <c r="R333" s="16">
        <f t="shared" si="48"/>
        <v>5429.3600000000006</v>
      </c>
      <c r="S333" s="2">
        <f t="shared" si="49"/>
        <v>-3508.6647547169596</v>
      </c>
      <c r="T333" s="14">
        <f t="shared" si="50"/>
        <v>0.44780295007439525</v>
      </c>
      <c r="U333" s="5">
        <f t="shared" si="51"/>
        <v>-0.2893877782987882</v>
      </c>
      <c r="V333" s="14">
        <f t="shared" si="52"/>
        <v>0.44780295007439525</v>
      </c>
      <c r="W333" s="11">
        <f t="shared" si="53"/>
        <v>-0.2893877782987882</v>
      </c>
    </row>
    <row r="334" spans="1:23" ht="18" x14ac:dyDescent="0.25">
      <c r="A334" t="s">
        <v>3</v>
      </c>
      <c r="B334" s="15" t="s">
        <v>166</v>
      </c>
      <c r="C334" t="s">
        <v>32</v>
      </c>
      <c r="D334" t="s">
        <v>4</v>
      </c>
      <c r="E334" t="s">
        <v>34</v>
      </c>
      <c r="F334" t="s">
        <v>14</v>
      </c>
      <c r="G334">
        <v>2</v>
      </c>
      <c r="H334" s="18">
        <v>45700</v>
      </c>
      <c r="I334" s="16">
        <v>3391.12</v>
      </c>
      <c r="J334" s="2">
        <v>3097.31</v>
      </c>
      <c r="K334" s="2">
        <f t="shared" si="45"/>
        <v>6194.62</v>
      </c>
      <c r="L334" s="4"/>
      <c r="M334" s="27"/>
      <c r="N334" s="16">
        <v>1673.77</v>
      </c>
      <c r="O334" s="2">
        <v>3908.69254088049</v>
      </c>
      <c r="P334" s="16">
        <f t="shared" si="46"/>
        <v>3347.54</v>
      </c>
      <c r="Q334" s="2">
        <f t="shared" si="47"/>
        <v>7817.38508176098</v>
      </c>
      <c r="R334" s="16">
        <f t="shared" si="48"/>
        <v>2847.08</v>
      </c>
      <c r="S334" s="2">
        <f t="shared" si="49"/>
        <v>-1622.7650817609801</v>
      </c>
      <c r="T334" s="14">
        <f t="shared" si="50"/>
        <v>0.45960527037978116</v>
      </c>
      <c r="U334" s="5">
        <f t="shared" si="51"/>
        <v>-0.26196362032876597</v>
      </c>
      <c r="V334" s="14">
        <f t="shared" si="52"/>
        <v>0.45960527037978116</v>
      </c>
      <c r="W334" s="11">
        <f t="shared" si="53"/>
        <v>-0.26196362032876597</v>
      </c>
    </row>
    <row r="335" spans="1:23" ht="18" x14ac:dyDescent="0.25">
      <c r="A335" t="s">
        <v>3</v>
      </c>
      <c r="B335" s="15" t="s">
        <v>166</v>
      </c>
      <c r="C335" t="s">
        <v>32</v>
      </c>
      <c r="D335" t="s">
        <v>4</v>
      </c>
      <c r="E335" t="s">
        <v>34</v>
      </c>
      <c r="F335" t="s">
        <v>14</v>
      </c>
      <c r="G335">
        <v>4</v>
      </c>
      <c r="H335" s="18">
        <v>45700</v>
      </c>
      <c r="I335" s="16">
        <v>3460.31</v>
      </c>
      <c r="J335" s="2">
        <v>3096.72</v>
      </c>
      <c r="K335" s="2">
        <f t="shared" si="45"/>
        <v>12386.88</v>
      </c>
      <c r="L335" s="4"/>
      <c r="M335" s="27"/>
      <c r="N335" s="16">
        <v>1673.77</v>
      </c>
      <c r="O335" s="2">
        <v>3909.1239874213702</v>
      </c>
      <c r="P335" s="16">
        <f t="shared" si="46"/>
        <v>6695.08</v>
      </c>
      <c r="Q335" s="2">
        <f t="shared" si="47"/>
        <v>15636.495949685481</v>
      </c>
      <c r="R335" s="16">
        <f t="shared" si="48"/>
        <v>5691.7999999999993</v>
      </c>
      <c r="S335" s="2">
        <f t="shared" si="49"/>
        <v>-3249.6159496854816</v>
      </c>
      <c r="T335" s="14">
        <f t="shared" si="50"/>
        <v>0.4595023121237955</v>
      </c>
      <c r="U335" s="5">
        <f t="shared" si="51"/>
        <v>-0.2623433786139433</v>
      </c>
      <c r="V335" s="14">
        <f t="shared" si="52"/>
        <v>0.4595023121237955</v>
      </c>
      <c r="W335" s="11">
        <f t="shared" si="53"/>
        <v>-0.2623433786139433</v>
      </c>
    </row>
    <row r="336" spans="1:23" ht="18" x14ac:dyDescent="0.25">
      <c r="A336" t="s">
        <v>3</v>
      </c>
      <c r="B336" s="15" t="s">
        <v>166</v>
      </c>
      <c r="C336" t="s">
        <v>32</v>
      </c>
      <c r="D336" t="s">
        <v>4</v>
      </c>
      <c r="E336" t="s">
        <v>34</v>
      </c>
      <c r="F336" t="s">
        <v>13</v>
      </c>
      <c r="G336">
        <v>4</v>
      </c>
      <c r="H336" s="18">
        <v>45701</v>
      </c>
      <c r="I336" s="16">
        <v>3391.12</v>
      </c>
      <c r="J336" s="2">
        <v>3031.11</v>
      </c>
      <c r="K336" s="2">
        <f t="shared" si="45"/>
        <v>12124.44</v>
      </c>
      <c r="L336" s="4"/>
      <c r="M336" s="27"/>
      <c r="N336" s="16">
        <v>1673.77</v>
      </c>
      <c r="O336" s="2">
        <v>3908.27618867924</v>
      </c>
      <c r="P336" s="16">
        <f t="shared" si="46"/>
        <v>6695.08</v>
      </c>
      <c r="Q336" s="2">
        <f t="shared" si="47"/>
        <v>15633.10475471696</v>
      </c>
      <c r="R336" s="16">
        <f t="shared" si="48"/>
        <v>5429.3600000000006</v>
      </c>
      <c r="S336" s="2">
        <f t="shared" si="49"/>
        <v>-3508.6647547169596</v>
      </c>
      <c r="T336" s="14">
        <f t="shared" si="50"/>
        <v>0.44780295007439525</v>
      </c>
      <c r="U336" s="5">
        <f t="shared" si="51"/>
        <v>-0.2893877782987882</v>
      </c>
      <c r="V336" s="14">
        <f t="shared" si="52"/>
        <v>0.44780295007439525</v>
      </c>
      <c r="W336" s="11">
        <f t="shared" si="53"/>
        <v>-0.2893877782987882</v>
      </c>
    </row>
    <row r="337" spans="1:23" ht="18" x14ac:dyDescent="0.25">
      <c r="A337" t="s">
        <v>3</v>
      </c>
      <c r="B337" s="15" t="s">
        <v>166</v>
      </c>
      <c r="C337" t="s">
        <v>32</v>
      </c>
      <c r="D337" t="s">
        <v>4</v>
      </c>
      <c r="E337" t="s">
        <v>34</v>
      </c>
      <c r="F337" t="s">
        <v>13</v>
      </c>
      <c r="G337">
        <v>2</v>
      </c>
      <c r="H337" s="18">
        <v>45712</v>
      </c>
      <c r="I337" s="16">
        <v>3391.12</v>
      </c>
      <c r="J337" s="2">
        <v>3031.11</v>
      </c>
      <c r="K337" s="2">
        <f t="shared" si="45"/>
        <v>6062.22</v>
      </c>
      <c r="L337" s="4"/>
      <c r="M337" s="27"/>
      <c r="N337" s="16">
        <v>1673.77</v>
      </c>
      <c r="O337" s="2">
        <v>3908.27618867924</v>
      </c>
      <c r="P337" s="16">
        <f t="shared" si="46"/>
        <v>3347.54</v>
      </c>
      <c r="Q337" s="2">
        <f t="shared" si="47"/>
        <v>7816.55237735848</v>
      </c>
      <c r="R337" s="16">
        <f t="shared" si="48"/>
        <v>2714.6800000000003</v>
      </c>
      <c r="S337" s="2">
        <f t="shared" si="49"/>
        <v>-1754.3323773584798</v>
      </c>
      <c r="T337" s="14">
        <f t="shared" si="50"/>
        <v>0.44780295007439525</v>
      </c>
      <c r="U337" s="5">
        <f t="shared" si="51"/>
        <v>-0.2893877782987882</v>
      </c>
      <c r="V337" s="14">
        <f t="shared" si="52"/>
        <v>0.44780295007439525</v>
      </c>
      <c r="W337" s="11">
        <f t="shared" si="53"/>
        <v>-0.2893877782987882</v>
      </c>
    </row>
    <row r="338" spans="1:23" ht="18" x14ac:dyDescent="0.25">
      <c r="A338" t="s">
        <v>3</v>
      </c>
      <c r="B338" s="15" t="s">
        <v>166</v>
      </c>
      <c r="C338" t="s">
        <v>32</v>
      </c>
      <c r="D338" t="s">
        <v>4</v>
      </c>
      <c r="E338" t="s">
        <v>34</v>
      </c>
      <c r="F338" t="s">
        <v>13</v>
      </c>
      <c r="G338">
        <v>4</v>
      </c>
      <c r="H338" s="18">
        <v>45712</v>
      </c>
      <c r="I338" s="16">
        <v>3391.12</v>
      </c>
      <c r="J338" s="2">
        <v>3031.11</v>
      </c>
      <c r="K338" s="2">
        <f t="shared" si="45"/>
        <v>12124.44</v>
      </c>
      <c r="L338" s="4"/>
      <c r="M338" s="27"/>
      <c r="N338" s="16">
        <v>1673.77</v>
      </c>
      <c r="O338" s="2">
        <v>3908.27618867924</v>
      </c>
      <c r="P338" s="16">
        <f t="shared" si="46"/>
        <v>6695.08</v>
      </c>
      <c r="Q338" s="2">
        <f t="shared" si="47"/>
        <v>15633.10475471696</v>
      </c>
      <c r="R338" s="16">
        <f t="shared" si="48"/>
        <v>5429.3600000000006</v>
      </c>
      <c r="S338" s="2">
        <f t="shared" si="49"/>
        <v>-3508.6647547169596</v>
      </c>
      <c r="T338" s="14">
        <f t="shared" si="50"/>
        <v>0.44780295007439525</v>
      </c>
      <c r="U338" s="5">
        <f t="shared" si="51"/>
        <v>-0.2893877782987882</v>
      </c>
      <c r="V338" s="14">
        <f t="shared" si="52"/>
        <v>0.44780295007439525</v>
      </c>
      <c r="W338" s="11">
        <f t="shared" si="53"/>
        <v>-0.2893877782987882</v>
      </c>
    </row>
    <row r="339" spans="1:23" ht="18" x14ac:dyDescent="0.25">
      <c r="A339" t="s">
        <v>3</v>
      </c>
      <c r="B339" s="15" t="s">
        <v>166</v>
      </c>
      <c r="C339" t="s">
        <v>32</v>
      </c>
      <c r="D339" t="s">
        <v>4</v>
      </c>
      <c r="E339" t="s">
        <v>34</v>
      </c>
      <c r="F339" t="s">
        <v>13</v>
      </c>
      <c r="G339">
        <v>1</v>
      </c>
      <c r="H339" s="18">
        <v>45729</v>
      </c>
      <c r="I339" s="16">
        <v>3391.12</v>
      </c>
      <c r="J339" s="2">
        <v>3391.1</v>
      </c>
      <c r="K339" s="2">
        <f t="shared" si="45"/>
        <v>3391.1</v>
      </c>
      <c r="L339" s="4"/>
      <c r="M339" s="27"/>
      <c r="N339" s="16">
        <v>1673.77</v>
      </c>
      <c r="O339" s="2">
        <v>3910.54027672955</v>
      </c>
      <c r="P339" s="16">
        <f t="shared" si="46"/>
        <v>1673.77</v>
      </c>
      <c r="Q339" s="2">
        <f t="shared" si="47"/>
        <v>3910.54027672955</v>
      </c>
      <c r="R339" s="16">
        <f t="shared" si="48"/>
        <v>1717.33</v>
      </c>
      <c r="S339" s="2">
        <f t="shared" si="49"/>
        <v>-519.44027672955008</v>
      </c>
      <c r="T339" s="14">
        <f t="shared" si="50"/>
        <v>0.50642269470083456</v>
      </c>
      <c r="U339" s="5">
        <f t="shared" si="51"/>
        <v>-0.15317751665522988</v>
      </c>
      <c r="V339" s="14">
        <f t="shared" si="52"/>
        <v>0.50642269470083456</v>
      </c>
      <c r="W339" s="11">
        <f t="shared" si="53"/>
        <v>-0.15317751665522988</v>
      </c>
    </row>
    <row r="340" spans="1:23" ht="18" x14ac:dyDescent="0.25">
      <c r="A340" t="s">
        <v>3</v>
      </c>
      <c r="B340" s="15" t="s">
        <v>166</v>
      </c>
      <c r="C340" t="s">
        <v>32</v>
      </c>
      <c r="D340" t="s">
        <v>4</v>
      </c>
      <c r="E340" t="s">
        <v>34</v>
      </c>
      <c r="F340" t="s">
        <v>13</v>
      </c>
      <c r="G340">
        <v>4</v>
      </c>
      <c r="H340" s="18">
        <v>45729</v>
      </c>
      <c r="I340" s="16">
        <v>3391.12</v>
      </c>
      <c r="J340" s="2">
        <v>3391.12</v>
      </c>
      <c r="K340" s="2">
        <f t="shared" si="45"/>
        <v>13564.48</v>
      </c>
      <c r="L340" s="4"/>
      <c r="M340" s="27"/>
      <c r="N340" s="16">
        <v>1673.77</v>
      </c>
      <c r="O340" s="2">
        <v>3910.54040251571</v>
      </c>
      <c r="P340" s="16">
        <f t="shared" si="46"/>
        <v>6695.08</v>
      </c>
      <c r="Q340" s="2">
        <f t="shared" si="47"/>
        <v>15642.16161006284</v>
      </c>
      <c r="R340" s="16">
        <f t="shared" si="48"/>
        <v>6869.4</v>
      </c>
      <c r="S340" s="2">
        <f t="shared" si="49"/>
        <v>-2077.6816100628403</v>
      </c>
      <c r="T340" s="14">
        <f t="shared" si="50"/>
        <v>0.50642560569959183</v>
      </c>
      <c r="U340" s="5">
        <f t="shared" si="51"/>
        <v>-0.15317075258785007</v>
      </c>
      <c r="V340" s="14">
        <f t="shared" si="52"/>
        <v>0.50642560569959183</v>
      </c>
      <c r="W340" s="11">
        <f t="shared" si="53"/>
        <v>-0.15317075258785007</v>
      </c>
    </row>
    <row r="341" spans="1:23" ht="18" x14ac:dyDescent="0.25">
      <c r="A341" t="s">
        <v>3</v>
      </c>
      <c r="B341" s="15" t="s">
        <v>166</v>
      </c>
      <c r="C341" t="s">
        <v>32</v>
      </c>
      <c r="D341" t="s">
        <v>4</v>
      </c>
      <c r="E341" t="s">
        <v>34</v>
      </c>
      <c r="F341" t="s">
        <v>13</v>
      </c>
      <c r="G341">
        <v>2</v>
      </c>
      <c r="H341" s="18">
        <v>45729</v>
      </c>
      <c r="I341" s="16">
        <v>3391.12</v>
      </c>
      <c r="J341" s="2">
        <v>3391.12</v>
      </c>
      <c r="K341" s="2">
        <f t="shared" si="45"/>
        <v>6782.24</v>
      </c>
      <c r="L341" s="4"/>
      <c r="M341" s="27"/>
      <c r="N341" s="16">
        <v>1673.77</v>
      </c>
      <c r="O341" s="2">
        <v>3910.54040251571</v>
      </c>
      <c r="P341" s="16">
        <f t="shared" si="46"/>
        <v>3347.54</v>
      </c>
      <c r="Q341" s="2">
        <f t="shared" si="47"/>
        <v>7821.0808050314199</v>
      </c>
      <c r="R341" s="16">
        <f t="shared" si="48"/>
        <v>3434.7</v>
      </c>
      <c r="S341" s="2">
        <f t="shared" si="49"/>
        <v>-1038.8408050314201</v>
      </c>
      <c r="T341" s="14">
        <f t="shared" si="50"/>
        <v>0.50642560569959183</v>
      </c>
      <c r="U341" s="5">
        <f t="shared" si="51"/>
        <v>-0.15317075258785007</v>
      </c>
      <c r="V341" s="14">
        <f t="shared" si="52"/>
        <v>0.50642560569959183</v>
      </c>
      <c r="W341" s="11">
        <f t="shared" si="53"/>
        <v>-0.15317075258785007</v>
      </c>
    </row>
    <row r="342" spans="1:23" ht="18" x14ac:dyDescent="0.25">
      <c r="A342" t="s">
        <v>3</v>
      </c>
      <c r="B342" s="15" t="s">
        <v>166</v>
      </c>
      <c r="C342" t="s">
        <v>32</v>
      </c>
      <c r="D342" t="s">
        <v>4</v>
      </c>
      <c r="E342" t="s">
        <v>34</v>
      </c>
      <c r="F342" t="s">
        <v>13</v>
      </c>
      <c r="G342">
        <v>4</v>
      </c>
      <c r="H342" s="18">
        <v>45761</v>
      </c>
      <c r="I342" s="16">
        <v>3391.12</v>
      </c>
      <c r="J342" s="2">
        <v>3391.12</v>
      </c>
      <c r="K342" s="2">
        <f t="shared" si="45"/>
        <v>13564.48</v>
      </c>
      <c r="L342" s="4"/>
      <c r="M342" s="27"/>
      <c r="N342" s="16">
        <v>1673.77</v>
      </c>
      <c r="O342" s="2">
        <v>3910.54040251571</v>
      </c>
      <c r="P342" s="16">
        <f t="shared" si="46"/>
        <v>6695.08</v>
      </c>
      <c r="Q342" s="2">
        <f t="shared" si="47"/>
        <v>15642.16161006284</v>
      </c>
      <c r="R342" s="16">
        <f t="shared" si="48"/>
        <v>6869.4</v>
      </c>
      <c r="S342" s="2">
        <f t="shared" si="49"/>
        <v>-2077.6816100628403</v>
      </c>
      <c r="T342" s="14">
        <f t="shared" si="50"/>
        <v>0.50642560569959183</v>
      </c>
      <c r="U342" s="5">
        <f t="shared" si="51"/>
        <v>-0.15317075258785007</v>
      </c>
      <c r="V342" s="14">
        <f t="shared" si="52"/>
        <v>0.50642560569959183</v>
      </c>
      <c r="W342" s="11">
        <f t="shared" si="53"/>
        <v>-0.15317075258785007</v>
      </c>
    </row>
    <row r="343" spans="1:23" ht="18" x14ac:dyDescent="0.25">
      <c r="A343" t="s">
        <v>3</v>
      </c>
      <c r="B343" s="15" t="s">
        <v>166</v>
      </c>
      <c r="C343" t="s">
        <v>32</v>
      </c>
      <c r="D343" t="s">
        <v>4</v>
      </c>
      <c r="E343" t="s">
        <v>34</v>
      </c>
      <c r="F343" t="s">
        <v>13</v>
      </c>
      <c r="G343">
        <v>8</v>
      </c>
      <c r="H343" s="18">
        <v>45770</v>
      </c>
      <c r="I343" s="16">
        <v>3391.12</v>
      </c>
      <c r="J343" s="2">
        <v>3391.1</v>
      </c>
      <c r="K343" s="2">
        <f t="shared" si="45"/>
        <v>27128.799999999999</v>
      </c>
      <c r="L343" s="4"/>
      <c r="M343" s="27"/>
      <c r="N343" s="16">
        <v>1673.77</v>
      </c>
      <c r="O343" s="2">
        <v>3910.54027672955</v>
      </c>
      <c r="P343" s="16">
        <f t="shared" si="46"/>
        <v>13390.16</v>
      </c>
      <c r="Q343" s="2">
        <f t="shared" si="47"/>
        <v>31284.3222138364</v>
      </c>
      <c r="R343" s="16">
        <f t="shared" si="48"/>
        <v>13738.64</v>
      </c>
      <c r="S343" s="2">
        <f t="shared" si="49"/>
        <v>-4155.5222138364006</v>
      </c>
      <c r="T343" s="14">
        <f t="shared" si="50"/>
        <v>0.50642269470083456</v>
      </c>
      <c r="U343" s="5">
        <f t="shared" si="51"/>
        <v>-0.15317751665522988</v>
      </c>
      <c r="V343" s="14">
        <f t="shared" si="52"/>
        <v>0.50642269470083456</v>
      </c>
      <c r="W343" s="11">
        <f t="shared" si="53"/>
        <v>-0.15317751665522988</v>
      </c>
    </row>
    <row r="344" spans="1:23" ht="18" x14ac:dyDescent="0.25">
      <c r="A344" t="s">
        <v>3</v>
      </c>
      <c r="B344" s="15" t="s">
        <v>166</v>
      </c>
      <c r="C344" t="s">
        <v>32</v>
      </c>
      <c r="D344" t="s">
        <v>4</v>
      </c>
      <c r="E344" t="s">
        <v>34</v>
      </c>
      <c r="F344" t="s">
        <v>13</v>
      </c>
      <c r="G344">
        <v>6</v>
      </c>
      <c r="H344" s="18">
        <v>45800</v>
      </c>
      <c r="I344" s="16">
        <v>3391.12</v>
      </c>
      <c r="J344" s="2">
        <v>3391.1</v>
      </c>
      <c r="K344" s="2">
        <f t="shared" si="45"/>
        <v>20346.599999999999</v>
      </c>
      <c r="L344" s="4"/>
      <c r="M344" s="27"/>
      <c r="N344" s="16">
        <v>1673.77</v>
      </c>
      <c r="O344" s="2">
        <v>3910.54027672955</v>
      </c>
      <c r="P344" s="16">
        <f t="shared" si="46"/>
        <v>10042.619999999999</v>
      </c>
      <c r="Q344" s="2">
        <f t="shared" si="47"/>
        <v>23463.241660377302</v>
      </c>
      <c r="R344" s="16">
        <f t="shared" si="48"/>
        <v>10303.98</v>
      </c>
      <c r="S344" s="2">
        <f t="shared" si="49"/>
        <v>-3116.6416603773005</v>
      </c>
      <c r="T344" s="14">
        <f t="shared" si="50"/>
        <v>0.50642269470083456</v>
      </c>
      <c r="U344" s="5">
        <f t="shared" si="51"/>
        <v>-0.15317751665522988</v>
      </c>
      <c r="V344" s="14">
        <f t="shared" si="52"/>
        <v>0.50642269470083456</v>
      </c>
      <c r="W344" s="11">
        <f t="shared" si="53"/>
        <v>-0.15317751665522991</v>
      </c>
    </row>
    <row r="345" spans="1:23" ht="18" x14ac:dyDescent="0.25">
      <c r="A345" t="s">
        <v>3</v>
      </c>
      <c r="B345" s="15" t="s">
        <v>166</v>
      </c>
      <c r="C345" t="s">
        <v>32</v>
      </c>
      <c r="D345" t="s">
        <v>4</v>
      </c>
      <c r="E345" t="s">
        <v>34</v>
      </c>
      <c r="F345" t="s">
        <v>13</v>
      </c>
      <c r="G345">
        <v>3</v>
      </c>
      <c r="H345" s="18">
        <v>45804</v>
      </c>
      <c r="I345" s="16">
        <v>3391.12</v>
      </c>
      <c r="J345" s="2">
        <v>3391.1</v>
      </c>
      <c r="K345" s="2">
        <f t="shared" si="45"/>
        <v>10173.299999999999</v>
      </c>
      <c r="L345" s="4"/>
      <c r="M345" s="27"/>
      <c r="N345" s="16">
        <v>1673.77</v>
      </c>
      <c r="O345" s="2">
        <v>3910.54027672955</v>
      </c>
      <c r="P345" s="16">
        <f t="shared" si="46"/>
        <v>5021.3099999999995</v>
      </c>
      <c r="Q345" s="2">
        <f t="shared" si="47"/>
        <v>11731.620830188651</v>
      </c>
      <c r="R345" s="16">
        <f t="shared" si="48"/>
        <v>5151.99</v>
      </c>
      <c r="S345" s="2">
        <f t="shared" si="49"/>
        <v>-1558.3208301886502</v>
      </c>
      <c r="T345" s="14">
        <f t="shared" si="50"/>
        <v>0.50642269470083456</v>
      </c>
      <c r="U345" s="5">
        <f t="shared" si="51"/>
        <v>-0.15317751665522988</v>
      </c>
      <c r="V345" s="14">
        <f t="shared" si="52"/>
        <v>0.50642269470083456</v>
      </c>
      <c r="W345" s="11">
        <f t="shared" si="53"/>
        <v>-0.15317751665522991</v>
      </c>
    </row>
    <row r="346" spans="1:23" ht="18" x14ac:dyDescent="0.25">
      <c r="A346" t="s">
        <v>3</v>
      </c>
      <c r="B346" s="15" t="s">
        <v>166</v>
      </c>
      <c r="C346" t="s">
        <v>32</v>
      </c>
      <c r="D346" t="s">
        <v>4</v>
      </c>
      <c r="E346" t="s">
        <v>34</v>
      </c>
      <c r="F346" t="s">
        <v>13</v>
      </c>
      <c r="G346">
        <v>2</v>
      </c>
      <c r="H346" s="18">
        <v>45804</v>
      </c>
      <c r="I346" s="16">
        <v>3391.12</v>
      </c>
      <c r="J346" s="2">
        <v>3391.12</v>
      </c>
      <c r="K346" s="2">
        <f t="shared" si="45"/>
        <v>6782.24</v>
      </c>
      <c r="L346" s="4"/>
      <c r="M346" s="27"/>
      <c r="N346" s="16">
        <v>1673.77</v>
      </c>
      <c r="O346" s="2">
        <v>3910.54040251571</v>
      </c>
      <c r="P346" s="16">
        <f t="shared" si="46"/>
        <v>3347.54</v>
      </c>
      <c r="Q346" s="2">
        <f t="shared" si="47"/>
        <v>7821.0808050314199</v>
      </c>
      <c r="R346" s="16">
        <f t="shared" si="48"/>
        <v>3434.7</v>
      </c>
      <c r="S346" s="2">
        <f t="shared" si="49"/>
        <v>-1038.8408050314201</v>
      </c>
      <c r="T346" s="14">
        <f t="shared" si="50"/>
        <v>0.50642560569959183</v>
      </c>
      <c r="U346" s="5">
        <f t="shared" si="51"/>
        <v>-0.15317075258785007</v>
      </c>
      <c r="V346" s="14">
        <f t="shared" si="52"/>
        <v>0.50642560569959183</v>
      </c>
      <c r="W346" s="11">
        <f t="shared" si="53"/>
        <v>-0.15317075258785007</v>
      </c>
    </row>
    <row r="347" spans="1:23" ht="18" x14ac:dyDescent="0.25">
      <c r="A347" t="s">
        <v>3</v>
      </c>
      <c r="B347" s="15" t="s">
        <v>166</v>
      </c>
      <c r="C347" t="s">
        <v>32</v>
      </c>
      <c r="D347" t="s">
        <v>4</v>
      </c>
      <c r="E347" t="s">
        <v>34</v>
      </c>
      <c r="F347" t="s">
        <v>13</v>
      </c>
      <c r="G347">
        <v>4</v>
      </c>
      <c r="H347" s="18">
        <v>45817</v>
      </c>
      <c r="I347" s="16">
        <v>3391.12</v>
      </c>
      <c r="J347" s="2">
        <v>3391.12</v>
      </c>
      <c r="K347" s="2">
        <f t="shared" si="45"/>
        <v>13564.48</v>
      </c>
      <c r="L347" s="4"/>
      <c r="M347" s="27"/>
      <c r="N347" s="16">
        <v>1673.77</v>
      </c>
      <c r="O347" s="2">
        <v>3910.54040251571</v>
      </c>
      <c r="P347" s="16">
        <f t="shared" si="46"/>
        <v>6695.08</v>
      </c>
      <c r="Q347" s="2">
        <f t="shared" si="47"/>
        <v>15642.16161006284</v>
      </c>
      <c r="R347" s="16">
        <f t="shared" si="48"/>
        <v>6869.4</v>
      </c>
      <c r="S347" s="2">
        <f t="shared" si="49"/>
        <v>-2077.6816100628403</v>
      </c>
      <c r="T347" s="14">
        <f t="shared" si="50"/>
        <v>0.50642560569959183</v>
      </c>
      <c r="U347" s="5">
        <f t="shared" si="51"/>
        <v>-0.15317075258785007</v>
      </c>
      <c r="V347" s="14">
        <f t="shared" si="52"/>
        <v>0.50642560569959183</v>
      </c>
      <c r="W347" s="11">
        <f t="shared" si="53"/>
        <v>-0.15317075258785007</v>
      </c>
    </row>
    <row r="348" spans="1:23" ht="18" x14ac:dyDescent="0.25">
      <c r="A348" t="s">
        <v>3</v>
      </c>
      <c r="B348" s="15" t="s">
        <v>166</v>
      </c>
      <c r="C348" t="s">
        <v>32</v>
      </c>
      <c r="D348" t="s">
        <v>4</v>
      </c>
      <c r="E348" t="s">
        <v>34</v>
      </c>
      <c r="F348" t="s">
        <v>35</v>
      </c>
      <c r="G348">
        <v>8</v>
      </c>
      <c r="H348" s="18">
        <v>45881</v>
      </c>
      <c r="I348" s="16">
        <v>2859.09</v>
      </c>
      <c r="J348" s="2">
        <v>2859.09</v>
      </c>
      <c r="K348" s="2">
        <f t="shared" si="45"/>
        <v>22872.720000000001</v>
      </c>
      <c r="L348" s="4"/>
      <c r="M348" s="27"/>
      <c r="N348" s="16">
        <v>1673.77</v>
      </c>
      <c r="O348" s="2">
        <v>3903.8482012578502</v>
      </c>
      <c r="P348" s="16">
        <f t="shared" si="46"/>
        <v>13390.16</v>
      </c>
      <c r="Q348" s="2">
        <f t="shared" si="47"/>
        <v>31230.785610062801</v>
      </c>
      <c r="R348" s="16">
        <f t="shared" si="48"/>
        <v>9482.5600000000013</v>
      </c>
      <c r="S348" s="2">
        <f t="shared" si="49"/>
        <v>-8358.0656100628003</v>
      </c>
      <c r="T348" s="14">
        <f t="shared" si="50"/>
        <v>0.41457946409521912</v>
      </c>
      <c r="U348" s="5">
        <f t="shared" si="51"/>
        <v>-0.36541633920507921</v>
      </c>
      <c r="V348" s="14">
        <f t="shared" si="52"/>
        <v>0.41457946409521912</v>
      </c>
      <c r="W348" s="11">
        <f t="shared" si="53"/>
        <v>-0.36541633920507921</v>
      </c>
    </row>
    <row r="349" spans="1:23" ht="18" x14ac:dyDescent="0.25">
      <c r="A349" t="s">
        <v>3</v>
      </c>
      <c r="B349" s="15" t="s">
        <v>166</v>
      </c>
      <c r="C349" t="s">
        <v>32</v>
      </c>
      <c r="D349" t="s">
        <v>4</v>
      </c>
      <c r="E349" t="s">
        <v>34</v>
      </c>
      <c r="F349" t="s">
        <v>35</v>
      </c>
      <c r="G349">
        <v>4</v>
      </c>
      <c r="H349" s="18">
        <v>45888</v>
      </c>
      <c r="I349" s="16">
        <v>2859.09</v>
      </c>
      <c r="J349" s="2">
        <v>2859.09</v>
      </c>
      <c r="K349" s="2">
        <f t="shared" si="45"/>
        <v>11436.36</v>
      </c>
      <c r="L349" s="4"/>
      <c r="M349" s="27"/>
      <c r="N349" s="16">
        <v>1673.77</v>
      </c>
      <c r="O349" s="2">
        <v>3903.8482012578502</v>
      </c>
      <c r="P349" s="16">
        <f t="shared" si="46"/>
        <v>6695.08</v>
      </c>
      <c r="Q349" s="2">
        <f t="shared" si="47"/>
        <v>15615.392805031401</v>
      </c>
      <c r="R349" s="16">
        <f t="shared" si="48"/>
        <v>4741.2800000000007</v>
      </c>
      <c r="S349" s="2">
        <f t="shared" si="49"/>
        <v>-4179.0328050314001</v>
      </c>
      <c r="T349" s="14">
        <f t="shared" si="50"/>
        <v>0.41457946409521912</v>
      </c>
      <c r="U349" s="5">
        <f t="shared" si="51"/>
        <v>-0.36541633920507921</v>
      </c>
      <c r="V349" s="14">
        <f t="shared" si="52"/>
        <v>0.41457946409521912</v>
      </c>
      <c r="W349" s="11">
        <f t="shared" si="53"/>
        <v>-0.36541633920507921</v>
      </c>
    </row>
    <row r="350" spans="1:23" ht="18" x14ac:dyDescent="0.25">
      <c r="A350" t="s">
        <v>3</v>
      </c>
      <c r="B350" s="15" t="s">
        <v>166</v>
      </c>
      <c r="C350" t="s">
        <v>32</v>
      </c>
      <c r="D350" t="s">
        <v>4</v>
      </c>
      <c r="E350" t="s">
        <v>34</v>
      </c>
      <c r="F350" t="s">
        <v>35</v>
      </c>
      <c r="G350">
        <v>2</v>
      </c>
      <c r="H350" s="18">
        <v>45888</v>
      </c>
      <c r="I350" s="16">
        <v>2859.09</v>
      </c>
      <c r="J350" s="2">
        <v>2859.09</v>
      </c>
      <c r="K350" s="2">
        <f t="shared" si="45"/>
        <v>5718.18</v>
      </c>
      <c r="L350" s="4"/>
      <c r="M350" s="27"/>
      <c r="N350" s="16">
        <v>1673.77</v>
      </c>
      <c r="O350" s="2">
        <v>3903.8482012578502</v>
      </c>
      <c r="P350" s="16">
        <f t="shared" si="46"/>
        <v>3347.54</v>
      </c>
      <c r="Q350" s="2">
        <f t="shared" si="47"/>
        <v>7807.6964025157004</v>
      </c>
      <c r="R350" s="16">
        <f t="shared" si="48"/>
        <v>2370.6400000000003</v>
      </c>
      <c r="S350" s="2">
        <f t="shared" si="49"/>
        <v>-2089.5164025157001</v>
      </c>
      <c r="T350" s="14">
        <f t="shared" si="50"/>
        <v>0.41457946409521912</v>
      </c>
      <c r="U350" s="5">
        <f t="shared" si="51"/>
        <v>-0.36541633920507921</v>
      </c>
      <c r="V350" s="14">
        <f t="shared" si="52"/>
        <v>0.41457946409521912</v>
      </c>
      <c r="W350" s="11">
        <f t="shared" si="53"/>
        <v>-0.36541633920507921</v>
      </c>
    </row>
    <row r="351" spans="1:23" ht="18" x14ac:dyDescent="0.25">
      <c r="A351" t="s">
        <v>3</v>
      </c>
      <c r="B351" s="15" t="s">
        <v>166</v>
      </c>
      <c r="C351" t="s">
        <v>32</v>
      </c>
      <c r="D351" t="s">
        <v>4</v>
      </c>
      <c r="E351" t="s">
        <v>34</v>
      </c>
      <c r="F351" t="s">
        <v>35</v>
      </c>
      <c r="G351">
        <v>4</v>
      </c>
      <c r="H351" s="18">
        <v>45888</v>
      </c>
      <c r="I351" s="16">
        <v>2859.09</v>
      </c>
      <c r="J351" s="2">
        <v>2859.09</v>
      </c>
      <c r="K351" s="2">
        <f t="shared" si="45"/>
        <v>11436.36</v>
      </c>
      <c r="L351" s="4"/>
      <c r="M351" s="27"/>
      <c r="N351" s="16">
        <v>1673.77</v>
      </c>
      <c r="O351" s="2">
        <v>3903.8482012578502</v>
      </c>
      <c r="P351" s="16">
        <f t="shared" si="46"/>
        <v>6695.08</v>
      </c>
      <c r="Q351" s="2">
        <f t="shared" si="47"/>
        <v>15615.392805031401</v>
      </c>
      <c r="R351" s="16">
        <f t="shared" si="48"/>
        <v>4741.2800000000007</v>
      </c>
      <c r="S351" s="2">
        <f t="shared" si="49"/>
        <v>-4179.0328050314001</v>
      </c>
      <c r="T351" s="14">
        <f t="shared" si="50"/>
        <v>0.41457946409521912</v>
      </c>
      <c r="U351" s="5">
        <f t="shared" si="51"/>
        <v>-0.36541633920507921</v>
      </c>
      <c r="V351" s="14">
        <f t="shared" si="52"/>
        <v>0.41457946409521912</v>
      </c>
      <c r="W351" s="11">
        <f t="shared" si="53"/>
        <v>-0.36541633920507921</v>
      </c>
    </row>
    <row r="352" spans="1:23" ht="18" x14ac:dyDescent="0.25">
      <c r="A352" t="s">
        <v>3</v>
      </c>
      <c r="B352" s="15" t="s">
        <v>166</v>
      </c>
      <c r="C352" t="s">
        <v>32</v>
      </c>
      <c r="D352" t="s">
        <v>4</v>
      </c>
      <c r="E352" t="s">
        <v>34</v>
      </c>
      <c r="F352" t="s">
        <v>35</v>
      </c>
      <c r="G352">
        <v>2</v>
      </c>
      <c r="H352" s="18">
        <v>45904</v>
      </c>
      <c r="I352" s="16">
        <v>2859.09</v>
      </c>
      <c r="J352" s="2">
        <v>2859.09</v>
      </c>
      <c r="K352" s="2">
        <f t="shared" si="45"/>
        <v>5718.18</v>
      </c>
      <c r="L352" s="4"/>
      <c r="M352" s="27"/>
      <c r="N352" s="16">
        <v>1673.77</v>
      </c>
      <c r="O352" s="2">
        <v>3903.8482012578502</v>
      </c>
      <c r="P352" s="16">
        <f t="shared" si="46"/>
        <v>3347.54</v>
      </c>
      <c r="Q352" s="2">
        <f t="shared" si="47"/>
        <v>7807.6964025157004</v>
      </c>
      <c r="R352" s="16">
        <f t="shared" si="48"/>
        <v>2370.6400000000003</v>
      </c>
      <c r="S352" s="2">
        <f t="shared" si="49"/>
        <v>-2089.5164025157001</v>
      </c>
      <c r="T352" s="14">
        <f t="shared" si="50"/>
        <v>0.41457946409521912</v>
      </c>
      <c r="U352" s="5">
        <f t="shared" si="51"/>
        <v>-0.36541633920507921</v>
      </c>
      <c r="V352" s="14">
        <f t="shared" si="52"/>
        <v>0.41457946409521912</v>
      </c>
      <c r="W352" s="11">
        <f t="shared" si="53"/>
        <v>-0.36541633920507921</v>
      </c>
    </row>
    <row r="353" spans="1:23" ht="18" x14ac:dyDescent="0.25">
      <c r="A353" t="s">
        <v>3</v>
      </c>
      <c r="B353" s="15" t="s">
        <v>166</v>
      </c>
      <c r="C353" t="s">
        <v>32</v>
      </c>
      <c r="D353" t="s">
        <v>4</v>
      </c>
      <c r="E353" t="s">
        <v>34</v>
      </c>
      <c r="F353" t="s">
        <v>35</v>
      </c>
      <c r="G353">
        <v>4</v>
      </c>
      <c r="H353" s="18">
        <v>45911</v>
      </c>
      <c r="I353" s="16">
        <v>2859.09</v>
      </c>
      <c r="J353" s="2">
        <v>2859.09</v>
      </c>
      <c r="K353" s="2">
        <f t="shared" si="45"/>
        <v>11436.36</v>
      </c>
      <c r="L353" s="4"/>
      <c r="M353" s="27"/>
      <c r="N353" s="16">
        <v>1673.77</v>
      </c>
      <c r="O353" s="2">
        <v>3903.8482012578502</v>
      </c>
      <c r="P353" s="16">
        <f t="shared" si="46"/>
        <v>6695.08</v>
      </c>
      <c r="Q353" s="2">
        <f t="shared" si="47"/>
        <v>15615.392805031401</v>
      </c>
      <c r="R353" s="16">
        <f t="shared" si="48"/>
        <v>4741.2800000000007</v>
      </c>
      <c r="S353" s="2">
        <f t="shared" si="49"/>
        <v>-4179.0328050314001</v>
      </c>
      <c r="T353" s="14">
        <f t="shared" si="50"/>
        <v>0.41457946409521912</v>
      </c>
      <c r="U353" s="5">
        <f t="shared" si="51"/>
        <v>-0.36541633920507921</v>
      </c>
      <c r="V353" s="14">
        <f t="shared" si="52"/>
        <v>0.41457946409521912</v>
      </c>
      <c r="W353" s="11">
        <f t="shared" si="53"/>
        <v>-0.36541633920507921</v>
      </c>
    </row>
    <row r="354" spans="1:23" ht="18" x14ac:dyDescent="0.25">
      <c r="A354" t="s">
        <v>3</v>
      </c>
      <c r="B354" s="15" t="s">
        <v>166</v>
      </c>
      <c r="C354" t="s">
        <v>32</v>
      </c>
      <c r="D354" t="s">
        <v>4</v>
      </c>
      <c r="E354" t="s">
        <v>34</v>
      </c>
      <c r="F354" t="s">
        <v>35</v>
      </c>
      <c r="G354">
        <v>5</v>
      </c>
      <c r="H354" s="18">
        <v>45950</v>
      </c>
      <c r="I354" s="16">
        <v>2859.09</v>
      </c>
      <c r="J354" s="2">
        <v>2859.09</v>
      </c>
      <c r="K354" s="2">
        <f t="shared" si="45"/>
        <v>14295.45</v>
      </c>
      <c r="L354" s="4"/>
      <c r="M354" s="27"/>
      <c r="N354" s="16">
        <v>1673.77</v>
      </c>
      <c r="O354" s="2">
        <v>3903.8482012578502</v>
      </c>
      <c r="P354" s="16">
        <f t="shared" si="46"/>
        <v>8368.85</v>
      </c>
      <c r="Q354" s="2">
        <f t="shared" si="47"/>
        <v>19519.241006289252</v>
      </c>
      <c r="R354" s="16">
        <f t="shared" si="48"/>
        <v>5926.6</v>
      </c>
      <c r="S354" s="2">
        <f t="shared" si="49"/>
        <v>-5223.7910062892497</v>
      </c>
      <c r="T354" s="14">
        <f t="shared" si="50"/>
        <v>0.41457946409521912</v>
      </c>
      <c r="U354" s="5">
        <f t="shared" si="51"/>
        <v>-0.36541633920507921</v>
      </c>
      <c r="V354" s="14">
        <f t="shared" si="52"/>
        <v>0.41457946409521912</v>
      </c>
      <c r="W354" s="11">
        <f t="shared" si="53"/>
        <v>-0.36541633920507921</v>
      </c>
    </row>
    <row r="355" spans="1:23" ht="18" x14ac:dyDescent="0.25">
      <c r="A355" t="s">
        <v>3</v>
      </c>
      <c r="B355" s="15" t="s">
        <v>166</v>
      </c>
      <c r="C355" t="s">
        <v>32</v>
      </c>
      <c r="D355" t="s">
        <v>4</v>
      </c>
      <c r="E355" t="s">
        <v>34</v>
      </c>
      <c r="F355" t="s">
        <v>35</v>
      </c>
      <c r="G355">
        <v>8</v>
      </c>
      <c r="H355" s="18">
        <v>45973</v>
      </c>
      <c r="I355" s="16">
        <v>2859.09</v>
      </c>
      <c r="J355" s="2">
        <v>2859.09</v>
      </c>
      <c r="K355" s="2">
        <f t="shared" si="45"/>
        <v>22872.720000000001</v>
      </c>
      <c r="L355" s="4"/>
      <c r="M355" s="27"/>
      <c r="N355" s="16">
        <v>1673.77</v>
      </c>
      <c r="O355" s="2">
        <v>3903.8482012578502</v>
      </c>
      <c r="P355" s="16">
        <f t="shared" si="46"/>
        <v>13390.16</v>
      </c>
      <c r="Q355" s="2">
        <f t="shared" si="47"/>
        <v>31230.785610062801</v>
      </c>
      <c r="R355" s="16">
        <f t="shared" si="48"/>
        <v>9482.5600000000013</v>
      </c>
      <c r="S355" s="2">
        <f t="shared" si="49"/>
        <v>-8358.0656100628003</v>
      </c>
      <c r="T355" s="14">
        <f t="shared" si="50"/>
        <v>0.41457946409521912</v>
      </c>
      <c r="U355" s="5">
        <f t="shared" si="51"/>
        <v>-0.36541633920507921</v>
      </c>
      <c r="V355" s="14">
        <f t="shared" si="52"/>
        <v>0.41457946409521912</v>
      </c>
      <c r="W355" s="11">
        <f t="shared" si="53"/>
        <v>-0.36541633920507921</v>
      </c>
    </row>
    <row r="356" spans="1:23" ht="18" x14ac:dyDescent="0.25">
      <c r="A356" t="s">
        <v>3</v>
      </c>
      <c r="B356" s="15" t="s">
        <v>166</v>
      </c>
      <c r="C356" t="s">
        <v>32</v>
      </c>
      <c r="D356" t="s">
        <v>4</v>
      </c>
      <c r="E356" t="s">
        <v>34</v>
      </c>
      <c r="F356" t="s">
        <v>35</v>
      </c>
      <c r="G356">
        <v>1</v>
      </c>
      <c r="H356" s="18">
        <v>45988</v>
      </c>
      <c r="I356" s="16">
        <v>2859.09</v>
      </c>
      <c r="J356" s="2">
        <v>2859.09</v>
      </c>
      <c r="K356" s="2">
        <f t="shared" si="45"/>
        <v>2859.09</v>
      </c>
      <c r="L356" s="4"/>
      <c r="M356" s="27"/>
      <c r="N356" s="16">
        <v>1673.77</v>
      </c>
      <c r="O356" s="2">
        <v>3903.8482012578502</v>
      </c>
      <c r="P356" s="16">
        <f t="shared" si="46"/>
        <v>1673.77</v>
      </c>
      <c r="Q356" s="2">
        <f t="shared" si="47"/>
        <v>3903.8482012578502</v>
      </c>
      <c r="R356" s="16">
        <f t="shared" si="48"/>
        <v>1185.3200000000002</v>
      </c>
      <c r="S356" s="2">
        <f t="shared" si="49"/>
        <v>-1044.75820125785</v>
      </c>
      <c r="T356" s="14">
        <f t="shared" si="50"/>
        <v>0.41457946409521912</v>
      </c>
      <c r="U356" s="5">
        <f t="shared" si="51"/>
        <v>-0.36541633920507921</v>
      </c>
      <c r="V356" s="14">
        <f t="shared" si="52"/>
        <v>0.41457946409521912</v>
      </c>
      <c r="W356" s="11">
        <f t="shared" si="53"/>
        <v>-0.36541633920507921</v>
      </c>
    </row>
    <row r="357" spans="1:23" ht="18" x14ac:dyDescent="0.25">
      <c r="A357" t="s">
        <v>3</v>
      </c>
      <c r="B357" s="15" t="s">
        <v>166</v>
      </c>
      <c r="C357" t="s">
        <v>32</v>
      </c>
      <c r="D357" t="s">
        <v>4</v>
      </c>
      <c r="E357" t="s">
        <v>34</v>
      </c>
      <c r="F357" t="s">
        <v>35</v>
      </c>
      <c r="G357">
        <v>2</v>
      </c>
      <c r="H357" s="18">
        <v>45988</v>
      </c>
      <c r="I357" s="16">
        <v>2859.09</v>
      </c>
      <c r="J357" s="2">
        <v>2859.09</v>
      </c>
      <c r="K357" s="2">
        <f t="shared" si="45"/>
        <v>5718.18</v>
      </c>
      <c r="L357" s="4"/>
      <c r="M357" s="27"/>
      <c r="N357" s="16">
        <v>1673.77</v>
      </c>
      <c r="O357" s="2">
        <v>3903.8482012578502</v>
      </c>
      <c r="P357" s="16">
        <f t="shared" si="46"/>
        <v>3347.54</v>
      </c>
      <c r="Q357" s="2">
        <f t="shared" si="47"/>
        <v>7807.6964025157004</v>
      </c>
      <c r="R357" s="16">
        <f t="shared" si="48"/>
        <v>2370.6400000000003</v>
      </c>
      <c r="S357" s="2">
        <f t="shared" si="49"/>
        <v>-2089.5164025157001</v>
      </c>
      <c r="T357" s="14">
        <f t="shared" si="50"/>
        <v>0.41457946409521912</v>
      </c>
      <c r="U357" s="5">
        <f t="shared" si="51"/>
        <v>-0.36541633920507921</v>
      </c>
      <c r="V357" s="14">
        <f t="shared" si="52"/>
        <v>0.41457946409521912</v>
      </c>
      <c r="W357" s="11">
        <f t="shared" si="53"/>
        <v>-0.36541633920507921</v>
      </c>
    </row>
    <row r="358" spans="1:23" ht="18" x14ac:dyDescent="0.25">
      <c r="A358" t="s">
        <v>3</v>
      </c>
      <c r="B358" s="15" t="s">
        <v>166</v>
      </c>
      <c r="C358" t="s">
        <v>32</v>
      </c>
      <c r="D358" t="s">
        <v>4</v>
      </c>
      <c r="E358" t="s">
        <v>34</v>
      </c>
      <c r="F358" t="s">
        <v>35</v>
      </c>
      <c r="G358">
        <v>1</v>
      </c>
      <c r="H358" s="18">
        <v>45988</v>
      </c>
      <c r="I358" s="16">
        <v>2859.09</v>
      </c>
      <c r="J358" s="2">
        <v>2859.09</v>
      </c>
      <c r="K358" s="2">
        <f t="shared" si="45"/>
        <v>2859.09</v>
      </c>
      <c r="L358" s="4"/>
      <c r="M358" s="27"/>
      <c r="N358" s="16">
        <v>1673.77</v>
      </c>
      <c r="O358" s="2">
        <v>3903.8482012578502</v>
      </c>
      <c r="P358" s="16">
        <f t="shared" si="46"/>
        <v>1673.77</v>
      </c>
      <c r="Q358" s="2">
        <f t="shared" si="47"/>
        <v>3903.8482012578502</v>
      </c>
      <c r="R358" s="16">
        <f t="shared" si="48"/>
        <v>1185.3200000000002</v>
      </c>
      <c r="S358" s="2">
        <f t="shared" si="49"/>
        <v>-1044.75820125785</v>
      </c>
      <c r="T358" s="14">
        <f t="shared" si="50"/>
        <v>0.41457946409521912</v>
      </c>
      <c r="U358" s="5">
        <f t="shared" si="51"/>
        <v>-0.36541633920507921</v>
      </c>
      <c r="V358" s="14">
        <f t="shared" si="52"/>
        <v>0.41457946409521912</v>
      </c>
      <c r="W358" s="11">
        <f t="shared" si="53"/>
        <v>-0.36541633920507921</v>
      </c>
    </row>
    <row r="359" spans="1:23" ht="18" x14ac:dyDescent="0.25">
      <c r="A359" t="s">
        <v>3</v>
      </c>
      <c r="B359" s="15" t="s">
        <v>166</v>
      </c>
      <c r="C359" t="s">
        <v>32</v>
      </c>
      <c r="D359" t="s">
        <v>4</v>
      </c>
      <c r="E359" t="s">
        <v>34</v>
      </c>
      <c r="F359" t="s">
        <v>35</v>
      </c>
      <c r="G359">
        <v>4</v>
      </c>
      <c r="H359" s="18">
        <v>45988</v>
      </c>
      <c r="I359" s="16">
        <v>2859.09</v>
      </c>
      <c r="J359" s="2">
        <v>2859.09</v>
      </c>
      <c r="K359" s="2">
        <f t="shared" si="45"/>
        <v>11436.36</v>
      </c>
      <c r="L359" s="4"/>
      <c r="M359" s="27"/>
      <c r="N359" s="16">
        <v>1673.77</v>
      </c>
      <c r="O359" s="2">
        <v>3903.8482012578502</v>
      </c>
      <c r="P359" s="16">
        <f t="shared" si="46"/>
        <v>6695.08</v>
      </c>
      <c r="Q359" s="2">
        <f t="shared" si="47"/>
        <v>15615.392805031401</v>
      </c>
      <c r="R359" s="16">
        <f t="shared" si="48"/>
        <v>4741.2800000000007</v>
      </c>
      <c r="S359" s="2">
        <f t="shared" si="49"/>
        <v>-4179.0328050314001</v>
      </c>
      <c r="T359" s="14">
        <f t="shared" si="50"/>
        <v>0.41457946409521912</v>
      </c>
      <c r="U359" s="5">
        <f t="shared" si="51"/>
        <v>-0.36541633920507921</v>
      </c>
      <c r="V359" s="14">
        <f t="shared" si="52"/>
        <v>0.41457946409521912</v>
      </c>
      <c r="W359" s="11">
        <f t="shared" si="53"/>
        <v>-0.36541633920507921</v>
      </c>
    </row>
    <row r="360" spans="1:23" ht="18" x14ac:dyDescent="0.25">
      <c r="A360" t="s">
        <v>3</v>
      </c>
      <c r="B360" s="15" t="s">
        <v>166</v>
      </c>
      <c r="C360" t="s">
        <v>32</v>
      </c>
      <c r="D360" t="s">
        <v>4</v>
      </c>
      <c r="E360" t="s">
        <v>34</v>
      </c>
      <c r="F360" t="s">
        <v>35</v>
      </c>
      <c r="G360">
        <v>6</v>
      </c>
      <c r="H360" s="18">
        <v>45988</v>
      </c>
      <c r="I360" s="16">
        <v>2859.09</v>
      </c>
      <c r="J360" s="2">
        <v>2859.09</v>
      </c>
      <c r="K360" s="2">
        <f t="shared" si="45"/>
        <v>17154.54</v>
      </c>
      <c r="L360" s="4"/>
      <c r="M360" s="27"/>
      <c r="N360" s="16">
        <v>1673.77</v>
      </c>
      <c r="O360" s="2">
        <v>3903.8482012578502</v>
      </c>
      <c r="P360" s="16">
        <f t="shared" si="46"/>
        <v>10042.619999999999</v>
      </c>
      <c r="Q360" s="2">
        <f t="shared" si="47"/>
        <v>23423.089207547102</v>
      </c>
      <c r="R360" s="16">
        <f t="shared" si="48"/>
        <v>7111.920000000001</v>
      </c>
      <c r="S360" s="2">
        <f t="shared" si="49"/>
        <v>-6268.5492075471002</v>
      </c>
      <c r="T360" s="14">
        <f t="shared" si="50"/>
        <v>0.41457946409521912</v>
      </c>
      <c r="U360" s="5">
        <f t="shared" si="51"/>
        <v>-0.36541633920507921</v>
      </c>
      <c r="V360" s="14">
        <f t="shared" si="52"/>
        <v>0.41457946409521912</v>
      </c>
      <c r="W360" s="11">
        <f t="shared" si="53"/>
        <v>-0.36541633920507921</v>
      </c>
    </row>
    <row r="361" spans="1:23" ht="72" x14ac:dyDescent="0.25">
      <c r="A361" t="s">
        <v>99</v>
      </c>
      <c r="B361" s="15" t="s">
        <v>296</v>
      </c>
      <c r="C361" t="s">
        <v>106</v>
      </c>
      <c r="D361" t="s">
        <v>7</v>
      </c>
      <c r="E361" t="s">
        <v>107</v>
      </c>
      <c r="F361" t="s">
        <v>14</v>
      </c>
      <c r="G361">
        <v>4</v>
      </c>
      <c r="H361" s="18">
        <v>45769</v>
      </c>
      <c r="I361" s="16">
        <v>23341.34</v>
      </c>
      <c r="J361" s="2">
        <v>23341.34</v>
      </c>
      <c r="K361" s="2">
        <f t="shared" si="45"/>
        <v>93365.36</v>
      </c>
      <c r="L361" s="25" t="s">
        <v>298</v>
      </c>
      <c r="M361" s="27" t="s">
        <v>293</v>
      </c>
      <c r="N361" s="16">
        <v>2939.76</v>
      </c>
      <c r="O361" s="2">
        <v>13788.741</v>
      </c>
      <c r="P361" s="16">
        <f t="shared" si="46"/>
        <v>11759.04</v>
      </c>
      <c r="Q361" s="2">
        <f t="shared" si="47"/>
        <v>55154.964</v>
      </c>
      <c r="R361" s="16">
        <f t="shared" si="48"/>
        <v>81606.320000000007</v>
      </c>
      <c r="S361" s="2">
        <f t="shared" si="49"/>
        <v>38210.396000000001</v>
      </c>
      <c r="T361" s="14">
        <f t="shared" si="50"/>
        <v>0.87405350335499166</v>
      </c>
      <c r="U361" s="5">
        <f t="shared" si="51"/>
        <v>0.40925666649815307</v>
      </c>
      <c r="V361" s="14">
        <f t="shared" si="52"/>
        <v>0.87405350335499166</v>
      </c>
      <c r="W361" s="11">
        <f t="shared" si="53"/>
        <v>0.40925666649815307</v>
      </c>
    </row>
    <row r="362" spans="1:23" ht="100.5" x14ac:dyDescent="0.25">
      <c r="A362" t="s">
        <v>99</v>
      </c>
      <c r="B362" s="15" t="s">
        <v>296</v>
      </c>
      <c r="C362" t="s">
        <v>106</v>
      </c>
      <c r="D362" t="s">
        <v>7</v>
      </c>
      <c r="E362" t="s">
        <v>107</v>
      </c>
      <c r="F362" t="s">
        <v>14</v>
      </c>
      <c r="G362">
        <v>3</v>
      </c>
      <c r="H362" s="18">
        <v>45769</v>
      </c>
      <c r="I362" s="16">
        <v>24169.32</v>
      </c>
      <c r="J362" s="2">
        <v>24169.32</v>
      </c>
      <c r="K362" s="2">
        <f t="shared" si="45"/>
        <v>72507.959999999992</v>
      </c>
      <c r="L362" s="25" t="s">
        <v>301</v>
      </c>
      <c r="M362" s="27"/>
      <c r="N362" s="16">
        <v>2939.76</v>
      </c>
      <c r="O362" s="2">
        <v>13788.741</v>
      </c>
      <c r="P362" s="16">
        <f t="shared" si="46"/>
        <v>8819.2800000000007</v>
      </c>
      <c r="Q362" s="2">
        <f t="shared" si="47"/>
        <v>41366.222999999998</v>
      </c>
      <c r="R362" s="16">
        <f t="shared" si="48"/>
        <v>63688.679999999993</v>
      </c>
      <c r="S362" s="2">
        <f t="shared" si="49"/>
        <v>31141.737000000001</v>
      </c>
      <c r="T362" s="14">
        <f t="shared" si="50"/>
        <v>0.87836811296304562</v>
      </c>
      <c r="U362" s="5">
        <f t="shared" si="51"/>
        <v>0.42949404451594003</v>
      </c>
      <c r="V362" s="14">
        <f t="shared" si="52"/>
        <v>0.87836811296304573</v>
      </c>
      <c r="W362" s="11">
        <f t="shared" si="53"/>
        <v>0.42949404451594009</v>
      </c>
    </row>
    <row r="363" spans="1:23" ht="43.5" x14ac:dyDescent="0.25">
      <c r="A363" t="s">
        <v>129</v>
      </c>
      <c r="B363" s="15" t="s">
        <v>296</v>
      </c>
      <c r="C363" t="s">
        <v>106</v>
      </c>
      <c r="D363" t="s">
        <v>7</v>
      </c>
      <c r="E363" t="s">
        <v>107</v>
      </c>
      <c r="F363" t="s">
        <v>64</v>
      </c>
      <c r="G363">
        <v>20</v>
      </c>
      <c r="H363" s="18">
        <v>45924</v>
      </c>
      <c r="I363" s="16">
        <v>2939.76</v>
      </c>
      <c r="J363" s="2">
        <v>2939.76</v>
      </c>
      <c r="K363" s="2">
        <f t="shared" si="45"/>
        <v>58795.200000000004</v>
      </c>
      <c r="L363" s="25" t="s">
        <v>300</v>
      </c>
      <c r="M363" s="27"/>
      <c r="N363" s="16">
        <v>2939.76</v>
      </c>
      <c r="O363" s="2">
        <v>3233.84</v>
      </c>
      <c r="P363" s="16">
        <f t="shared" si="46"/>
        <v>58795.200000000004</v>
      </c>
      <c r="Q363" s="2">
        <f t="shared" si="47"/>
        <v>64676.800000000003</v>
      </c>
      <c r="R363" s="16">
        <f t="shared" si="48"/>
        <v>0</v>
      </c>
      <c r="S363" s="2">
        <f t="shared" si="49"/>
        <v>-5881.5999999999985</v>
      </c>
      <c r="T363" s="14">
        <f t="shared" si="50"/>
        <v>0</v>
      </c>
      <c r="U363" s="5">
        <f t="shared" si="51"/>
        <v>-0.10003537703758127</v>
      </c>
      <c r="V363" s="14">
        <f t="shared" si="52"/>
        <v>0</v>
      </c>
      <c r="W363" s="11">
        <f t="shared" si="53"/>
        <v>-0.10003537703758127</v>
      </c>
    </row>
    <row r="364" spans="1:23" ht="43.5" x14ac:dyDescent="0.25">
      <c r="A364" t="s">
        <v>129</v>
      </c>
      <c r="B364" s="15" t="s">
        <v>296</v>
      </c>
      <c r="C364" t="s">
        <v>106</v>
      </c>
      <c r="D364" t="s">
        <v>7</v>
      </c>
      <c r="E364" t="s">
        <v>107</v>
      </c>
      <c r="F364" t="s">
        <v>64</v>
      </c>
      <c r="G364">
        <v>20</v>
      </c>
      <c r="H364" s="18">
        <v>45999</v>
      </c>
      <c r="I364" s="16">
        <v>3822</v>
      </c>
      <c r="J364" s="2">
        <v>3822</v>
      </c>
      <c r="K364" s="2">
        <f t="shared" si="45"/>
        <v>76440</v>
      </c>
      <c r="L364" s="25" t="s">
        <v>299</v>
      </c>
      <c r="M364" s="27" t="s">
        <v>293</v>
      </c>
      <c r="N364" s="16">
        <v>2939.76</v>
      </c>
      <c r="O364" s="2">
        <v>3527.92</v>
      </c>
      <c r="P364" s="16">
        <f t="shared" si="46"/>
        <v>58795.200000000004</v>
      </c>
      <c r="Q364" s="2">
        <f t="shared" si="47"/>
        <v>70558.399999999994</v>
      </c>
      <c r="R364" s="16">
        <f t="shared" si="48"/>
        <v>17644.799999999996</v>
      </c>
      <c r="S364" s="2">
        <f t="shared" si="49"/>
        <v>5881.5999999999985</v>
      </c>
      <c r="T364" s="14">
        <f t="shared" si="50"/>
        <v>0.23083202511773934</v>
      </c>
      <c r="U364" s="5">
        <f t="shared" si="51"/>
        <v>7.6944008372579781E-2</v>
      </c>
      <c r="V364" s="14">
        <f t="shared" si="52"/>
        <v>0.23083202511773934</v>
      </c>
      <c r="W364" s="11">
        <f t="shared" si="53"/>
        <v>7.6944008372579781E-2</v>
      </c>
    </row>
    <row r="365" spans="1:23" ht="18" x14ac:dyDescent="0.25">
      <c r="A365" t="s">
        <v>80</v>
      </c>
      <c r="B365" s="15" t="s">
        <v>297</v>
      </c>
      <c r="C365" t="s">
        <v>85</v>
      </c>
      <c r="D365" t="s">
        <v>5</v>
      </c>
      <c r="E365" t="s">
        <v>90</v>
      </c>
      <c r="F365" t="s">
        <v>14</v>
      </c>
      <c r="G365">
        <v>1</v>
      </c>
      <c r="H365" s="18">
        <v>45688</v>
      </c>
      <c r="I365" s="16">
        <v>24671.99</v>
      </c>
      <c r="J365" s="2">
        <v>24671.99</v>
      </c>
      <c r="K365" s="2">
        <f t="shared" si="45"/>
        <v>24671.99</v>
      </c>
      <c r="L365" s="4"/>
      <c r="M365" s="27"/>
      <c r="N365" s="16">
        <v>22429.08</v>
      </c>
      <c r="O365" s="2">
        <v>24130.597931034499</v>
      </c>
      <c r="P365" s="16">
        <f t="shared" si="46"/>
        <v>22429.08</v>
      </c>
      <c r="Q365" s="2">
        <f t="shared" si="47"/>
        <v>24130.597931034499</v>
      </c>
      <c r="R365" s="16">
        <f t="shared" si="48"/>
        <v>2242.91</v>
      </c>
      <c r="S365" s="2">
        <f t="shared" si="49"/>
        <v>541.3920689655024</v>
      </c>
      <c r="T365" s="14">
        <f t="shared" si="50"/>
        <v>9.0909164603260609E-2</v>
      </c>
      <c r="U365" s="5">
        <f t="shared" si="51"/>
        <v>2.1943591455958856E-2</v>
      </c>
      <c r="V365" s="14">
        <f t="shared" si="52"/>
        <v>9.0909164603260609E-2</v>
      </c>
      <c r="W365" s="11">
        <f t="shared" si="53"/>
        <v>2.1943591455958856E-2</v>
      </c>
    </row>
    <row r="366" spans="1:23" ht="18" x14ac:dyDescent="0.25">
      <c r="A366" t="s">
        <v>80</v>
      </c>
      <c r="B366" s="15" t="s">
        <v>297</v>
      </c>
      <c r="C366" t="s">
        <v>85</v>
      </c>
      <c r="D366" t="s">
        <v>5</v>
      </c>
      <c r="E366" t="s">
        <v>90</v>
      </c>
      <c r="F366" t="s">
        <v>14</v>
      </c>
      <c r="G366">
        <v>1</v>
      </c>
      <c r="H366" s="18">
        <v>45695</v>
      </c>
      <c r="I366" s="16">
        <v>24671.99</v>
      </c>
      <c r="J366" s="2">
        <v>24671.99</v>
      </c>
      <c r="K366" s="2">
        <f t="shared" si="45"/>
        <v>24671.99</v>
      </c>
      <c r="L366" s="4"/>
      <c r="M366" s="27"/>
      <c r="N366" s="16">
        <v>22429.08</v>
      </c>
      <c r="O366" s="2">
        <v>24130.597931034499</v>
      </c>
      <c r="P366" s="16">
        <f t="shared" si="46"/>
        <v>22429.08</v>
      </c>
      <c r="Q366" s="2">
        <f t="shared" si="47"/>
        <v>24130.597931034499</v>
      </c>
      <c r="R366" s="16">
        <f t="shared" si="48"/>
        <v>2242.91</v>
      </c>
      <c r="S366" s="2">
        <f t="shared" si="49"/>
        <v>541.3920689655024</v>
      </c>
      <c r="T366" s="14">
        <f t="shared" si="50"/>
        <v>9.0909164603260609E-2</v>
      </c>
      <c r="U366" s="5">
        <f t="shared" si="51"/>
        <v>2.1943591455958856E-2</v>
      </c>
      <c r="V366" s="14">
        <f t="shared" si="52"/>
        <v>9.0909164603260609E-2</v>
      </c>
      <c r="W366" s="11">
        <f t="shared" si="53"/>
        <v>2.1943591455958856E-2</v>
      </c>
    </row>
    <row r="367" spans="1:23" ht="18" x14ac:dyDescent="0.25">
      <c r="A367" t="s">
        <v>80</v>
      </c>
      <c r="B367" s="15" t="s">
        <v>297</v>
      </c>
      <c r="C367" t="s">
        <v>85</v>
      </c>
      <c r="D367" t="s">
        <v>5</v>
      </c>
      <c r="E367" t="s">
        <v>90</v>
      </c>
      <c r="F367" t="s">
        <v>14</v>
      </c>
      <c r="G367">
        <v>1</v>
      </c>
      <c r="H367" s="18">
        <v>45707</v>
      </c>
      <c r="I367" s="16">
        <v>24671.99</v>
      </c>
      <c r="J367" s="2">
        <v>24671.99</v>
      </c>
      <c r="K367" s="2">
        <f t="shared" si="45"/>
        <v>24671.99</v>
      </c>
      <c r="L367" s="4"/>
      <c r="M367" s="27"/>
      <c r="N367" s="16">
        <v>22429.08</v>
      </c>
      <c r="O367" s="2">
        <v>24130.597931034499</v>
      </c>
      <c r="P367" s="16">
        <f t="shared" si="46"/>
        <v>22429.08</v>
      </c>
      <c r="Q367" s="2">
        <f t="shared" si="47"/>
        <v>24130.597931034499</v>
      </c>
      <c r="R367" s="16">
        <f t="shared" si="48"/>
        <v>2242.91</v>
      </c>
      <c r="S367" s="2">
        <f t="shared" si="49"/>
        <v>541.3920689655024</v>
      </c>
      <c r="T367" s="14">
        <f t="shared" si="50"/>
        <v>9.0909164603260609E-2</v>
      </c>
      <c r="U367" s="5">
        <f t="shared" si="51"/>
        <v>2.1943591455958856E-2</v>
      </c>
      <c r="V367" s="14">
        <f t="shared" si="52"/>
        <v>9.0909164603260609E-2</v>
      </c>
      <c r="W367" s="11">
        <f t="shared" si="53"/>
        <v>2.1943591455958856E-2</v>
      </c>
    </row>
    <row r="368" spans="1:23" ht="18" x14ac:dyDescent="0.25">
      <c r="A368" t="s">
        <v>80</v>
      </c>
      <c r="B368" s="15" t="s">
        <v>297</v>
      </c>
      <c r="C368" t="s">
        <v>85</v>
      </c>
      <c r="D368" t="s">
        <v>5</v>
      </c>
      <c r="E368" t="s">
        <v>90</v>
      </c>
      <c r="F368" t="s">
        <v>14</v>
      </c>
      <c r="G368">
        <v>1</v>
      </c>
      <c r="H368" s="18">
        <v>45720</v>
      </c>
      <c r="I368" s="16">
        <v>24671.99</v>
      </c>
      <c r="J368" s="2">
        <v>24671.99</v>
      </c>
      <c r="K368" s="2">
        <f t="shared" si="45"/>
        <v>24671.99</v>
      </c>
      <c r="L368" s="4"/>
      <c r="M368" s="27"/>
      <c r="N368" s="16">
        <v>22429.08</v>
      </c>
      <c r="O368" s="2">
        <v>24130.597931034499</v>
      </c>
      <c r="P368" s="16">
        <f t="shared" si="46"/>
        <v>22429.08</v>
      </c>
      <c r="Q368" s="2">
        <f t="shared" si="47"/>
        <v>24130.597931034499</v>
      </c>
      <c r="R368" s="16">
        <f t="shared" si="48"/>
        <v>2242.91</v>
      </c>
      <c r="S368" s="2">
        <f t="shared" si="49"/>
        <v>541.3920689655024</v>
      </c>
      <c r="T368" s="14">
        <f t="shared" si="50"/>
        <v>9.0909164603260609E-2</v>
      </c>
      <c r="U368" s="5">
        <f t="shared" si="51"/>
        <v>2.1943591455958856E-2</v>
      </c>
      <c r="V368" s="14">
        <f t="shared" si="52"/>
        <v>9.0909164603260609E-2</v>
      </c>
      <c r="W368" s="11">
        <f t="shared" si="53"/>
        <v>2.1943591455958856E-2</v>
      </c>
    </row>
    <row r="369" spans="1:23" ht="18" x14ac:dyDescent="0.25">
      <c r="A369" t="s">
        <v>80</v>
      </c>
      <c r="B369" s="15" t="s">
        <v>297</v>
      </c>
      <c r="C369" t="s">
        <v>85</v>
      </c>
      <c r="D369" t="s">
        <v>5</v>
      </c>
      <c r="E369" t="s">
        <v>90</v>
      </c>
      <c r="F369" t="s">
        <v>14</v>
      </c>
      <c r="G369">
        <v>1</v>
      </c>
      <c r="H369" s="18">
        <v>45818</v>
      </c>
      <c r="I369" s="16">
        <v>24671.99</v>
      </c>
      <c r="J369" s="2">
        <v>24671.99</v>
      </c>
      <c r="K369" s="2">
        <f t="shared" si="45"/>
        <v>24671.99</v>
      </c>
      <c r="L369" s="4"/>
      <c r="M369" s="27"/>
      <c r="N369" s="16">
        <v>22429.08</v>
      </c>
      <c r="O369" s="2">
        <v>24130.597931034499</v>
      </c>
      <c r="P369" s="16">
        <f t="shared" si="46"/>
        <v>22429.08</v>
      </c>
      <c r="Q369" s="2">
        <f t="shared" si="47"/>
        <v>24130.597931034499</v>
      </c>
      <c r="R369" s="16">
        <f t="shared" si="48"/>
        <v>2242.91</v>
      </c>
      <c r="S369" s="2">
        <f t="shared" si="49"/>
        <v>541.3920689655024</v>
      </c>
      <c r="T369" s="14">
        <f t="shared" si="50"/>
        <v>9.0909164603260609E-2</v>
      </c>
      <c r="U369" s="5">
        <f t="shared" si="51"/>
        <v>2.1943591455958856E-2</v>
      </c>
      <c r="V369" s="14">
        <f t="shared" si="52"/>
        <v>9.0909164603260609E-2</v>
      </c>
      <c r="W369" s="11">
        <f t="shared" si="53"/>
        <v>2.1943591455958856E-2</v>
      </c>
    </row>
    <row r="370" spans="1:23" ht="18" x14ac:dyDescent="0.25">
      <c r="A370" t="s">
        <v>80</v>
      </c>
      <c r="B370" s="15" t="s">
        <v>297</v>
      </c>
      <c r="C370" t="s">
        <v>85</v>
      </c>
      <c r="D370" t="s">
        <v>5</v>
      </c>
      <c r="E370" t="s">
        <v>90</v>
      </c>
      <c r="F370" t="s">
        <v>14</v>
      </c>
      <c r="G370">
        <v>1</v>
      </c>
      <c r="H370" s="18">
        <v>45818</v>
      </c>
      <c r="I370" s="16">
        <v>24671.99</v>
      </c>
      <c r="J370" s="2">
        <v>24671.99</v>
      </c>
      <c r="K370" s="2">
        <f t="shared" si="45"/>
        <v>24671.99</v>
      </c>
      <c r="L370" s="4"/>
      <c r="M370" s="27"/>
      <c r="N370" s="16">
        <v>22429.08</v>
      </c>
      <c r="O370" s="2">
        <v>24130.597931034499</v>
      </c>
      <c r="P370" s="16">
        <f t="shared" si="46"/>
        <v>22429.08</v>
      </c>
      <c r="Q370" s="2">
        <f t="shared" si="47"/>
        <v>24130.597931034499</v>
      </c>
      <c r="R370" s="16">
        <f t="shared" si="48"/>
        <v>2242.91</v>
      </c>
      <c r="S370" s="2">
        <f t="shared" si="49"/>
        <v>541.3920689655024</v>
      </c>
      <c r="T370" s="14">
        <f t="shared" si="50"/>
        <v>9.0909164603260609E-2</v>
      </c>
      <c r="U370" s="5">
        <f t="shared" si="51"/>
        <v>2.1943591455958856E-2</v>
      </c>
      <c r="V370" s="14">
        <f t="shared" si="52"/>
        <v>9.0909164603260609E-2</v>
      </c>
      <c r="W370" s="11">
        <f t="shared" si="53"/>
        <v>2.1943591455958856E-2</v>
      </c>
    </row>
    <row r="371" spans="1:23" ht="18" x14ac:dyDescent="0.25">
      <c r="A371" t="s">
        <v>80</v>
      </c>
      <c r="B371" s="15" t="s">
        <v>297</v>
      </c>
      <c r="C371" t="s">
        <v>85</v>
      </c>
      <c r="D371" t="s">
        <v>5</v>
      </c>
      <c r="E371" t="s">
        <v>90</v>
      </c>
      <c r="F371" t="s">
        <v>14</v>
      </c>
      <c r="G371">
        <v>1</v>
      </c>
      <c r="H371" s="18">
        <v>45826</v>
      </c>
      <c r="I371" s="16">
        <v>24671.99</v>
      </c>
      <c r="J371" s="2">
        <v>24671.99</v>
      </c>
      <c r="K371" s="2">
        <f t="shared" si="45"/>
        <v>24671.99</v>
      </c>
      <c r="L371" s="4"/>
      <c r="M371" s="27"/>
      <c r="N371" s="16">
        <v>22429.08</v>
      </c>
      <c r="O371" s="2">
        <v>24130.597931034499</v>
      </c>
      <c r="P371" s="16">
        <f t="shared" si="46"/>
        <v>22429.08</v>
      </c>
      <c r="Q371" s="2">
        <f t="shared" si="47"/>
        <v>24130.597931034499</v>
      </c>
      <c r="R371" s="16">
        <f t="shared" si="48"/>
        <v>2242.91</v>
      </c>
      <c r="S371" s="2">
        <f t="shared" si="49"/>
        <v>541.3920689655024</v>
      </c>
      <c r="T371" s="14">
        <f t="shared" si="50"/>
        <v>9.0909164603260609E-2</v>
      </c>
      <c r="U371" s="5">
        <f t="shared" si="51"/>
        <v>2.1943591455958856E-2</v>
      </c>
      <c r="V371" s="14">
        <f t="shared" si="52"/>
        <v>9.0909164603260609E-2</v>
      </c>
      <c r="W371" s="11">
        <f t="shared" si="53"/>
        <v>2.1943591455958856E-2</v>
      </c>
    </row>
    <row r="372" spans="1:23" ht="18" x14ac:dyDescent="0.25">
      <c r="A372" t="s">
        <v>80</v>
      </c>
      <c r="B372" s="15" t="s">
        <v>297</v>
      </c>
      <c r="C372" t="s">
        <v>85</v>
      </c>
      <c r="D372" t="s">
        <v>5</v>
      </c>
      <c r="E372" t="s">
        <v>90</v>
      </c>
      <c r="F372" t="s">
        <v>14</v>
      </c>
      <c r="G372">
        <v>1</v>
      </c>
      <c r="H372" s="18">
        <v>45828</v>
      </c>
      <c r="I372" s="16">
        <v>24671.99</v>
      </c>
      <c r="J372" s="2">
        <v>24671.99</v>
      </c>
      <c r="K372" s="2">
        <f t="shared" si="45"/>
        <v>24671.99</v>
      </c>
      <c r="L372" s="4"/>
      <c r="M372" s="27"/>
      <c r="N372" s="16">
        <v>22429.08</v>
      </c>
      <c r="O372" s="2">
        <v>24130.597931034499</v>
      </c>
      <c r="P372" s="16">
        <f t="shared" si="46"/>
        <v>22429.08</v>
      </c>
      <c r="Q372" s="2">
        <f t="shared" si="47"/>
        <v>24130.597931034499</v>
      </c>
      <c r="R372" s="16">
        <f t="shared" si="48"/>
        <v>2242.91</v>
      </c>
      <c r="S372" s="2">
        <f t="shared" si="49"/>
        <v>541.3920689655024</v>
      </c>
      <c r="T372" s="14">
        <f t="shared" si="50"/>
        <v>9.0909164603260609E-2</v>
      </c>
      <c r="U372" s="5">
        <f t="shared" si="51"/>
        <v>2.1943591455958856E-2</v>
      </c>
      <c r="V372" s="14">
        <f t="shared" si="52"/>
        <v>9.0909164603260609E-2</v>
      </c>
      <c r="W372" s="11">
        <f t="shared" si="53"/>
        <v>2.1943591455958856E-2</v>
      </c>
    </row>
    <row r="373" spans="1:23" ht="18" x14ac:dyDescent="0.25">
      <c r="A373" t="s">
        <v>80</v>
      </c>
      <c r="B373" s="15" t="s">
        <v>297</v>
      </c>
      <c r="C373" t="s">
        <v>85</v>
      </c>
      <c r="D373" t="s">
        <v>5</v>
      </c>
      <c r="E373" t="s">
        <v>90</v>
      </c>
      <c r="F373" t="s">
        <v>14</v>
      </c>
      <c r="G373">
        <v>1</v>
      </c>
      <c r="H373" s="18">
        <v>45912</v>
      </c>
      <c r="I373" s="16">
        <v>24671.99</v>
      </c>
      <c r="J373" s="2">
        <v>24671.99</v>
      </c>
      <c r="K373" s="2">
        <f t="shared" si="45"/>
        <v>24671.99</v>
      </c>
      <c r="L373" s="4"/>
      <c r="M373" s="27"/>
      <c r="N373" s="16">
        <v>22429.08</v>
      </c>
      <c r="O373" s="2">
        <v>24130.597931034499</v>
      </c>
      <c r="P373" s="16">
        <f t="shared" si="46"/>
        <v>22429.08</v>
      </c>
      <c r="Q373" s="2">
        <f t="shared" si="47"/>
        <v>24130.597931034499</v>
      </c>
      <c r="R373" s="16">
        <f t="shared" si="48"/>
        <v>2242.91</v>
      </c>
      <c r="S373" s="2">
        <f t="shared" si="49"/>
        <v>541.3920689655024</v>
      </c>
      <c r="T373" s="14">
        <f t="shared" si="50"/>
        <v>9.0909164603260609E-2</v>
      </c>
      <c r="U373" s="5">
        <f t="shared" si="51"/>
        <v>2.1943591455958856E-2</v>
      </c>
      <c r="V373" s="14">
        <f t="shared" si="52"/>
        <v>9.0909164603260609E-2</v>
      </c>
      <c r="W373" s="11">
        <f t="shared" si="53"/>
        <v>2.1943591455958856E-2</v>
      </c>
    </row>
    <row r="374" spans="1:23" ht="18" x14ac:dyDescent="0.25">
      <c r="A374" t="s">
        <v>80</v>
      </c>
      <c r="B374" s="15" t="s">
        <v>297</v>
      </c>
      <c r="C374" t="s">
        <v>85</v>
      </c>
      <c r="D374" t="s">
        <v>5</v>
      </c>
      <c r="E374" t="s">
        <v>90</v>
      </c>
      <c r="F374" t="s">
        <v>14</v>
      </c>
      <c r="G374">
        <v>1</v>
      </c>
      <c r="H374" s="18">
        <v>45912</v>
      </c>
      <c r="I374" s="16">
        <v>24671.99</v>
      </c>
      <c r="J374" s="2">
        <v>24671.99</v>
      </c>
      <c r="K374" s="2">
        <f t="shared" si="45"/>
        <v>24671.99</v>
      </c>
      <c r="L374" s="4"/>
      <c r="M374" s="27"/>
      <c r="N374" s="16">
        <v>22429.08</v>
      </c>
      <c r="O374" s="2">
        <v>24130.597931034499</v>
      </c>
      <c r="P374" s="16">
        <f t="shared" si="46"/>
        <v>22429.08</v>
      </c>
      <c r="Q374" s="2">
        <f t="shared" si="47"/>
        <v>24130.597931034499</v>
      </c>
      <c r="R374" s="16">
        <f t="shared" si="48"/>
        <v>2242.91</v>
      </c>
      <c r="S374" s="2">
        <f t="shared" si="49"/>
        <v>541.3920689655024</v>
      </c>
      <c r="T374" s="14">
        <f t="shared" si="50"/>
        <v>9.0909164603260609E-2</v>
      </c>
      <c r="U374" s="5">
        <f t="shared" si="51"/>
        <v>2.1943591455958856E-2</v>
      </c>
      <c r="V374" s="14">
        <f t="shared" si="52"/>
        <v>9.0909164603260609E-2</v>
      </c>
      <c r="W374" s="11">
        <f t="shared" si="53"/>
        <v>2.1943591455958856E-2</v>
      </c>
    </row>
    <row r="375" spans="1:23" ht="18" x14ac:dyDescent="0.25">
      <c r="A375" t="s">
        <v>80</v>
      </c>
      <c r="B375" s="15" t="s">
        <v>297</v>
      </c>
      <c r="C375" t="s">
        <v>85</v>
      </c>
      <c r="D375" t="s">
        <v>5</v>
      </c>
      <c r="E375" t="s">
        <v>90</v>
      </c>
      <c r="F375" t="s">
        <v>14</v>
      </c>
      <c r="G375">
        <v>1</v>
      </c>
      <c r="H375" s="18">
        <v>45918</v>
      </c>
      <c r="I375" s="16">
        <v>24671.99</v>
      </c>
      <c r="J375" s="2">
        <v>24671.99</v>
      </c>
      <c r="K375" s="2">
        <f t="shared" si="45"/>
        <v>24671.99</v>
      </c>
      <c r="L375" s="4"/>
      <c r="M375" s="27"/>
      <c r="N375" s="16">
        <v>22429.08</v>
      </c>
      <c r="O375" s="2">
        <v>24130.597931034499</v>
      </c>
      <c r="P375" s="16">
        <f t="shared" si="46"/>
        <v>22429.08</v>
      </c>
      <c r="Q375" s="2">
        <f t="shared" si="47"/>
        <v>24130.597931034499</v>
      </c>
      <c r="R375" s="16">
        <f t="shared" si="48"/>
        <v>2242.91</v>
      </c>
      <c r="S375" s="2">
        <f t="shared" si="49"/>
        <v>541.3920689655024</v>
      </c>
      <c r="T375" s="14">
        <f t="shared" si="50"/>
        <v>9.0909164603260609E-2</v>
      </c>
      <c r="U375" s="5">
        <f t="shared" si="51"/>
        <v>2.1943591455958856E-2</v>
      </c>
      <c r="V375" s="14">
        <f t="shared" si="52"/>
        <v>9.0909164603260609E-2</v>
      </c>
      <c r="W375" s="11">
        <f t="shared" si="53"/>
        <v>2.1943591455958856E-2</v>
      </c>
    </row>
    <row r="376" spans="1:23" ht="18" x14ac:dyDescent="0.25">
      <c r="A376" t="s">
        <v>80</v>
      </c>
      <c r="B376" s="15" t="s">
        <v>297</v>
      </c>
      <c r="C376" t="s">
        <v>85</v>
      </c>
      <c r="D376" t="s">
        <v>5</v>
      </c>
      <c r="E376" t="s">
        <v>90</v>
      </c>
      <c r="F376" t="s">
        <v>14</v>
      </c>
      <c r="G376">
        <v>1</v>
      </c>
      <c r="H376" s="18">
        <v>45925</v>
      </c>
      <c r="I376" s="16">
        <v>24671.99</v>
      </c>
      <c r="J376" s="2">
        <v>24671.99</v>
      </c>
      <c r="K376" s="2">
        <f t="shared" si="45"/>
        <v>24671.99</v>
      </c>
      <c r="L376" s="4"/>
      <c r="M376" s="27"/>
      <c r="N376" s="16">
        <v>22429.08</v>
      </c>
      <c r="O376" s="2">
        <v>24130.597931034499</v>
      </c>
      <c r="P376" s="16">
        <f t="shared" si="46"/>
        <v>22429.08</v>
      </c>
      <c r="Q376" s="2">
        <f t="shared" si="47"/>
        <v>24130.597931034499</v>
      </c>
      <c r="R376" s="16">
        <f t="shared" si="48"/>
        <v>2242.91</v>
      </c>
      <c r="S376" s="2">
        <f t="shared" si="49"/>
        <v>541.3920689655024</v>
      </c>
      <c r="T376" s="14">
        <f t="shared" si="50"/>
        <v>9.0909164603260609E-2</v>
      </c>
      <c r="U376" s="5">
        <f t="shared" si="51"/>
        <v>2.1943591455958856E-2</v>
      </c>
      <c r="V376" s="14">
        <f t="shared" si="52"/>
        <v>9.0909164603260609E-2</v>
      </c>
      <c r="W376" s="11">
        <f t="shared" si="53"/>
        <v>2.1943591455958856E-2</v>
      </c>
    </row>
    <row r="377" spans="1:23" ht="18" x14ac:dyDescent="0.25">
      <c r="A377" t="s">
        <v>89</v>
      </c>
      <c r="B377" s="15" t="s">
        <v>297</v>
      </c>
      <c r="C377" t="s">
        <v>85</v>
      </c>
      <c r="D377" t="s">
        <v>5</v>
      </c>
      <c r="E377" t="s">
        <v>90</v>
      </c>
      <c r="F377" t="s">
        <v>14</v>
      </c>
      <c r="G377">
        <v>1</v>
      </c>
      <c r="H377" s="18">
        <v>45684</v>
      </c>
      <c r="I377" s="16">
        <v>22429.08</v>
      </c>
      <c r="J377" s="2">
        <v>22429.08</v>
      </c>
      <c r="K377" s="2">
        <f t="shared" si="45"/>
        <v>22429.08</v>
      </c>
      <c r="L377" s="4"/>
      <c r="M377" s="27"/>
      <c r="N377" s="16">
        <v>22429.08</v>
      </c>
      <c r="O377" s="2">
        <v>23497.1323809524</v>
      </c>
      <c r="P377" s="16">
        <f t="shared" si="46"/>
        <v>22429.08</v>
      </c>
      <c r="Q377" s="2">
        <f t="shared" si="47"/>
        <v>23497.1323809524</v>
      </c>
      <c r="R377" s="16">
        <f t="shared" si="48"/>
        <v>0</v>
      </c>
      <c r="S377" s="2">
        <f t="shared" si="49"/>
        <v>-1068.0523809523984</v>
      </c>
      <c r="T377" s="14">
        <f t="shared" si="50"/>
        <v>0</v>
      </c>
      <c r="U377" s="5">
        <f t="shared" si="51"/>
        <v>-4.7619090080930571E-2</v>
      </c>
      <c r="V377" s="14">
        <f t="shared" si="52"/>
        <v>0</v>
      </c>
      <c r="W377" s="11">
        <f t="shared" si="53"/>
        <v>-4.7619090080930571E-2</v>
      </c>
    </row>
    <row r="378" spans="1:23" ht="18" x14ac:dyDescent="0.25">
      <c r="A378" t="s">
        <v>89</v>
      </c>
      <c r="B378" s="15" t="s">
        <v>297</v>
      </c>
      <c r="C378" t="s">
        <v>85</v>
      </c>
      <c r="D378" t="s">
        <v>5</v>
      </c>
      <c r="E378" t="s">
        <v>90</v>
      </c>
      <c r="F378" t="s">
        <v>14</v>
      </c>
      <c r="G378">
        <v>2</v>
      </c>
      <c r="H378" s="18">
        <v>45684</v>
      </c>
      <c r="I378" s="16">
        <v>22429.08</v>
      </c>
      <c r="J378" s="2">
        <v>22429.08</v>
      </c>
      <c r="K378" s="2">
        <f t="shared" si="45"/>
        <v>44858.16</v>
      </c>
      <c r="L378" s="4"/>
      <c r="M378" s="27"/>
      <c r="N378" s="16">
        <v>22429.08</v>
      </c>
      <c r="O378" s="2">
        <v>23497.1323809524</v>
      </c>
      <c r="P378" s="16">
        <f t="shared" si="46"/>
        <v>44858.16</v>
      </c>
      <c r="Q378" s="2">
        <f t="shared" si="47"/>
        <v>46994.2647619048</v>
      </c>
      <c r="R378" s="16">
        <f t="shared" si="48"/>
        <v>0</v>
      </c>
      <c r="S378" s="2">
        <f t="shared" si="49"/>
        <v>-2136.1047619047968</v>
      </c>
      <c r="T378" s="14">
        <f t="shared" si="50"/>
        <v>0</v>
      </c>
      <c r="U378" s="5">
        <f t="shared" si="51"/>
        <v>-4.7619090080930571E-2</v>
      </c>
      <c r="V378" s="14">
        <f t="shared" si="52"/>
        <v>0</v>
      </c>
      <c r="W378" s="11">
        <f t="shared" si="53"/>
        <v>-4.7619090080930571E-2</v>
      </c>
    </row>
    <row r="379" spans="1:23" ht="18" x14ac:dyDescent="0.25">
      <c r="A379" t="s">
        <v>89</v>
      </c>
      <c r="B379" s="15" t="s">
        <v>297</v>
      </c>
      <c r="C379" t="s">
        <v>85</v>
      </c>
      <c r="D379" t="s">
        <v>5</v>
      </c>
      <c r="E379" t="s">
        <v>90</v>
      </c>
      <c r="F379" t="s">
        <v>14</v>
      </c>
      <c r="G379">
        <v>1</v>
      </c>
      <c r="H379" s="18">
        <v>45684</v>
      </c>
      <c r="I379" s="16">
        <v>22429.08</v>
      </c>
      <c r="J379" s="2">
        <v>22429.08</v>
      </c>
      <c r="K379" s="2">
        <f t="shared" si="45"/>
        <v>22429.08</v>
      </c>
      <c r="L379" s="4"/>
      <c r="M379" s="27"/>
      <c r="N379" s="16">
        <v>22429.08</v>
      </c>
      <c r="O379" s="2">
        <v>23497.1323809524</v>
      </c>
      <c r="P379" s="16">
        <f t="shared" si="46"/>
        <v>22429.08</v>
      </c>
      <c r="Q379" s="2">
        <f t="shared" si="47"/>
        <v>23497.1323809524</v>
      </c>
      <c r="R379" s="16">
        <f t="shared" si="48"/>
        <v>0</v>
      </c>
      <c r="S379" s="2">
        <f t="shared" si="49"/>
        <v>-1068.0523809523984</v>
      </c>
      <c r="T379" s="14">
        <f t="shared" si="50"/>
        <v>0</v>
      </c>
      <c r="U379" s="5">
        <f t="shared" si="51"/>
        <v>-4.7619090080930571E-2</v>
      </c>
      <c r="V379" s="14">
        <f t="shared" si="52"/>
        <v>0</v>
      </c>
      <c r="W379" s="11">
        <f t="shared" si="53"/>
        <v>-4.7619090080930571E-2</v>
      </c>
    </row>
    <row r="380" spans="1:23" ht="18" x14ac:dyDescent="0.25">
      <c r="A380" t="s">
        <v>89</v>
      </c>
      <c r="B380" s="15" t="s">
        <v>297</v>
      </c>
      <c r="C380" t="s">
        <v>85</v>
      </c>
      <c r="D380" t="s">
        <v>5</v>
      </c>
      <c r="E380" t="s">
        <v>90</v>
      </c>
      <c r="F380" t="s">
        <v>14</v>
      </c>
      <c r="G380">
        <v>1</v>
      </c>
      <c r="H380" s="18">
        <v>45811</v>
      </c>
      <c r="I380" s="16">
        <v>24671.99</v>
      </c>
      <c r="J380" s="2">
        <v>24671.99</v>
      </c>
      <c r="K380" s="2">
        <f t="shared" si="45"/>
        <v>24671.99</v>
      </c>
      <c r="L380" s="4"/>
      <c r="M380" s="27"/>
      <c r="N380" s="16">
        <v>22429.08</v>
      </c>
      <c r="O380" s="2">
        <v>23603.9376190476</v>
      </c>
      <c r="P380" s="16">
        <f t="shared" si="46"/>
        <v>22429.08</v>
      </c>
      <c r="Q380" s="2">
        <f t="shared" si="47"/>
        <v>23603.9376190476</v>
      </c>
      <c r="R380" s="16">
        <f t="shared" si="48"/>
        <v>2242.91</v>
      </c>
      <c r="S380" s="2">
        <f t="shared" si="49"/>
        <v>1068.052380952402</v>
      </c>
      <c r="T380" s="14">
        <f t="shared" si="50"/>
        <v>9.0909164603260609E-2</v>
      </c>
      <c r="U380" s="5">
        <f t="shared" si="51"/>
        <v>4.3290078382505912E-2</v>
      </c>
      <c r="V380" s="14">
        <f t="shared" si="52"/>
        <v>9.0909164603260609E-2</v>
      </c>
      <c r="W380" s="11">
        <f t="shared" si="53"/>
        <v>4.3290078382505912E-2</v>
      </c>
    </row>
    <row r="381" spans="1:23" ht="18" x14ac:dyDescent="0.25">
      <c r="A381" t="s">
        <v>89</v>
      </c>
      <c r="B381" s="15" t="s">
        <v>297</v>
      </c>
      <c r="C381" t="s">
        <v>85</v>
      </c>
      <c r="D381" t="s">
        <v>5</v>
      </c>
      <c r="E381" t="s">
        <v>90</v>
      </c>
      <c r="F381" t="s">
        <v>14</v>
      </c>
      <c r="G381">
        <v>1</v>
      </c>
      <c r="H381" s="18">
        <v>45811</v>
      </c>
      <c r="I381" s="16">
        <v>24671.99</v>
      </c>
      <c r="J381" s="2">
        <v>24671.99</v>
      </c>
      <c r="K381" s="2">
        <f t="shared" si="45"/>
        <v>24671.99</v>
      </c>
      <c r="L381" s="4"/>
      <c r="M381" s="27"/>
      <c r="N381" s="16">
        <v>22429.08</v>
      </c>
      <c r="O381" s="2">
        <v>23603.9376190476</v>
      </c>
      <c r="P381" s="16">
        <f t="shared" si="46"/>
        <v>22429.08</v>
      </c>
      <c r="Q381" s="2">
        <f t="shared" si="47"/>
        <v>23603.9376190476</v>
      </c>
      <c r="R381" s="16">
        <f t="shared" si="48"/>
        <v>2242.91</v>
      </c>
      <c r="S381" s="2">
        <f t="shared" si="49"/>
        <v>1068.052380952402</v>
      </c>
      <c r="T381" s="14">
        <f t="shared" si="50"/>
        <v>9.0909164603260609E-2</v>
      </c>
      <c r="U381" s="5">
        <f t="shared" si="51"/>
        <v>4.3290078382505912E-2</v>
      </c>
      <c r="V381" s="14">
        <f t="shared" si="52"/>
        <v>9.0909164603260609E-2</v>
      </c>
      <c r="W381" s="11">
        <f t="shared" si="53"/>
        <v>4.3290078382505912E-2</v>
      </c>
    </row>
    <row r="382" spans="1:23" ht="18" x14ac:dyDescent="0.25">
      <c r="A382" t="s">
        <v>89</v>
      </c>
      <c r="B382" s="15" t="s">
        <v>297</v>
      </c>
      <c r="C382" t="s">
        <v>85</v>
      </c>
      <c r="D382" t="s">
        <v>5</v>
      </c>
      <c r="E382" t="s">
        <v>90</v>
      </c>
      <c r="F382" t="s">
        <v>14</v>
      </c>
      <c r="G382">
        <v>2</v>
      </c>
      <c r="H382" s="18">
        <v>45817</v>
      </c>
      <c r="I382" s="16">
        <v>24671.99</v>
      </c>
      <c r="J382" s="2">
        <v>24671.99</v>
      </c>
      <c r="K382" s="2">
        <f t="shared" si="45"/>
        <v>49343.98</v>
      </c>
      <c r="L382" s="4"/>
      <c r="M382" s="27"/>
      <c r="N382" s="16">
        <v>22429.08</v>
      </c>
      <c r="O382" s="2">
        <v>23603.9376190476</v>
      </c>
      <c r="P382" s="16">
        <f t="shared" si="46"/>
        <v>44858.16</v>
      </c>
      <c r="Q382" s="2">
        <f t="shared" si="47"/>
        <v>47207.875238095199</v>
      </c>
      <c r="R382" s="16">
        <f t="shared" si="48"/>
        <v>4485.82</v>
      </c>
      <c r="S382" s="2">
        <f t="shared" si="49"/>
        <v>2136.104761904804</v>
      </c>
      <c r="T382" s="14">
        <f t="shared" si="50"/>
        <v>9.0909164603260609E-2</v>
      </c>
      <c r="U382" s="5">
        <f t="shared" si="51"/>
        <v>4.3290078382505912E-2</v>
      </c>
      <c r="V382" s="14">
        <f t="shared" si="52"/>
        <v>9.0909164603260609E-2</v>
      </c>
      <c r="W382" s="11">
        <f t="shared" si="53"/>
        <v>4.3290078382505912E-2</v>
      </c>
    </row>
    <row r="383" spans="1:23" ht="18" x14ac:dyDescent="0.25">
      <c r="A383" t="s">
        <v>89</v>
      </c>
      <c r="B383" s="15" t="s">
        <v>297</v>
      </c>
      <c r="C383" t="s">
        <v>85</v>
      </c>
      <c r="D383" t="s">
        <v>5</v>
      </c>
      <c r="E383" t="s">
        <v>90</v>
      </c>
      <c r="F383" t="s">
        <v>14</v>
      </c>
      <c r="G383">
        <v>1</v>
      </c>
      <c r="H383" s="18">
        <v>45824</v>
      </c>
      <c r="I383" s="16">
        <v>24671.99</v>
      </c>
      <c r="J383" s="2">
        <v>24671.99</v>
      </c>
      <c r="K383" s="2">
        <f t="shared" si="45"/>
        <v>24671.99</v>
      </c>
      <c r="L383" s="4"/>
      <c r="M383" s="27"/>
      <c r="N383" s="16">
        <v>22429.08</v>
      </c>
      <c r="O383" s="2">
        <v>23603.9376190476</v>
      </c>
      <c r="P383" s="16">
        <f t="shared" si="46"/>
        <v>22429.08</v>
      </c>
      <c r="Q383" s="2">
        <f t="shared" si="47"/>
        <v>23603.9376190476</v>
      </c>
      <c r="R383" s="16">
        <f t="shared" si="48"/>
        <v>2242.91</v>
      </c>
      <c r="S383" s="2">
        <f t="shared" si="49"/>
        <v>1068.052380952402</v>
      </c>
      <c r="T383" s="14">
        <f t="shared" si="50"/>
        <v>9.0909164603260609E-2</v>
      </c>
      <c r="U383" s="5">
        <f t="shared" si="51"/>
        <v>4.3290078382505912E-2</v>
      </c>
      <c r="V383" s="14">
        <f t="shared" si="52"/>
        <v>9.0909164603260609E-2</v>
      </c>
      <c r="W383" s="11">
        <f t="shared" si="53"/>
        <v>4.3290078382505912E-2</v>
      </c>
    </row>
    <row r="384" spans="1:23" ht="18" x14ac:dyDescent="0.25">
      <c r="A384" t="s">
        <v>89</v>
      </c>
      <c r="B384" s="15" t="s">
        <v>297</v>
      </c>
      <c r="C384" t="s">
        <v>85</v>
      </c>
      <c r="D384" t="s">
        <v>5</v>
      </c>
      <c r="E384" t="s">
        <v>90</v>
      </c>
      <c r="F384" t="s">
        <v>14</v>
      </c>
      <c r="G384">
        <v>1</v>
      </c>
      <c r="H384" s="18">
        <v>45824</v>
      </c>
      <c r="I384" s="16">
        <v>24671.99</v>
      </c>
      <c r="J384" s="2">
        <v>24671.99</v>
      </c>
      <c r="K384" s="2">
        <f t="shared" si="45"/>
        <v>24671.99</v>
      </c>
      <c r="L384" s="4"/>
      <c r="M384" s="27"/>
      <c r="N384" s="16">
        <v>22429.08</v>
      </c>
      <c r="O384" s="2">
        <v>23603.9376190476</v>
      </c>
      <c r="P384" s="16">
        <f t="shared" si="46"/>
        <v>22429.08</v>
      </c>
      <c r="Q384" s="2">
        <f t="shared" si="47"/>
        <v>23603.9376190476</v>
      </c>
      <c r="R384" s="16">
        <f t="shared" si="48"/>
        <v>2242.91</v>
      </c>
      <c r="S384" s="2">
        <f t="shared" si="49"/>
        <v>1068.052380952402</v>
      </c>
      <c r="T384" s="14">
        <f t="shared" si="50"/>
        <v>9.0909164603260609E-2</v>
      </c>
      <c r="U384" s="5">
        <f t="shared" si="51"/>
        <v>4.3290078382505912E-2</v>
      </c>
      <c r="V384" s="14">
        <f t="shared" si="52"/>
        <v>9.0909164603260609E-2</v>
      </c>
      <c r="W384" s="11">
        <f t="shared" si="53"/>
        <v>4.3290078382505912E-2</v>
      </c>
    </row>
    <row r="385" spans="1:23" ht="18" x14ac:dyDescent="0.25">
      <c r="A385" t="s">
        <v>89</v>
      </c>
      <c r="B385" s="15" t="s">
        <v>297</v>
      </c>
      <c r="C385" t="s">
        <v>85</v>
      </c>
      <c r="D385" t="s">
        <v>5</v>
      </c>
      <c r="E385" t="s">
        <v>90</v>
      </c>
      <c r="F385" t="s">
        <v>14</v>
      </c>
      <c r="G385">
        <v>1</v>
      </c>
      <c r="H385" s="18">
        <v>45912</v>
      </c>
      <c r="I385" s="16">
        <v>24671.99</v>
      </c>
      <c r="J385" s="2">
        <v>24671.99</v>
      </c>
      <c r="K385" s="2">
        <f t="shared" si="45"/>
        <v>24671.99</v>
      </c>
      <c r="L385" s="4"/>
      <c r="M385" s="27"/>
      <c r="N385" s="16">
        <v>22429.08</v>
      </c>
      <c r="O385" s="2">
        <v>23603.9376190476</v>
      </c>
      <c r="P385" s="16">
        <f t="shared" si="46"/>
        <v>22429.08</v>
      </c>
      <c r="Q385" s="2">
        <f t="shared" si="47"/>
        <v>23603.9376190476</v>
      </c>
      <c r="R385" s="16">
        <f t="shared" si="48"/>
        <v>2242.91</v>
      </c>
      <c r="S385" s="2">
        <f t="shared" si="49"/>
        <v>1068.052380952402</v>
      </c>
      <c r="T385" s="14">
        <f t="shared" si="50"/>
        <v>9.0909164603260609E-2</v>
      </c>
      <c r="U385" s="5">
        <f t="shared" si="51"/>
        <v>4.3290078382505912E-2</v>
      </c>
      <c r="V385" s="14">
        <f t="shared" si="52"/>
        <v>9.0909164603260609E-2</v>
      </c>
      <c r="W385" s="11">
        <f t="shared" si="53"/>
        <v>4.3290078382505912E-2</v>
      </c>
    </row>
    <row r="386" spans="1:23" ht="18" x14ac:dyDescent="0.25">
      <c r="A386" t="s">
        <v>89</v>
      </c>
      <c r="B386" s="15" t="s">
        <v>297</v>
      </c>
      <c r="C386" t="s">
        <v>85</v>
      </c>
      <c r="D386" t="s">
        <v>5</v>
      </c>
      <c r="E386" t="s">
        <v>90</v>
      </c>
      <c r="F386" t="s">
        <v>14</v>
      </c>
      <c r="G386">
        <v>1</v>
      </c>
      <c r="H386" s="18">
        <v>45912</v>
      </c>
      <c r="I386" s="16">
        <v>24671.99</v>
      </c>
      <c r="J386" s="2">
        <v>24671.99</v>
      </c>
      <c r="K386" s="2">
        <f t="shared" si="45"/>
        <v>24671.99</v>
      </c>
      <c r="L386" s="4"/>
      <c r="M386" s="27"/>
      <c r="N386" s="16">
        <v>22429.08</v>
      </c>
      <c r="O386" s="2">
        <v>23603.9376190476</v>
      </c>
      <c r="P386" s="16">
        <f t="shared" si="46"/>
        <v>22429.08</v>
      </c>
      <c r="Q386" s="2">
        <f t="shared" si="47"/>
        <v>23603.9376190476</v>
      </c>
      <c r="R386" s="16">
        <f t="shared" si="48"/>
        <v>2242.91</v>
      </c>
      <c r="S386" s="2">
        <f t="shared" si="49"/>
        <v>1068.052380952402</v>
      </c>
      <c r="T386" s="14">
        <f t="shared" si="50"/>
        <v>9.0909164603260609E-2</v>
      </c>
      <c r="U386" s="5">
        <f t="shared" si="51"/>
        <v>4.3290078382505912E-2</v>
      </c>
      <c r="V386" s="14">
        <f t="shared" si="52"/>
        <v>9.0909164603260609E-2</v>
      </c>
      <c r="W386" s="11">
        <f t="shared" si="53"/>
        <v>4.3290078382505912E-2</v>
      </c>
    </row>
    <row r="387" spans="1:23" ht="18" x14ac:dyDescent="0.25">
      <c r="A387" t="s">
        <v>89</v>
      </c>
      <c r="B387" s="15" t="s">
        <v>297</v>
      </c>
      <c r="C387" t="s">
        <v>85</v>
      </c>
      <c r="D387" t="s">
        <v>5</v>
      </c>
      <c r="E387" t="s">
        <v>90</v>
      </c>
      <c r="F387" t="s">
        <v>14</v>
      </c>
      <c r="G387">
        <v>1</v>
      </c>
      <c r="H387" s="18">
        <v>45912</v>
      </c>
      <c r="I387" s="16">
        <v>24671.99</v>
      </c>
      <c r="J387" s="2">
        <v>24671.99</v>
      </c>
      <c r="K387" s="2">
        <f t="shared" si="45"/>
        <v>24671.99</v>
      </c>
      <c r="L387" s="4"/>
      <c r="M387" s="27"/>
      <c r="N387" s="16">
        <v>22429.08</v>
      </c>
      <c r="O387" s="2">
        <v>23603.9376190476</v>
      </c>
      <c r="P387" s="16">
        <f t="shared" si="46"/>
        <v>22429.08</v>
      </c>
      <c r="Q387" s="2">
        <f t="shared" si="47"/>
        <v>23603.9376190476</v>
      </c>
      <c r="R387" s="16">
        <f t="shared" si="48"/>
        <v>2242.91</v>
      </c>
      <c r="S387" s="2">
        <f t="shared" si="49"/>
        <v>1068.052380952402</v>
      </c>
      <c r="T387" s="14">
        <f t="shared" si="50"/>
        <v>9.0909164603260609E-2</v>
      </c>
      <c r="U387" s="5">
        <f t="shared" si="51"/>
        <v>4.3290078382505912E-2</v>
      </c>
      <c r="V387" s="14">
        <f t="shared" si="52"/>
        <v>9.0909164603260609E-2</v>
      </c>
      <c r="W387" s="11">
        <f t="shared" si="53"/>
        <v>4.3290078382505912E-2</v>
      </c>
    </row>
    <row r="388" spans="1:23" ht="18" x14ac:dyDescent="0.25">
      <c r="A388" t="s">
        <v>89</v>
      </c>
      <c r="B388" s="15" t="s">
        <v>297</v>
      </c>
      <c r="C388" t="s">
        <v>85</v>
      </c>
      <c r="D388" t="s">
        <v>5</v>
      </c>
      <c r="E388" t="s">
        <v>90</v>
      </c>
      <c r="F388" t="s">
        <v>14</v>
      </c>
      <c r="G388">
        <v>1</v>
      </c>
      <c r="H388" s="18">
        <v>45912</v>
      </c>
      <c r="I388" s="16">
        <v>24671.99</v>
      </c>
      <c r="J388" s="2">
        <v>24671.99</v>
      </c>
      <c r="K388" s="2">
        <f t="shared" ref="K388:K451" si="54">IF(OR(NOT(ISNUMBER(J388)),NOT(ISNUMBER(G388))),"липсва информация",J388*G388)</f>
        <v>24671.99</v>
      </c>
      <c r="L388" s="4"/>
      <c r="M388" s="27"/>
      <c r="N388" s="16">
        <v>22429.08</v>
      </c>
      <c r="O388" s="2">
        <v>23603.9376190476</v>
      </c>
      <c r="P388" s="16">
        <f t="shared" ref="P388:P451" si="55">IF(OR(NOT(ISNUMBER(N388)),NOT(ISNUMBER(G388))),"липсва информация",N388*G388)</f>
        <v>22429.08</v>
      </c>
      <c r="Q388" s="2">
        <f t="shared" ref="Q388:Q451" si="56">IF(OR(NOT(ISNUMBER(O388)),NOT(ISNUMBER(G388))),"липсва информация",O388*G388)</f>
        <v>23603.9376190476</v>
      </c>
      <c r="R388" s="16">
        <f t="shared" ref="R388:R451" si="57">IF(OR(NOT(ISNUMBER(J388)),NOT(ISNUMBER(N388)),NOT(ISNUMBER(G388))),"липсва информация",(J388-N388)*G388)</f>
        <v>2242.91</v>
      </c>
      <c r="S388" s="2">
        <f t="shared" ref="S388:S451" si="58">IF(OR(NOT(ISNUMBER(J388)),NOT(ISNUMBER(O388)),NOT(ISNUMBER(G388))),"липсва информация",(J388-O388)*G388)</f>
        <v>1068.052380952402</v>
      </c>
      <c r="T388" s="14">
        <f t="shared" ref="T388:T451" si="59">IF(OR(NOT(ISNUMBER(J388)),NOT(ISNUMBER(N388)),J388=0),"липсва информация",(J388-N388)/J388)</f>
        <v>9.0909164603260609E-2</v>
      </c>
      <c r="U388" s="5">
        <f t="shared" ref="U388:U451" si="60">IF(OR(NOT(ISNUMBER(J388)),NOT(ISNUMBER(O388)),J388=0),"липсва информация",(J388-O388)/J388)</f>
        <v>4.3290078382505912E-2</v>
      </c>
      <c r="V388" s="14">
        <f t="shared" ref="V388:V451" si="61">IF(OR(NOT(ISNUMBER(R388)),NOT(ISNUMBER(J388)),NOT(ISNUMBER(G388)),J388*G388=0),"липсва информация",R388/(J388*G388))</f>
        <v>9.0909164603260609E-2</v>
      </c>
      <c r="W388" s="11">
        <f t="shared" ref="W388:W451" si="62">IF(OR(NOT(ISNUMBER(S388)),NOT(ISNUMBER(J388)),NOT(ISNUMBER(G388)),J388*G388=0),"липсва информация",S388/(J388*G388))</f>
        <v>4.3290078382505912E-2</v>
      </c>
    </row>
    <row r="389" spans="1:23" ht="18" x14ac:dyDescent="0.25">
      <c r="A389" t="s">
        <v>89</v>
      </c>
      <c r="B389" s="15" t="s">
        <v>297</v>
      </c>
      <c r="C389" t="s">
        <v>85</v>
      </c>
      <c r="D389" t="s">
        <v>5</v>
      </c>
      <c r="E389" t="s">
        <v>90</v>
      </c>
      <c r="F389" t="s">
        <v>14</v>
      </c>
      <c r="G389">
        <v>2</v>
      </c>
      <c r="H389" s="18">
        <v>45919</v>
      </c>
      <c r="I389" s="16">
        <v>24671.99</v>
      </c>
      <c r="J389" s="2">
        <v>24671.99</v>
      </c>
      <c r="K389" s="2">
        <f t="shared" si="54"/>
        <v>49343.98</v>
      </c>
      <c r="L389" s="4"/>
      <c r="M389" s="27"/>
      <c r="N389" s="16">
        <v>22429.08</v>
      </c>
      <c r="O389" s="2">
        <v>23603.9376190476</v>
      </c>
      <c r="P389" s="16">
        <f t="shared" si="55"/>
        <v>44858.16</v>
      </c>
      <c r="Q389" s="2">
        <f t="shared" si="56"/>
        <v>47207.875238095199</v>
      </c>
      <c r="R389" s="16">
        <f t="shared" si="57"/>
        <v>4485.82</v>
      </c>
      <c r="S389" s="2">
        <f t="shared" si="58"/>
        <v>2136.104761904804</v>
      </c>
      <c r="T389" s="14">
        <f t="shared" si="59"/>
        <v>9.0909164603260609E-2</v>
      </c>
      <c r="U389" s="5">
        <f t="shared" si="60"/>
        <v>4.3290078382505912E-2</v>
      </c>
      <c r="V389" s="14">
        <f t="shared" si="61"/>
        <v>9.0909164603260609E-2</v>
      </c>
      <c r="W389" s="11">
        <f t="shared" si="62"/>
        <v>4.3290078382505912E-2</v>
      </c>
    </row>
    <row r="390" spans="1:23" ht="29.25" x14ac:dyDescent="0.25">
      <c r="A390" t="s">
        <v>125</v>
      </c>
      <c r="B390" s="15" t="s">
        <v>319</v>
      </c>
      <c r="C390" t="s">
        <v>37</v>
      </c>
      <c r="D390" t="s">
        <v>5</v>
      </c>
      <c r="E390" t="s">
        <v>38</v>
      </c>
      <c r="F390" t="s">
        <v>17</v>
      </c>
      <c r="G390">
        <v>9</v>
      </c>
      <c r="H390" s="18">
        <v>45931</v>
      </c>
      <c r="I390" s="16">
        <v>2445.65</v>
      </c>
      <c r="J390" s="2">
        <v>2445.65</v>
      </c>
      <c r="K390" s="2">
        <f t="shared" si="54"/>
        <v>22010.850000000002</v>
      </c>
      <c r="L390" s="25" t="s">
        <v>325</v>
      </c>
      <c r="M390" s="27"/>
      <c r="N390" s="16">
        <v>2445.65</v>
      </c>
      <c r="O390" s="2">
        <v>5830.6080000000002</v>
      </c>
      <c r="P390" s="16">
        <f t="shared" si="55"/>
        <v>22010.850000000002</v>
      </c>
      <c r="Q390" s="2">
        <f t="shared" si="56"/>
        <v>52475.472000000002</v>
      </c>
      <c r="R390" s="16">
        <f t="shared" si="57"/>
        <v>0</v>
      </c>
      <c r="S390" s="2">
        <f t="shared" si="58"/>
        <v>-30464.621999999999</v>
      </c>
      <c r="T390" s="14">
        <f t="shared" si="59"/>
        <v>0</v>
      </c>
      <c r="U390" s="5">
        <f t="shared" si="60"/>
        <v>-1.3840729458426184</v>
      </c>
      <c r="V390" s="14">
        <f t="shared" si="61"/>
        <v>0</v>
      </c>
      <c r="W390" s="11">
        <f t="shared" si="62"/>
        <v>-1.3840729458426184</v>
      </c>
    </row>
    <row r="391" spans="1:23" ht="18" x14ac:dyDescent="0.25">
      <c r="A391" t="s">
        <v>125</v>
      </c>
      <c r="B391" s="15" t="s">
        <v>319</v>
      </c>
      <c r="C391" t="s">
        <v>37</v>
      </c>
      <c r="D391" t="s">
        <v>5</v>
      </c>
      <c r="E391" t="s">
        <v>38</v>
      </c>
      <c r="F391" t="s">
        <v>17</v>
      </c>
      <c r="G391">
        <v>9</v>
      </c>
      <c r="H391" s="18">
        <v>46010</v>
      </c>
      <c r="I391" s="16">
        <v>6480.62</v>
      </c>
      <c r="J391" s="2">
        <v>6480.62</v>
      </c>
      <c r="K391" s="2">
        <f t="shared" si="54"/>
        <v>58325.58</v>
      </c>
      <c r="L391" s="4"/>
      <c r="M391" s="27"/>
      <c r="N391" s="16">
        <v>2445.65</v>
      </c>
      <c r="O391" s="2">
        <v>5965.107</v>
      </c>
      <c r="P391" s="16">
        <f t="shared" si="55"/>
        <v>22010.850000000002</v>
      </c>
      <c r="Q391" s="2">
        <f t="shared" si="56"/>
        <v>53685.963000000003</v>
      </c>
      <c r="R391" s="16">
        <f t="shared" si="57"/>
        <v>36314.729999999996</v>
      </c>
      <c r="S391" s="2">
        <f t="shared" si="58"/>
        <v>4639.6169999999993</v>
      </c>
      <c r="T391" s="14">
        <f t="shared" si="59"/>
        <v>0.62262098379476039</v>
      </c>
      <c r="U391" s="5">
        <f t="shared" si="60"/>
        <v>7.9546864343226414E-2</v>
      </c>
      <c r="V391" s="14">
        <f t="shared" si="61"/>
        <v>0.62262098379476027</v>
      </c>
      <c r="W391" s="11">
        <f t="shared" si="62"/>
        <v>7.9546864343226401E-2</v>
      </c>
    </row>
    <row r="392" spans="1:23" ht="18" x14ac:dyDescent="0.25">
      <c r="A392" t="s">
        <v>3</v>
      </c>
      <c r="B392" s="15" t="s">
        <v>319</v>
      </c>
      <c r="C392" t="s">
        <v>37</v>
      </c>
      <c r="D392" t="s">
        <v>4</v>
      </c>
      <c r="E392" t="s">
        <v>271</v>
      </c>
      <c r="F392" t="s">
        <v>17</v>
      </c>
      <c r="G392">
        <v>6</v>
      </c>
      <c r="H392" s="18">
        <v>45679</v>
      </c>
      <c r="I392" s="16">
        <v>4660</v>
      </c>
      <c r="J392" s="2">
        <v>4660</v>
      </c>
      <c r="K392" s="2">
        <f t="shared" si="54"/>
        <v>27960</v>
      </c>
      <c r="L392" s="4"/>
      <c r="M392" s="27"/>
      <c r="N392" s="16">
        <v>2445.65</v>
      </c>
      <c r="O392" s="2">
        <v>5904.4196666666703</v>
      </c>
      <c r="P392" s="16">
        <f t="shared" si="55"/>
        <v>14673.900000000001</v>
      </c>
      <c r="Q392" s="2">
        <f t="shared" si="56"/>
        <v>35426.518000000025</v>
      </c>
      <c r="R392" s="16">
        <f t="shared" si="57"/>
        <v>13286.099999999999</v>
      </c>
      <c r="S392" s="2">
        <f t="shared" si="58"/>
        <v>-7466.5180000000219</v>
      </c>
      <c r="T392" s="14">
        <f t="shared" si="59"/>
        <v>0.4751824034334764</v>
      </c>
      <c r="U392" s="5">
        <f t="shared" si="60"/>
        <v>-0.26704284692417818</v>
      </c>
      <c r="V392" s="14">
        <f t="shared" si="61"/>
        <v>0.47518240343347634</v>
      </c>
      <c r="W392" s="11">
        <f t="shared" si="62"/>
        <v>-0.26704284692417818</v>
      </c>
    </row>
    <row r="393" spans="1:23" ht="18" x14ac:dyDescent="0.25">
      <c r="A393" t="s">
        <v>3</v>
      </c>
      <c r="B393" s="15" t="s">
        <v>319</v>
      </c>
      <c r="C393" t="s">
        <v>37</v>
      </c>
      <c r="D393" t="s">
        <v>4</v>
      </c>
      <c r="E393" t="s">
        <v>271</v>
      </c>
      <c r="F393" t="s">
        <v>17</v>
      </c>
      <c r="G393">
        <v>6</v>
      </c>
      <c r="H393" s="18">
        <v>45700</v>
      </c>
      <c r="I393" s="16">
        <v>4660</v>
      </c>
      <c r="J393" s="2">
        <v>4660</v>
      </c>
      <c r="K393" s="2">
        <f t="shared" si="54"/>
        <v>27960</v>
      </c>
      <c r="L393" s="4"/>
      <c r="M393" s="27"/>
      <c r="N393" s="16">
        <v>2445.65</v>
      </c>
      <c r="O393" s="2">
        <v>5904.4196666666703</v>
      </c>
      <c r="P393" s="16">
        <f t="shared" si="55"/>
        <v>14673.900000000001</v>
      </c>
      <c r="Q393" s="2">
        <f t="shared" si="56"/>
        <v>35426.518000000025</v>
      </c>
      <c r="R393" s="16">
        <f t="shared" si="57"/>
        <v>13286.099999999999</v>
      </c>
      <c r="S393" s="2">
        <f t="shared" si="58"/>
        <v>-7466.5180000000219</v>
      </c>
      <c r="T393" s="14">
        <f t="shared" si="59"/>
        <v>0.4751824034334764</v>
      </c>
      <c r="U393" s="5">
        <f t="shared" si="60"/>
        <v>-0.26704284692417818</v>
      </c>
      <c r="V393" s="14">
        <f t="shared" si="61"/>
        <v>0.47518240343347634</v>
      </c>
      <c r="W393" s="11">
        <f t="shared" si="62"/>
        <v>-0.26704284692417818</v>
      </c>
    </row>
    <row r="394" spans="1:23" ht="18" x14ac:dyDescent="0.25">
      <c r="A394" t="s">
        <v>3</v>
      </c>
      <c r="B394" s="15" t="s">
        <v>319</v>
      </c>
      <c r="C394" t="s">
        <v>37</v>
      </c>
      <c r="D394" t="s">
        <v>4</v>
      </c>
      <c r="E394" t="s">
        <v>271</v>
      </c>
      <c r="F394" t="s">
        <v>17</v>
      </c>
      <c r="G394">
        <v>5</v>
      </c>
      <c r="H394" s="18">
        <v>45764</v>
      </c>
      <c r="I394" s="16">
        <v>4660</v>
      </c>
      <c r="J394" s="2">
        <v>4660</v>
      </c>
      <c r="K394" s="2">
        <f t="shared" si="54"/>
        <v>23300</v>
      </c>
      <c r="L394" s="4"/>
      <c r="M394" s="27"/>
      <c r="N394" s="16">
        <v>2445.65</v>
      </c>
      <c r="O394" s="2">
        <v>5904.4196666666703</v>
      </c>
      <c r="P394" s="16">
        <f t="shared" si="55"/>
        <v>12228.25</v>
      </c>
      <c r="Q394" s="2">
        <f t="shared" si="56"/>
        <v>29522.09833333335</v>
      </c>
      <c r="R394" s="16">
        <f t="shared" si="57"/>
        <v>11071.75</v>
      </c>
      <c r="S394" s="2">
        <f t="shared" si="58"/>
        <v>-6222.0983333333515</v>
      </c>
      <c r="T394" s="14">
        <f t="shared" si="59"/>
        <v>0.4751824034334764</v>
      </c>
      <c r="U394" s="5">
        <f t="shared" si="60"/>
        <v>-0.26704284692417818</v>
      </c>
      <c r="V394" s="14">
        <f t="shared" si="61"/>
        <v>0.4751824034334764</v>
      </c>
      <c r="W394" s="11">
        <f t="shared" si="62"/>
        <v>-0.26704284692417818</v>
      </c>
    </row>
    <row r="395" spans="1:23" ht="18" x14ac:dyDescent="0.25">
      <c r="A395" t="s">
        <v>3</v>
      </c>
      <c r="B395" s="15" t="s">
        <v>319</v>
      </c>
      <c r="C395" t="s">
        <v>37</v>
      </c>
      <c r="D395" t="s">
        <v>4</v>
      </c>
      <c r="E395" t="s">
        <v>271</v>
      </c>
      <c r="F395" t="s">
        <v>17</v>
      </c>
      <c r="G395">
        <v>6</v>
      </c>
      <c r="H395" s="18">
        <v>45775</v>
      </c>
      <c r="I395" s="16">
        <v>4660</v>
      </c>
      <c r="J395" s="2">
        <v>4660</v>
      </c>
      <c r="K395" s="2">
        <f t="shared" si="54"/>
        <v>27960</v>
      </c>
      <c r="L395" s="4"/>
      <c r="M395" s="27"/>
      <c r="N395" s="16">
        <v>2445.65</v>
      </c>
      <c r="O395" s="2">
        <v>5904.4196666666703</v>
      </c>
      <c r="P395" s="16">
        <f t="shared" si="55"/>
        <v>14673.900000000001</v>
      </c>
      <c r="Q395" s="2">
        <f t="shared" si="56"/>
        <v>35426.518000000025</v>
      </c>
      <c r="R395" s="16">
        <f t="shared" si="57"/>
        <v>13286.099999999999</v>
      </c>
      <c r="S395" s="2">
        <f t="shared" si="58"/>
        <v>-7466.5180000000219</v>
      </c>
      <c r="T395" s="14">
        <f t="shared" si="59"/>
        <v>0.4751824034334764</v>
      </c>
      <c r="U395" s="5">
        <f t="shared" si="60"/>
        <v>-0.26704284692417818</v>
      </c>
      <c r="V395" s="14">
        <f t="shared" si="61"/>
        <v>0.47518240343347634</v>
      </c>
      <c r="W395" s="11">
        <f t="shared" si="62"/>
        <v>-0.26704284692417818</v>
      </c>
    </row>
    <row r="396" spans="1:23" ht="18" x14ac:dyDescent="0.25">
      <c r="A396" t="s">
        <v>3</v>
      </c>
      <c r="B396" s="15" t="s">
        <v>319</v>
      </c>
      <c r="C396" t="s">
        <v>37</v>
      </c>
      <c r="D396" t="s">
        <v>4</v>
      </c>
      <c r="E396" t="s">
        <v>271</v>
      </c>
      <c r="F396" t="s">
        <v>17</v>
      </c>
      <c r="G396">
        <v>5</v>
      </c>
      <c r="H396" s="18">
        <v>45854</v>
      </c>
      <c r="I396" s="16">
        <v>4783.28</v>
      </c>
      <c r="J396" s="2">
        <v>4660</v>
      </c>
      <c r="K396" s="2">
        <f t="shared" si="54"/>
        <v>23300</v>
      </c>
      <c r="L396" s="4"/>
      <c r="M396" s="27"/>
      <c r="N396" s="16">
        <v>2445.65</v>
      </c>
      <c r="O396" s="2">
        <v>5906.4743333333299</v>
      </c>
      <c r="P396" s="16">
        <f t="shared" si="55"/>
        <v>12228.25</v>
      </c>
      <c r="Q396" s="2">
        <f t="shared" si="56"/>
        <v>29532.371666666651</v>
      </c>
      <c r="R396" s="16">
        <f t="shared" si="57"/>
        <v>11071.75</v>
      </c>
      <c r="S396" s="2">
        <f t="shared" si="58"/>
        <v>-6232.3716666666496</v>
      </c>
      <c r="T396" s="14">
        <f t="shared" si="59"/>
        <v>0.4751824034334764</v>
      </c>
      <c r="U396" s="5">
        <f t="shared" si="60"/>
        <v>-0.26748376251788197</v>
      </c>
      <c r="V396" s="14">
        <f t="shared" si="61"/>
        <v>0.4751824034334764</v>
      </c>
      <c r="W396" s="11">
        <f t="shared" si="62"/>
        <v>-0.26748376251788197</v>
      </c>
    </row>
    <row r="397" spans="1:23" ht="18" x14ac:dyDescent="0.25">
      <c r="A397" t="s">
        <v>3</v>
      </c>
      <c r="B397" s="15" t="s">
        <v>319</v>
      </c>
      <c r="C397" t="s">
        <v>37</v>
      </c>
      <c r="D397" t="s">
        <v>4</v>
      </c>
      <c r="E397" t="s">
        <v>271</v>
      </c>
      <c r="F397" t="s">
        <v>17</v>
      </c>
      <c r="G397">
        <v>7</v>
      </c>
      <c r="H397" s="18">
        <v>45884</v>
      </c>
      <c r="I397" s="16">
        <v>4783.28</v>
      </c>
      <c r="J397" s="2">
        <v>4660</v>
      </c>
      <c r="K397" s="2">
        <f t="shared" si="54"/>
        <v>32620</v>
      </c>
      <c r="L397" s="4"/>
      <c r="M397" s="27"/>
      <c r="N397" s="16">
        <v>2445.65</v>
      </c>
      <c r="O397" s="2">
        <v>5906.4743333333299</v>
      </c>
      <c r="P397" s="16">
        <f t="shared" si="55"/>
        <v>17119.55</v>
      </c>
      <c r="Q397" s="2">
        <f t="shared" si="56"/>
        <v>41345.320333333308</v>
      </c>
      <c r="R397" s="16">
        <f t="shared" si="57"/>
        <v>15500.449999999999</v>
      </c>
      <c r="S397" s="2">
        <f t="shared" si="58"/>
        <v>-8725.3203333333095</v>
      </c>
      <c r="T397" s="14">
        <f t="shared" si="59"/>
        <v>0.4751824034334764</v>
      </c>
      <c r="U397" s="5">
        <f t="shared" si="60"/>
        <v>-0.26748376251788197</v>
      </c>
      <c r="V397" s="14">
        <f t="shared" si="61"/>
        <v>0.47518240343347634</v>
      </c>
      <c r="W397" s="11">
        <f t="shared" si="62"/>
        <v>-0.26748376251788197</v>
      </c>
    </row>
    <row r="398" spans="1:23" ht="18" x14ac:dyDescent="0.25">
      <c r="A398" t="s">
        <v>3</v>
      </c>
      <c r="B398" s="15" t="s">
        <v>319</v>
      </c>
      <c r="C398" t="s">
        <v>37</v>
      </c>
      <c r="D398" t="s">
        <v>4</v>
      </c>
      <c r="E398" t="s">
        <v>271</v>
      </c>
      <c r="F398" t="s">
        <v>17</v>
      </c>
      <c r="G398">
        <v>6</v>
      </c>
      <c r="H398" s="18">
        <v>45896</v>
      </c>
      <c r="I398" s="16">
        <v>4783.28</v>
      </c>
      <c r="J398" s="2">
        <v>4660</v>
      </c>
      <c r="K398" s="2">
        <f t="shared" si="54"/>
        <v>27960</v>
      </c>
      <c r="L398" s="4"/>
      <c r="M398" s="27"/>
      <c r="N398" s="16">
        <v>2445.65</v>
      </c>
      <c r="O398" s="2">
        <v>5906.4743333333299</v>
      </c>
      <c r="P398" s="16">
        <f t="shared" si="55"/>
        <v>14673.900000000001</v>
      </c>
      <c r="Q398" s="2">
        <f t="shared" si="56"/>
        <v>35438.845999999976</v>
      </c>
      <c r="R398" s="16">
        <f t="shared" si="57"/>
        <v>13286.099999999999</v>
      </c>
      <c r="S398" s="2">
        <f t="shared" si="58"/>
        <v>-7478.8459999999795</v>
      </c>
      <c r="T398" s="14">
        <f t="shared" si="59"/>
        <v>0.4751824034334764</v>
      </c>
      <c r="U398" s="5">
        <f t="shared" si="60"/>
        <v>-0.26748376251788197</v>
      </c>
      <c r="V398" s="14">
        <f t="shared" si="61"/>
        <v>0.47518240343347634</v>
      </c>
      <c r="W398" s="11">
        <f t="shared" si="62"/>
        <v>-0.26748376251788197</v>
      </c>
    </row>
    <row r="399" spans="1:23" ht="18" x14ac:dyDescent="0.25">
      <c r="A399" t="s">
        <v>3</v>
      </c>
      <c r="B399" s="15" t="s">
        <v>319</v>
      </c>
      <c r="C399" t="s">
        <v>37</v>
      </c>
      <c r="D399" t="s">
        <v>4</v>
      </c>
      <c r="E399" t="s">
        <v>271</v>
      </c>
      <c r="F399" t="s">
        <v>17</v>
      </c>
      <c r="G399">
        <v>4</v>
      </c>
      <c r="H399" s="18">
        <v>45936</v>
      </c>
      <c r="I399" s="16">
        <v>4783.28</v>
      </c>
      <c r="J399" s="2">
        <v>4783.28</v>
      </c>
      <c r="K399" s="2">
        <f t="shared" si="54"/>
        <v>19133.12</v>
      </c>
      <c r="L399" s="4"/>
      <c r="M399" s="27"/>
      <c r="N399" s="16">
        <v>2445.65</v>
      </c>
      <c r="O399" s="2">
        <v>5908.5290000000005</v>
      </c>
      <c r="P399" s="16">
        <f t="shared" si="55"/>
        <v>9782.6</v>
      </c>
      <c r="Q399" s="2">
        <f t="shared" si="56"/>
        <v>23634.116000000002</v>
      </c>
      <c r="R399" s="16">
        <f t="shared" si="57"/>
        <v>9350.5199999999986</v>
      </c>
      <c r="S399" s="2">
        <f t="shared" si="58"/>
        <v>-4500.9960000000028</v>
      </c>
      <c r="T399" s="14">
        <f t="shared" si="59"/>
        <v>0.48870858490408253</v>
      </c>
      <c r="U399" s="5">
        <f t="shared" si="60"/>
        <v>-0.23524631633523457</v>
      </c>
      <c r="V399" s="14">
        <f t="shared" si="61"/>
        <v>0.48870858490408253</v>
      </c>
      <c r="W399" s="11">
        <f t="shared" si="62"/>
        <v>-0.23524631633523457</v>
      </c>
    </row>
    <row r="400" spans="1:23" ht="18" x14ac:dyDescent="0.25">
      <c r="A400" t="s">
        <v>3</v>
      </c>
      <c r="B400" s="15" t="s">
        <v>319</v>
      </c>
      <c r="C400" t="s">
        <v>37</v>
      </c>
      <c r="D400" t="s">
        <v>4</v>
      </c>
      <c r="E400" t="s">
        <v>271</v>
      </c>
      <c r="F400" t="s">
        <v>17</v>
      </c>
      <c r="G400">
        <v>5</v>
      </c>
      <c r="H400" s="18">
        <v>45961</v>
      </c>
      <c r="I400" s="16">
        <v>4783.28</v>
      </c>
      <c r="J400" s="2">
        <v>4783.28</v>
      </c>
      <c r="K400" s="2">
        <f t="shared" si="54"/>
        <v>23916.399999999998</v>
      </c>
      <c r="L400" s="4"/>
      <c r="M400" s="27"/>
      <c r="N400" s="16">
        <v>2445.65</v>
      </c>
      <c r="O400" s="2">
        <v>5908.5290000000005</v>
      </c>
      <c r="P400" s="16">
        <f t="shared" si="55"/>
        <v>12228.25</v>
      </c>
      <c r="Q400" s="2">
        <f t="shared" si="56"/>
        <v>29542.645000000004</v>
      </c>
      <c r="R400" s="16">
        <f t="shared" si="57"/>
        <v>11688.149999999998</v>
      </c>
      <c r="S400" s="2">
        <f t="shared" si="58"/>
        <v>-5626.2450000000035</v>
      </c>
      <c r="T400" s="14">
        <f t="shared" si="59"/>
        <v>0.48870858490408253</v>
      </c>
      <c r="U400" s="5">
        <f t="shared" si="60"/>
        <v>-0.23524631633523457</v>
      </c>
      <c r="V400" s="14">
        <f t="shared" si="61"/>
        <v>0.48870858490408253</v>
      </c>
      <c r="W400" s="11">
        <f t="shared" si="62"/>
        <v>-0.23524631633523457</v>
      </c>
    </row>
    <row r="401" spans="1:23" ht="18" x14ac:dyDescent="0.25">
      <c r="A401" t="s">
        <v>3</v>
      </c>
      <c r="B401" s="15" t="s">
        <v>319</v>
      </c>
      <c r="C401" t="s">
        <v>37</v>
      </c>
      <c r="D401" t="s">
        <v>4</v>
      </c>
      <c r="E401" t="s">
        <v>271</v>
      </c>
      <c r="F401" t="s">
        <v>17</v>
      </c>
      <c r="G401">
        <v>4</v>
      </c>
      <c r="H401" s="18">
        <v>45982</v>
      </c>
      <c r="I401" s="16">
        <v>4783.28</v>
      </c>
      <c r="J401" s="2">
        <v>4783.28</v>
      </c>
      <c r="K401" s="2">
        <f t="shared" si="54"/>
        <v>19133.12</v>
      </c>
      <c r="L401" s="4"/>
      <c r="M401" s="27"/>
      <c r="N401" s="16">
        <v>2445.65</v>
      </c>
      <c r="O401" s="2">
        <v>5908.5290000000005</v>
      </c>
      <c r="P401" s="16">
        <f t="shared" si="55"/>
        <v>9782.6</v>
      </c>
      <c r="Q401" s="2">
        <f t="shared" si="56"/>
        <v>23634.116000000002</v>
      </c>
      <c r="R401" s="16">
        <f t="shared" si="57"/>
        <v>9350.5199999999986</v>
      </c>
      <c r="S401" s="2">
        <f t="shared" si="58"/>
        <v>-4500.9960000000028</v>
      </c>
      <c r="T401" s="14">
        <f t="shared" si="59"/>
        <v>0.48870858490408253</v>
      </c>
      <c r="U401" s="5">
        <f t="shared" si="60"/>
        <v>-0.23524631633523457</v>
      </c>
      <c r="V401" s="14">
        <f t="shared" si="61"/>
        <v>0.48870858490408253</v>
      </c>
      <c r="W401" s="11">
        <f t="shared" si="62"/>
        <v>-0.23524631633523457</v>
      </c>
    </row>
    <row r="402" spans="1:23" ht="18" x14ac:dyDescent="0.25">
      <c r="A402" t="s">
        <v>3</v>
      </c>
      <c r="B402" s="15" t="s">
        <v>319</v>
      </c>
      <c r="C402" t="s">
        <v>37</v>
      </c>
      <c r="D402" t="s">
        <v>4</v>
      </c>
      <c r="E402" t="s">
        <v>271</v>
      </c>
      <c r="F402" t="s">
        <v>17</v>
      </c>
      <c r="G402">
        <v>7</v>
      </c>
      <c r="H402" s="18">
        <v>45988</v>
      </c>
      <c r="I402" s="16">
        <v>4783.28</v>
      </c>
      <c r="J402" s="2">
        <v>4783.28</v>
      </c>
      <c r="K402" s="2">
        <f t="shared" si="54"/>
        <v>33482.959999999999</v>
      </c>
      <c r="L402" s="4"/>
      <c r="M402" s="27"/>
      <c r="N402" s="16">
        <v>2445.65</v>
      </c>
      <c r="O402" s="2">
        <v>5908.5290000000005</v>
      </c>
      <c r="P402" s="16">
        <f t="shared" si="55"/>
        <v>17119.55</v>
      </c>
      <c r="Q402" s="2">
        <f t="shared" si="56"/>
        <v>41359.703000000001</v>
      </c>
      <c r="R402" s="16">
        <f t="shared" si="57"/>
        <v>16363.409999999998</v>
      </c>
      <c r="S402" s="2">
        <f t="shared" si="58"/>
        <v>-7876.7430000000049</v>
      </c>
      <c r="T402" s="14">
        <f t="shared" si="59"/>
        <v>0.48870858490408253</v>
      </c>
      <c r="U402" s="5">
        <f t="shared" si="60"/>
        <v>-0.23524631633523457</v>
      </c>
      <c r="V402" s="14">
        <f t="shared" si="61"/>
        <v>0.48870858490408253</v>
      </c>
      <c r="W402" s="11">
        <f t="shared" si="62"/>
        <v>-0.23524631633523455</v>
      </c>
    </row>
    <row r="403" spans="1:23" ht="18" x14ac:dyDescent="0.25">
      <c r="A403" t="s">
        <v>3</v>
      </c>
      <c r="B403" s="15" t="s">
        <v>319</v>
      </c>
      <c r="C403" t="s">
        <v>37</v>
      </c>
      <c r="D403" t="s">
        <v>4</v>
      </c>
      <c r="E403" t="s">
        <v>271</v>
      </c>
      <c r="F403" t="s">
        <v>17</v>
      </c>
      <c r="G403">
        <v>6</v>
      </c>
      <c r="H403" s="18">
        <v>46010</v>
      </c>
      <c r="I403" s="16">
        <v>4783.28</v>
      </c>
      <c r="J403" s="2">
        <v>4783.28</v>
      </c>
      <c r="K403" s="2">
        <f t="shared" si="54"/>
        <v>28699.68</v>
      </c>
      <c r="L403" s="4"/>
      <c r="M403" s="27"/>
      <c r="N403" s="16">
        <v>2445.65</v>
      </c>
      <c r="O403" s="2">
        <v>5908.5290000000005</v>
      </c>
      <c r="P403" s="16">
        <f t="shared" si="55"/>
        <v>14673.900000000001</v>
      </c>
      <c r="Q403" s="2">
        <f t="shared" si="56"/>
        <v>35451.173999999999</v>
      </c>
      <c r="R403" s="16">
        <f t="shared" si="57"/>
        <v>14025.779999999999</v>
      </c>
      <c r="S403" s="2">
        <f t="shared" si="58"/>
        <v>-6751.4940000000042</v>
      </c>
      <c r="T403" s="14">
        <f t="shared" si="59"/>
        <v>0.48870858490408253</v>
      </c>
      <c r="U403" s="5">
        <f t="shared" si="60"/>
        <v>-0.23524631633523457</v>
      </c>
      <c r="V403" s="14">
        <f t="shared" si="61"/>
        <v>0.48870858490408253</v>
      </c>
      <c r="W403" s="11">
        <f t="shared" si="62"/>
        <v>-0.23524631633523455</v>
      </c>
    </row>
    <row r="404" spans="1:23" ht="29.25" x14ac:dyDescent="0.25">
      <c r="A404" t="s">
        <v>99</v>
      </c>
      <c r="B404" s="15" t="s">
        <v>319</v>
      </c>
      <c r="C404" t="s">
        <v>37</v>
      </c>
      <c r="D404" t="s">
        <v>7</v>
      </c>
      <c r="E404" t="s">
        <v>38</v>
      </c>
      <c r="F404" t="s">
        <v>14</v>
      </c>
      <c r="G404">
        <v>4</v>
      </c>
      <c r="H404" s="18">
        <v>45867</v>
      </c>
      <c r="I404" s="16">
        <v>15210</v>
      </c>
      <c r="J404" s="2">
        <v>15210</v>
      </c>
      <c r="K404" s="2">
        <f t="shared" si="54"/>
        <v>60840</v>
      </c>
      <c r="L404" s="25" t="s">
        <v>327</v>
      </c>
      <c r="M404" s="27"/>
      <c r="N404" s="16">
        <v>2445.65</v>
      </c>
      <c r="O404" s="2">
        <v>6256.08633333333</v>
      </c>
      <c r="P404" s="16">
        <f t="shared" si="55"/>
        <v>9782.6</v>
      </c>
      <c r="Q404" s="2">
        <f t="shared" si="56"/>
        <v>25024.34533333332</v>
      </c>
      <c r="R404" s="16">
        <f t="shared" si="57"/>
        <v>51057.4</v>
      </c>
      <c r="S404" s="2">
        <f t="shared" si="58"/>
        <v>35815.654666666684</v>
      </c>
      <c r="T404" s="14">
        <f t="shared" si="59"/>
        <v>0.8392077580539119</v>
      </c>
      <c r="U404" s="5">
        <f t="shared" si="60"/>
        <v>0.5886859741398206</v>
      </c>
      <c r="V404" s="14">
        <f t="shared" si="61"/>
        <v>0.8392077580539119</v>
      </c>
      <c r="W404" s="11">
        <f t="shared" si="62"/>
        <v>0.5886859741398206</v>
      </c>
    </row>
    <row r="405" spans="1:23" ht="29.25" x14ac:dyDescent="0.25">
      <c r="A405" t="s">
        <v>99</v>
      </c>
      <c r="B405" s="15" t="s">
        <v>319</v>
      </c>
      <c r="C405" t="s">
        <v>37</v>
      </c>
      <c r="D405" t="s">
        <v>7</v>
      </c>
      <c r="E405" t="s">
        <v>38</v>
      </c>
      <c r="F405" t="s">
        <v>14</v>
      </c>
      <c r="G405">
        <v>4</v>
      </c>
      <c r="H405" s="18">
        <v>45867</v>
      </c>
      <c r="I405" s="16">
        <v>15210</v>
      </c>
      <c r="J405" s="2">
        <v>15210</v>
      </c>
      <c r="K405" s="2">
        <f t="shared" si="54"/>
        <v>60840</v>
      </c>
      <c r="L405" s="25" t="s">
        <v>326</v>
      </c>
      <c r="M405" s="27"/>
      <c r="N405" s="16">
        <v>2445.65</v>
      </c>
      <c r="O405" s="2">
        <v>6256.08633333333</v>
      </c>
      <c r="P405" s="16">
        <f t="shared" si="55"/>
        <v>9782.6</v>
      </c>
      <c r="Q405" s="2">
        <f t="shared" si="56"/>
        <v>25024.34533333332</v>
      </c>
      <c r="R405" s="16">
        <f t="shared" si="57"/>
        <v>51057.4</v>
      </c>
      <c r="S405" s="2">
        <f t="shared" si="58"/>
        <v>35815.654666666684</v>
      </c>
      <c r="T405" s="14">
        <f t="shared" si="59"/>
        <v>0.8392077580539119</v>
      </c>
      <c r="U405" s="5">
        <f t="shared" si="60"/>
        <v>0.5886859741398206</v>
      </c>
      <c r="V405" s="14">
        <f t="shared" si="61"/>
        <v>0.8392077580539119</v>
      </c>
      <c r="W405" s="11">
        <f t="shared" si="62"/>
        <v>0.5886859741398206</v>
      </c>
    </row>
    <row r="406" spans="1:23" ht="29.25" x14ac:dyDescent="0.25">
      <c r="A406" t="s">
        <v>99</v>
      </c>
      <c r="B406" s="15" t="s">
        <v>319</v>
      </c>
      <c r="C406" t="s">
        <v>37</v>
      </c>
      <c r="D406" t="s">
        <v>7</v>
      </c>
      <c r="E406" t="s">
        <v>38</v>
      </c>
      <c r="F406" t="s">
        <v>14</v>
      </c>
      <c r="G406">
        <v>8</v>
      </c>
      <c r="H406" s="18">
        <v>45867</v>
      </c>
      <c r="I406" s="16">
        <v>15210</v>
      </c>
      <c r="J406" s="2">
        <v>15210</v>
      </c>
      <c r="K406" s="2">
        <f t="shared" si="54"/>
        <v>121680</v>
      </c>
      <c r="L406" s="25" t="s">
        <v>326</v>
      </c>
      <c r="M406" s="27"/>
      <c r="N406" s="16">
        <v>2445.65</v>
      </c>
      <c r="O406" s="2">
        <v>6256.08633333333</v>
      </c>
      <c r="P406" s="16">
        <f t="shared" si="55"/>
        <v>19565.2</v>
      </c>
      <c r="Q406" s="2">
        <f t="shared" si="56"/>
        <v>50048.69066666664</v>
      </c>
      <c r="R406" s="16">
        <f t="shared" si="57"/>
        <v>102114.8</v>
      </c>
      <c r="S406" s="2">
        <f t="shared" si="58"/>
        <v>71631.309333333367</v>
      </c>
      <c r="T406" s="14">
        <f t="shared" si="59"/>
        <v>0.8392077580539119</v>
      </c>
      <c r="U406" s="5">
        <f t="shared" si="60"/>
        <v>0.5886859741398206</v>
      </c>
      <c r="V406" s="14">
        <f t="shared" si="61"/>
        <v>0.8392077580539119</v>
      </c>
      <c r="W406" s="11">
        <f t="shared" si="62"/>
        <v>0.5886859741398206</v>
      </c>
    </row>
    <row r="407" spans="1:23" ht="18" x14ac:dyDescent="0.25">
      <c r="A407" t="s">
        <v>80</v>
      </c>
      <c r="B407" s="15" t="s">
        <v>203</v>
      </c>
      <c r="C407" t="s">
        <v>57</v>
      </c>
      <c r="D407" t="s">
        <v>7</v>
      </c>
      <c r="E407" t="s">
        <v>55</v>
      </c>
      <c r="F407" t="s">
        <v>56</v>
      </c>
      <c r="G407">
        <v>6</v>
      </c>
      <c r="H407" s="18">
        <v>45678</v>
      </c>
      <c r="I407" s="16">
        <v>583.20000000000005</v>
      </c>
      <c r="J407" s="2">
        <v>583.20000000000005</v>
      </c>
      <c r="K407" s="2">
        <f t="shared" si="54"/>
        <v>3499.2000000000003</v>
      </c>
      <c r="L407" s="4"/>
      <c r="M407" s="27"/>
      <c r="N407" s="16">
        <v>583.20000000000005</v>
      </c>
      <c r="O407" s="2">
        <v>598.04399999999998</v>
      </c>
      <c r="P407" s="16">
        <f t="shared" si="55"/>
        <v>3499.2000000000003</v>
      </c>
      <c r="Q407" s="2">
        <f t="shared" si="56"/>
        <v>3588.2640000000001</v>
      </c>
      <c r="R407" s="16">
        <f t="shared" si="57"/>
        <v>0</v>
      </c>
      <c r="S407" s="2">
        <f t="shared" si="58"/>
        <v>-89.063999999999623</v>
      </c>
      <c r="T407" s="14">
        <f t="shared" si="59"/>
        <v>0</v>
      </c>
      <c r="U407" s="5">
        <f t="shared" si="60"/>
        <v>-2.5452674897119231E-2</v>
      </c>
      <c r="V407" s="14">
        <f t="shared" si="61"/>
        <v>0</v>
      </c>
      <c r="W407" s="11">
        <f t="shared" si="62"/>
        <v>-2.5452674897119231E-2</v>
      </c>
    </row>
    <row r="408" spans="1:23" ht="18" x14ac:dyDescent="0.25">
      <c r="A408" t="s">
        <v>80</v>
      </c>
      <c r="B408" s="15" t="s">
        <v>203</v>
      </c>
      <c r="C408" t="s">
        <v>57</v>
      </c>
      <c r="D408" t="s">
        <v>7</v>
      </c>
      <c r="E408" t="s">
        <v>55</v>
      </c>
      <c r="F408" t="s">
        <v>56</v>
      </c>
      <c r="G408">
        <v>27</v>
      </c>
      <c r="H408" s="18">
        <v>45680</v>
      </c>
      <c r="I408" s="16">
        <v>583.20000000000005</v>
      </c>
      <c r="J408" s="2">
        <v>583.20000000000005</v>
      </c>
      <c r="K408" s="2">
        <f t="shared" si="54"/>
        <v>15746.400000000001</v>
      </c>
      <c r="L408" s="4"/>
      <c r="M408" s="27"/>
      <c r="N408" s="16">
        <v>583.20000000000005</v>
      </c>
      <c r="O408" s="2">
        <v>598.04399999999998</v>
      </c>
      <c r="P408" s="16">
        <f t="shared" si="55"/>
        <v>15746.400000000001</v>
      </c>
      <c r="Q408" s="2">
        <f t="shared" si="56"/>
        <v>16147.188</v>
      </c>
      <c r="R408" s="16">
        <f t="shared" si="57"/>
        <v>0</v>
      </c>
      <c r="S408" s="2">
        <f t="shared" si="58"/>
        <v>-400.78799999999831</v>
      </c>
      <c r="T408" s="14">
        <f t="shared" si="59"/>
        <v>0</v>
      </c>
      <c r="U408" s="5">
        <f t="shared" si="60"/>
        <v>-2.5452674897119231E-2</v>
      </c>
      <c r="V408" s="14">
        <f t="shared" si="61"/>
        <v>0</v>
      </c>
      <c r="W408" s="11">
        <f t="shared" si="62"/>
        <v>-2.5452674897119231E-2</v>
      </c>
    </row>
    <row r="409" spans="1:23" ht="18" x14ac:dyDescent="0.25">
      <c r="A409" t="s">
        <v>80</v>
      </c>
      <c r="B409" s="15" t="s">
        <v>203</v>
      </c>
      <c r="C409" t="s">
        <v>57</v>
      </c>
      <c r="D409" t="s">
        <v>7</v>
      </c>
      <c r="E409" t="s">
        <v>55</v>
      </c>
      <c r="F409" t="s">
        <v>56</v>
      </c>
      <c r="G409">
        <v>3</v>
      </c>
      <c r="H409" s="18">
        <v>45684</v>
      </c>
      <c r="I409" s="16">
        <v>583.20000000000005</v>
      </c>
      <c r="J409" s="2">
        <v>583.20000000000005</v>
      </c>
      <c r="K409" s="2">
        <f t="shared" si="54"/>
        <v>1749.6000000000001</v>
      </c>
      <c r="L409" s="4"/>
      <c r="M409" s="27"/>
      <c r="N409" s="16">
        <v>583.20000000000005</v>
      </c>
      <c r="O409" s="2">
        <v>598.04399999999998</v>
      </c>
      <c r="P409" s="16">
        <f t="shared" si="55"/>
        <v>1749.6000000000001</v>
      </c>
      <c r="Q409" s="2">
        <f t="shared" si="56"/>
        <v>1794.1320000000001</v>
      </c>
      <c r="R409" s="16">
        <f t="shared" si="57"/>
        <v>0</v>
      </c>
      <c r="S409" s="2">
        <f t="shared" si="58"/>
        <v>-44.531999999999812</v>
      </c>
      <c r="T409" s="14">
        <f t="shared" si="59"/>
        <v>0</v>
      </c>
      <c r="U409" s="5">
        <f t="shared" si="60"/>
        <v>-2.5452674897119231E-2</v>
      </c>
      <c r="V409" s="14">
        <f t="shared" si="61"/>
        <v>0</v>
      </c>
      <c r="W409" s="11">
        <f t="shared" si="62"/>
        <v>-2.5452674897119231E-2</v>
      </c>
    </row>
    <row r="410" spans="1:23" ht="18" x14ac:dyDescent="0.25">
      <c r="A410" t="s">
        <v>80</v>
      </c>
      <c r="B410" s="15" t="s">
        <v>203</v>
      </c>
      <c r="C410" t="s">
        <v>57</v>
      </c>
      <c r="D410" t="s">
        <v>7</v>
      </c>
      <c r="E410" t="s">
        <v>55</v>
      </c>
      <c r="F410" t="s">
        <v>56</v>
      </c>
      <c r="G410">
        <v>6</v>
      </c>
      <c r="H410" s="18">
        <v>45688</v>
      </c>
      <c r="I410" s="16">
        <v>583.20000000000005</v>
      </c>
      <c r="J410" s="2">
        <v>583.20000000000005</v>
      </c>
      <c r="K410" s="2">
        <f t="shared" si="54"/>
        <v>3499.2000000000003</v>
      </c>
      <c r="L410" s="4"/>
      <c r="M410" s="27"/>
      <c r="N410" s="16">
        <v>583.20000000000005</v>
      </c>
      <c r="O410" s="2">
        <v>598.04399999999998</v>
      </c>
      <c r="P410" s="16">
        <f t="shared" si="55"/>
        <v>3499.2000000000003</v>
      </c>
      <c r="Q410" s="2">
        <f t="shared" si="56"/>
        <v>3588.2640000000001</v>
      </c>
      <c r="R410" s="16">
        <f t="shared" si="57"/>
        <v>0</v>
      </c>
      <c r="S410" s="2">
        <f t="shared" si="58"/>
        <v>-89.063999999999623</v>
      </c>
      <c r="T410" s="14">
        <f t="shared" si="59"/>
        <v>0</v>
      </c>
      <c r="U410" s="5">
        <f t="shared" si="60"/>
        <v>-2.5452674897119231E-2</v>
      </c>
      <c r="V410" s="14">
        <f t="shared" si="61"/>
        <v>0</v>
      </c>
      <c r="W410" s="11">
        <f t="shared" si="62"/>
        <v>-2.5452674897119231E-2</v>
      </c>
    </row>
    <row r="411" spans="1:23" ht="18" x14ac:dyDescent="0.25">
      <c r="A411" t="s">
        <v>99</v>
      </c>
      <c r="B411" s="15" t="s">
        <v>266</v>
      </c>
      <c r="C411" t="s">
        <v>110</v>
      </c>
      <c r="D411" t="s">
        <v>7</v>
      </c>
      <c r="E411" t="s">
        <v>62</v>
      </c>
      <c r="F411" t="s">
        <v>100</v>
      </c>
      <c r="G411">
        <v>54</v>
      </c>
      <c r="H411" s="18">
        <v>45687</v>
      </c>
      <c r="I411" s="16">
        <v>1500</v>
      </c>
      <c r="J411" s="2">
        <v>1500</v>
      </c>
      <c r="K411" s="2">
        <f t="shared" si="54"/>
        <v>81000</v>
      </c>
      <c r="L411" s="4"/>
      <c r="M411" s="27"/>
      <c r="N411" s="16">
        <v>1500</v>
      </c>
      <c r="O411" s="2">
        <v>1620</v>
      </c>
      <c r="P411" s="16">
        <f t="shared" si="55"/>
        <v>81000</v>
      </c>
      <c r="Q411" s="2">
        <f t="shared" si="56"/>
        <v>87480</v>
      </c>
      <c r="R411" s="16">
        <f t="shared" si="57"/>
        <v>0</v>
      </c>
      <c r="S411" s="2">
        <f t="shared" si="58"/>
        <v>-6480</v>
      </c>
      <c r="T411" s="14">
        <f t="shared" si="59"/>
        <v>0</v>
      </c>
      <c r="U411" s="5">
        <f t="shared" si="60"/>
        <v>-0.08</v>
      </c>
      <c r="V411" s="14">
        <f t="shared" si="61"/>
        <v>0</v>
      </c>
      <c r="W411" s="11">
        <f t="shared" si="62"/>
        <v>-0.08</v>
      </c>
    </row>
    <row r="412" spans="1:23" ht="18" x14ac:dyDescent="0.25">
      <c r="A412" t="s">
        <v>99</v>
      </c>
      <c r="B412" s="15" t="s">
        <v>266</v>
      </c>
      <c r="C412" t="s">
        <v>110</v>
      </c>
      <c r="D412" t="s">
        <v>7</v>
      </c>
      <c r="E412" t="s">
        <v>62</v>
      </c>
      <c r="F412" t="s">
        <v>100</v>
      </c>
      <c r="G412">
        <v>30</v>
      </c>
      <c r="H412" s="18">
        <v>45812</v>
      </c>
      <c r="I412" s="16">
        <v>1500</v>
      </c>
      <c r="J412" s="2">
        <v>1500</v>
      </c>
      <c r="K412" s="2">
        <f t="shared" si="54"/>
        <v>45000</v>
      </c>
      <c r="L412" s="4"/>
      <c r="M412" s="27"/>
      <c r="N412" s="16">
        <v>1500</v>
      </c>
      <c r="O412" s="2">
        <v>1620</v>
      </c>
      <c r="P412" s="16">
        <f t="shared" si="55"/>
        <v>45000</v>
      </c>
      <c r="Q412" s="2">
        <f t="shared" si="56"/>
        <v>48600</v>
      </c>
      <c r="R412" s="16">
        <f t="shared" si="57"/>
        <v>0</v>
      </c>
      <c r="S412" s="2">
        <f t="shared" si="58"/>
        <v>-3600</v>
      </c>
      <c r="T412" s="14">
        <f t="shared" si="59"/>
        <v>0</v>
      </c>
      <c r="U412" s="5">
        <f t="shared" si="60"/>
        <v>-0.08</v>
      </c>
      <c r="V412" s="14">
        <f t="shared" si="61"/>
        <v>0</v>
      </c>
      <c r="W412" s="11">
        <f t="shared" si="62"/>
        <v>-0.08</v>
      </c>
    </row>
    <row r="413" spans="1:23" ht="18" x14ac:dyDescent="0.25">
      <c r="A413" t="s">
        <v>99</v>
      </c>
      <c r="B413" s="15" t="s">
        <v>266</v>
      </c>
      <c r="C413" t="s">
        <v>110</v>
      </c>
      <c r="D413" t="s">
        <v>7</v>
      </c>
      <c r="E413" t="s">
        <v>62</v>
      </c>
      <c r="F413" t="s">
        <v>100</v>
      </c>
      <c r="G413">
        <v>30</v>
      </c>
      <c r="H413" s="18">
        <v>45869</v>
      </c>
      <c r="I413" s="16">
        <v>2040</v>
      </c>
      <c r="J413" s="2">
        <v>2040</v>
      </c>
      <c r="K413" s="2">
        <f t="shared" si="54"/>
        <v>61200</v>
      </c>
      <c r="L413" s="4"/>
      <c r="M413" s="27"/>
      <c r="N413" s="16">
        <v>1500</v>
      </c>
      <c r="O413" s="2">
        <v>1740</v>
      </c>
      <c r="P413" s="16">
        <f t="shared" si="55"/>
        <v>45000</v>
      </c>
      <c r="Q413" s="2">
        <f t="shared" si="56"/>
        <v>52200</v>
      </c>
      <c r="R413" s="16">
        <f t="shared" si="57"/>
        <v>16200</v>
      </c>
      <c r="S413" s="2">
        <f t="shared" si="58"/>
        <v>9000</v>
      </c>
      <c r="T413" s="14">
        <f t="shared" si="59"/>
        <v>0.26470588235294118</v>
      </c>
      <c r="U413" s="5">
        <f t="shared" si="60"/>
        <v>0.14705882352941177</v>
      </c>
      <c r="V413" s="14">
        <f t="shared" si="61"/>
        <v>0.26470588235294118</v>
      </c>
      <c r="W413" s="11">
        <f t="shared" si="62"/>
        <v>0.14705882352941177</v>
      </c>
    </row>
    <row r="414" spans="1:23" ht="18" x14ac:dyDescent="0.25">
      <c r="A414" t="s">
        <v>129</v>
      </c>
      <c r="B414" s="15" t="s">
        <v>320</v>
      </c>
      <c r="C414" t="s">
        <v>241</v>
      </c>
      <c r="D414" t="s">
        <v>241</v>
      </c>
      <c r="E414" t="s">
        <v>241</v>
      </c>
      <c r="F414" t="s">
        <v>105</v>
      </c>
      <c r="G414">
        <v>20</v>
      </c>
      <c r="H414" s="18">
        <v>45755</v>
      </c>
      <c r="I414" s="16">
        <v>69.900000000000006</v>
      </c>
      <c r="J414" s="2">
        <v>69.900000000000006</v>
      </c>
      <c r="K414" s="2">
        <f t="shared" si="54"/>
        <v>1398</v>
      </c>
      <c r="L414" s="4"/>
      <c r="M414" s="27"/>
      <c r="N414" s="16">
        <v>69.900000000000006</v>
      </c>
      <c r="O414" s="2">
        <v>76.09</v>
      </c>
      <c r="P414" s="16">
        <f t="shared" si="55"/>
        <v>1398</v>
      </c>
      <c r="Q414" s="2">
        <f t="shared" si="56"/>
        <v>1521.8000000000002</v>
      </c>
      <c r="R414" s="16">
        <f t="shared" si="57"/>
        <v>0</v>
      </c>
      <c r="S414" s="2">
        <f t="shared" si="58"/>
        <v>-123.79999999999995</v>
      </c>
      <c r="T414" s="14">
        <f t="shared" si="59"/>
        <v>0</v>
      </c>
      <c r="U414" s="5">
        <f t="shared" si="60"/>
        <v>-8.8555078683834013E-2</v>
      </c>
      <c r="V414" s="14">
        <f t="shared" si="61"/>
        <v>0</v>
      </c>
      <c r="W414" s="11">
        <f t="shared" si="62"/>
        <v>-8.8555078683834013E-2</v>
      </c>
    </row>
    <row r="415" spans="1:23" ht="18" x14ac:dyDescent="0.25">
      <c r="A415" t="s">
        <v>141</v>
      </c>
      <c r="B415" s="15" t="s">
        <v>320</v>
      </c>
      <c r="C415" t="s">
        <v>241</v>
      </c>
      <c r="D415" t="s">
        <v>241</v>
      </c>
      <c r="E415" t="s">
        <v>241</v>
      </c>
      <c r="F415" t="s">
        <v>92</v>
      </c>
      <c r="G415">
        <v>105</v>
      </c>
      <c r="H415" s="18">
        <v>45924</v>
      </c>
      <c r="I415" s="16">
        <v>82.28</v>
      </c>
      <c r="J415" s="2">
        <v>82.28</v>
      </c>
      <c r="K415" s="2">
        <f t="shared" si="54"/>
        <v>8639.4</v>
      </c>
      <c r="L415" s="4"/>
      <c r="M415" s="27"/>
      <c r="N415" s="16">
        <v>69.900000000000006</v>
      </c>
      <c r="O415" s="2">
        <v>79.185000000000002</v>
      </c>
      <c r="P415" s="16">
        <f t="shared" si="55"/>
        <v>7339.5000000000009</v>
      </c>
      <c r="Q415" s="2">
        <f t="shared" si="56"/>
        <v>8314.4250000000011</v>
      </c>
      <c r="R415" s="16">
        <f t="shared" si="57"/>
        <v>1299.8999999999996</v>
      </c>
      <c r="S415" s="2">
        <f t="shared" si="58"/>
        <v>324.97499999999991</v>
      </c>
      <c r="T415" s="14">
        <f t="shared" si="59"/>
        <v>0.15046183762761298</v>
      </c>
      <c r="U415" s="5">
        <f t="shared" si="60"/>
        <v>3.7615459406903244E-2</v>
      </c>
      <c r="V415" s="14">
        <f t="shared" si="61"/>
        <v>0.150461837627613</v>
      </c>
      <c r="W415" s="11">
        <f t="shared" si="62"/>
        <v>3.7615459406903251E-2</v>
      </c>
    </row>
    <row r="416" spans="1:23" ht="18" x14ac:dyDescent="0.25">
      <c r="A416" t="s">
        <v>141</v>
      </c>
      <c r="B416" s="15" t="s">
        <v>320</v>
      </c>
      <c r="C416" t="s">
        <v>241</v>
      </c>
      <c r="D416" t="s">
        <v>241</v>
      </c>
      <c r="E416" t="s">
        <v>241</v>
      </c>
      <c r="F416" t="s">
        <v>92</v>
      </c>
      <c r="G416">
        <v>30</v>
      </c>
      <c r="H416" s="18">
        <v>45994</v>
      </c>
      <c r="I416" s="16">
        <v>82.28</v>
      </c>
      <c r="J416" s="2">
        <v>82.28</v>
      </c>
      <c r="K416" s="2">
        <f t="shared" si="54"/>
        <v>2468.4</v>
      </c>
      <c r="L416" s="4"/>
      <c r="M416" s="27"/>
      <c r="N416" s="16">
        <v>69.900000000000006</v>
      </c>
      <c r="O416" s="2">
        <v>79.185000000000002</v>
      </c>
      <c r="P416" s="16">
        <f t="shared" si="55"/>
        <v>2097</v>
      </c>
      <c r="Q416" s="2">
        <f t="shared" si="56"/>
        <v>2375.5500000000002</v>
      </c>
      <c r="R416" s="16">
        <f t="shared" si="57"/>
        <v>371.39999999999986</v>
      </c>
      <c r="S416" s="2">
        <f t="shared" si="58"/>
        <v>92.849999999999966</v>
      </c>
      <c r="T416" s="14">
        <f t="shared" si="59"/>
        <v>0.15046183762761298</v>
      </c>
      <c r="U416" s="5">
        <f t="shared" si="60"/>
        <v>3.7615459406903244E-2</v>
      </c>
      <c r="V416" s="14">
        <f t="shared" si="61"/>
        <v>0.15046183762761298</v>
      </c>
      <c r="W416" s="11">
        <f t="shared" si="62"/>
        <v>3.7615459406903244E-2</v>
      </c>
    </row>
    <row r="417" spans="1:23" ht="18" x14ac:dyDescent="0.25">
      <c r="A417" t="s">
        <v>129</v>
      </c>
      <c r="B417" s="15" t="s">
        <v>160</v>
      </c>
      <c r="C417" t="s">
        <v>241</v>
      </c>
      <c r="D417" t="s">
        <v>241</v>
      </c>
      <c r="E417" t="s">
        <v>241</v>
      </c>
      <c r="F417" t="s">
        <v>105</v>
      </c>
      <c r="G417">
        <v>51</v>
      </c>
      <c r="H417" s="18">
        <v>45763</v>
      </c>
      <c r="I417" s="16">
        <v>1095.75</v>
      </c>
      <c r="J417" s="2">
        <v>1095.75</v>
      </c>
      <c r="K417" s="2">
        <f t="shared" si="54"/>
        <v>55883.25</v>
      </c>
      <c r="L417" s="4"/>
      <c r="M417" s="27"/>
      <c r="N417" s="16">
        <v>1095.75</v>
      </c>
      <c r="O417" s="2">
        <v>1095.75</v>
      </c>
      <c r="P417" s="16">
        <f t="shared" si="55"/>
        <v>55883.25</v>
      </c>
      <c r="Q417" s="2">
        <f t="shared" si="56"/>
        <v>55883.25</v>
      </c>
      <c r="R417" s="16">
        <f t="shared" si="57"/>
        <v>0</v>
      </c>
      <c r="S417" s="2">
        <f t="shared" si="58"/>
        <v>0</v>
      </c>
      <c r="T417" s="14">
        <f t="shared" si="59"/>
        <v>0</v>
      </c>
      <c r="U417" s="5">
        <f t="shared" si="60"/>
        <v>0</v>
      </c>
      <c r="V417" s="14">
        <f t="shared" si="61"/>
        <v>0</v>
      </c>
      <c r="W417" s="11">
        <f t="shared" si="62"/>
        <v>0</v>
      </c>
    </row>
    <row r="418" spans="1:23" ht="18" x14ac:dyDescent="0.25">
      <c r="A418" t="s">
        <v>141</v>
      </c>
      <c r="B418" s="15" t="s">
        <v>142</v>
      </c>
      <c r="C418" t="s">
        <v>6</v>
      </c>
      <c r="D418" t="s">
        <v>26</v>
      </c>
      <c r="E418" t="s">
        <v>23</v>
      </c>
      <c r="F418" t="s">
        <v>92</v>
      </c>
      <c r="G418">
        <v>15</v>
      </c>
      <c r="H418" s="18">
        <v>45678</v>
      </c>
      <c r="I418" s="16">
        <v>142.30000000000001</v>
      </c>
      <c r="J418" s="2">
        <v>142.30000000000001</v>
      </c>
      <c r="K418" s="2">
        <f t="shared" si="54"/>
        <v>2134.5</v>
      </c>
      <c r="L418" s="4"/>
      <c r="M418" s="27"/>
      <c r="N418" s="16">
        <v>1.42</v>
      </c>
      <c r="O418" s="2">
        <v>38.988</v>
      </c>
      <c r="P418" s="16">
        <f t="shared" si="55"/>
        <v>21.299999999999997</v>
      </c>
      <c r="Q418" s="2">
        <f t="shared" si="56"/>
        <v>584.81999999999994</v>
      </c>
      <c r="R418" s="16">
        <f t="shared" si="57"/>
        <v>2113.2000000000003</v>
      </c>
      <c r="S418" s="2">
        <f t="shared" si="58"/>
        <v>1549.6800000000003</v>
      </c>
      <c r="T418" s="14">
        <f t="shared" si="59"/>
        <v>0.99002108222066065</v>
      </c>
      <c r="U418" s="5">
        <f t="shared" si="60"/>
        <v>0.72601546029515107</v>
      </c>
      <c r="V418" s="14">
        <f t="shared" si="61"/>
        <v>0.99002108222066065</v>
      </c>
      <c r="W418" s="11">
        <f t="shared" si="62"/>
        <v>0.72601546029515118</v>
      </c>
    </row>
    <row r="419" spans="1:23" ht="18" x14ac:dyDescent="0.25">
      <c r="A419" t="s">
        <v>99</v>
      </c>
      <c r="B419" s="15" t="s">
        <v>174</v>
      </c>
      <c r="C419" t="s">
        <v>111</v>
      </c>
      <c r="D419" t="s">
        <v>7</v>
      </c>
      <c r="E419" t="s">
        <v>112</v>
      </c>
      <c r="F419" t="s">
        <v>64</v>
      </c>
      <c r="G419">
        <v>70</v>
      </c>
      <c r="H419" s="18">
        <v>45678</v>
      </c>
      <c r="I419" s="16">
        <v>428</v>
      </c>
      <c r="J419" s="2">
        <v>428</v>
      </c>
      <c r="K419" s="2">
        <f t="shared" si="54"/>
        <v>29960</v>
      </c>
      <c r="L419" s="4"/>
      <c r="M419" s="27"/>
      <c r="N419" s="16">
        <v>428</v>
      </c>
      <c r="O419" s="2">
        <v>436.35199999999998</v>
      </c>
      <c r="P419" s="16">
        <f t="shared" si="55"/>
        <v>29960</v>
      </c>
      <c r="Q419" s="2">
        <f t="shared" si="56"/>
        <v>30544.639999999999</v>
      </c>
      <c r="R419" s="16">
        <f t="shared" si="57"/>
        <v>0</v>
      </c>
      <c r="S419" s="2">
        <f t="shared" si="58"/>
        <v>-584.63999999999828</v>
      </c>
      <c r="T419" s="14">
        <f t="shared" si="59"/>
        <v>0</v>
      </c>
      <c r="U419" s="5">
        <f t="shared" si="60"/>
        <v>-1.9514018691588728E-2</v>
      </c>
      <c r="V419" s="14">
        <f t="shared" si="61"/>
        <v>0</v>
      </c>
      <c r="W419" s="11">
        <f t="shared" si="62"/>
        <v>-1.9514018691588728E-2</v>
      </c>
    </row>
    <row r="420" spans="1:23" ht="18" x14ac:dyDescent="0.25">
      <c r="A420" t="s">
        <v>99</v>
      </c>
      <c r="B420" s="15" t="s">
        <v>174</v>
      </c>
      <c r="C420" t="s">
        <v>111</v>
      </c>
      <c r="D420" t="s">
        <v>7</v>
      </c>
      <c r="E420" t="s">
        <v>112</v>
      </c>
      <c r="F420" t="s">
        <v>64</v>
      </c>
      <c r="G420">
        <v>35</v>
      </c>
      <c r="H420" s="18">
        <v>45712</v>
      </c>
      <c r="I420" s="16">
        <v>428.16</v>
      </c>
      <c r="J420" s="2">
        <v>428.16</v>
      </c>
      <c r="K420" s="2">
        <f t="shared" si="54"/>
        <v>14985.6</v>
      </c>
      <c r="L420" s="4"/>
      <c r="M420" s="27"/>
      <c r="N420" s="16">
        <v>428</v>
      </c>
      <c r="O420" s="2">
        <v>436.38400000000001</v>
      </c>
      <c r="P420" s="16">
        <f t="shared" si="55"/>
        <v>14980</v>
      </c>
      <c r="Q420" s="2">
        <f t="shared" si="56"/>
        <v>15273.44</v>
      </c>
      <c r="R420" s="16">
        <f t="shared" si="57"/>
        <v>5.6000000000008754</v>
      </c>
      <c r="S420" s="2">
        <f t="shared" si="58"/>
        <v>-287.83999999999963</v>
      </c>
      <c r="T420" s="14">
        <f t="shared" si="59"/>
        <v>3.7369207772801056E-4</v>
      </c>
      <c r="U420" s="5">
        <f t="shared" si="60"/>
        <v>-1.9207772795216717E-2</v>
      </c>
      <c r="V420" s="14">
        <f t="shared" si="61"/>
        <v>3.7369207772801056E-4</v>
      </c>
      <c r="W420" s="11">
        <f t="shared" si="62"/>
        <v>-1.9207772795216717E-2</v>
      </c>
    </row>
    <row r="421" spans="1:23" ht="18" x14ac:dyDescent="0.25">
      <c r="A421" t="s">
        <v>99</v>
      </c>
      <c r="B421" s="15" t="s">
        <v>174</v>
      </c>
      <c r="C421" t="s">
        <v>111</v>
      </c>
      <c r="D421" t="s">
        <v>7</v>
      </c>
      <c r="E421" t="s">
        <v>112</v>
      </c>
      <c r="F421" t="s">
        <v>64</v>
      </c>
      <c r="G421">
        <v>35</v>
      </c>
      <c r="H421" s="18">
        <v>45812</v>
      </c>
      <c r="I421" s="16">
        <v>448.8</v>
      </c>
      <c r="J421" s="2">
        <v>448.8</v>
      </c>
      <c r="K421" s="2">
        <f t="shared" si="54"/>
        <v>15708</v>
      </c>
      <c r="L421" s="4"/>
      <c r="M421" s="27"/>
      <c r="N421" s="16">
        <v>428</v>
      </c>
      <c r="O421" s="2">
        <v>440.512</v>
      </c>
      <c r="P421" s="16">
        <f t="shared" si="55"/>
        <v>14980</v>
      </c>
      <c r="Q421" s="2">
        <f t="shared" si="56"/>
        <v>15417.92</v>
      </c>
      <c r="R421" s="16">
        <f t="shared" si="57"/>
        <v>728.00000000000045</v>
      </c>
      <c r="S421" s="2">
        <f t="shared" si="58"/>
        <v>290.08000000000038</v>
      </c>
      <c r="T421" s="14">
        <f t="shared" si="59"/>
        <v>4.6345811051693428E-2</v>
      </c>
      <c r="U421" s="5">
        <f t="shared" si="60"/>
        <v>1.846702317290555E-2</v>
      </c>
      <c r="V421" s="14">
        <f t="shared" si="61"/>
        <v>4.6345811051693435E-2</v>
      </c>
      <c r="W421" s="11">
        <f t="shared" si="62"/>
        <v>1.846702317290555E-2</v>
      </c>
    </row>
    <row r="422" spans="1:23" ht="18" x14ac:dyDescent="0.25">
      <c r="A422" t="s">
        <v>99</v>
      </c>
      <c r="B422" s="15" t="s">
        <v>174</v>
      </c>
      <c r="C422" t="s">
        <v>111</v>
      </c>
      <c r="D422" t="s">
        <v>7</v>
      </c>
      <c r="E422" t="s">
        <v>112</v>
      </c>
      <c r="F422" t="s">
        <v>64</v>
      </c>
      <c r="G422">
        <v>15</v>
      </c>
      <c r="H422" s="18">
        <v>45951</v>
      </c>
      <c r="I422" s="16">
        <v>448.8</v>
      </c>
      <c r="J422" s="2">
        <v>448.8</v>
      </c>
      <c r="K422" s="2">
        <f t="shared" si="54"/>
        <v>6732</v>
      </c>
      <c r="L422" s="4"/>
      <c r="M422" s="27"/>
      <c r="N422" s="16">
        <v>428</v>
      </c>
      <c r="O422" s="2">
        <v>440.512</v>
      </c>
      <c r="P422" s="16">
        <f t="shared" si="55"/>
        <v>6420</v>
      </c>
      <c r="Q422" s="2">
        <f t="shared" si="56"/>
        <v>6607.68</v>
      </c>
      <c r="R422" s="16">
        <f t="shared" si="57"/>
        <v>312.00000000000017</v>
      </c>
      <c r="S422" s="2">
        <f t="shared" si="58"/>
        <v>124.32000000000016</v>
      </c>
      <c r="T422" s="14">
        <f t="shared" si="59"/>
        <v>4.6345811051693428E-2</v>
      </c>
      <c r="U422" s="5">
        <f t="shared" si="60"/>
        <v>1.846702317290555E-2</v>
      </c>
      <c r="V422" s="14">
        <f t="shared" si="61"/>
        <v>4.6345811051693428E-2</v>
      </c>
      <c r="W422" s="11">
        <f t="shared" si="62"/>
        <v>1.846702317290555E-2</v>
      </c>
    </row>
    <row r="423" spans="1:23" ht="18" x14ac:dyDescent="0.25">
      <c r="A423" t="s">
        <v>3</v>
      </c>
      <c r="B423" s="15" t="s">
        <v>238</v>
      </c>
      <c r="C423" t="s">
        <v>39</v>
      </c>
      <c r="D423" t="s">
        <v>5</v>
      </c>
      <c r="E423" t="s">
        <v>40</v>
      </c>
      <c r="F423" t="s">
        <v>13</v>
      </c>
      <c r="G423">
        <v>3</v>
      </c>
      <c r="H423" s="18">
        <v>45743</v>
      </c>
      <c r="I423" s="16">
        <v>539.01</v>
      </c>
      <c r="J423" s="2">
        <v>539.01</v>
      </c>
      <c r="K423" s="2">
        <f t="shared" si="54"/>
        <v>1617.03</v>
      </c>
      <c r="L423" s="4"/>
      <c r="M423" s="27"/>
      <c r="N423" s="16">
        <v>409</v>
      </c>
      <c r="O423" s="2">
        <v>513.00400000000002</v>
      </c>
      <c r="P423" s="16">
        <f t="shared" si="55"/>
        <v>1227</v>
      </c>
      <c r="Q423" s="2">
        <f t="shared" si="56"/>
        <v>1539.0120000000002</v>
      </c>
      <c r="R423" s="16">
        <f t="shared" si="57"/>
        <v>390.03</v>
      </c>
      <c r="S423" s="2">
        <f t="shared" si="58"/>
        <v>78.017999999999915</v>
      </c>
      <c r="T423" s="14">
        <f t="shared" si="59"/>
        <v>0.24120146193948164</v>
      </c>
      <c r="U423" s="5">
        <f t="shared" si="60"/>
        <v>4.8247713400493449E-2</v>
      </c>
      <c r="V423" s="14">
        <f t="shared" si="61"/>
        <v>0.24120146193948164</v>
      </c>
      <c r="W423" s="11">
        <f t="shared" si="62"/>
        <v>4.8247713400493449E-2</v>
      </c>
    </row>
    <row r="424" spans="1:23" ht="18" x14ac:dyDescent="0.25">
      <c r="A424" t="s">
        <v>3</v>
      </c>
      <c r="B424" s="15" t="s">
        <v>238</v>
      </c>
      <c r="C424" t="s">
        <v>39</v>
      </c>
      <c r="D424" t="s">
        <v>5</v>
      </c>
      <c r="E424" t="s">
        <v>40</v>
      </c>
      <c r="F424" t="s">
        <v>13</v>
      </c>
      <c r="G424">
        <v>3</v>
      </c>
      <c r="H424" s="18">
        <v>45866</v>
      </c>
      <c r="I424" s="16">
        <v>409</v>
      </c>
      <c r="J424" s="2">
        <v>409</v>
      </c>
      <c r="K424" s="2">
        <f t="shared" si="54"/>
        <v>1227</v>
      </c>
      <c r="L424" s="4"/>
      <c r="M424" s="27"/>
      <c r="N424" s="16">
        <v>409</v>
      </c>
      <c r="O424" s="2">
        <v>487.00200000000001</v>
      </c>
      <c r="P424" s="16">
        <f t="shared" si="55"/>
        <v>1227</v>
      </c>
      <c r="Q424" s="2">
        <f t="shared" si="56"/>
        <v>1461.0060000000001</v>
      </c>
      <c r="R424" s="16">
        <f t="shared" si="57"/>
        <v>0</v>
      </c>
      <c r="S424" s="2">
        <f t="shared" si="58"/>
        <v>-234.00600000000003</v>
      </c>
      <c r="T424" s="14">
        <f t="shared" si="59"/>
        <v>0</v>
      </c>
      <c r="U424" s="5">
        <f t="shared" si="60"/>
        <v>-0.19071393643031787</v>
      </c>
      <c r="V424" s="14">
        <f t="shared" si="61"/>
        <v>0</v>
      </c>
      <c r="W424" s="11">
        <f t="shared" si="62"/>
        <v>-0.19071393643031787</v>
      </c>
    </row>
    <row r="425" spans="1:23" ht="18" x14ac:dyDescent="0.25">
      <c r="A425" t="s">
        <v>89</v>
      </c>
      <c r="B425" s="15" t="s">
        <v>139</v>
      </c>
      <c r="C425" t="s">
        <v>241</v>
      </c>
      <c r="D425" t="s">
        <v>241</v>
      </c>
      <c r="E425" t="s">
        <v>241</v>
      </c>
      <c r="F425" t="s">
        <v>140</v>
      </c>
      <c r="G425">
        <v>9</v>
      </c>
      <c r="H425" s="18">
        <v>45663</v>
      </c>
      <c r="I425" s="16">
        <v>414.49200000000002</v>
      </c>
      <c r="J425" s="2">
        <v>414.49200000000002</v>
      </c>
      <c r="K425" s="2">
        <f t="shared" si="54"/>
        <v>3730.4280000000003</v>
      </c>
      <c r="L425" s="4"/>
      <c r="M425" s="27"/>
      <c r="N425" s="16">
        <v>414.49200000000002</v>
      </c>
      <c r="O425" s="2">
        <v>414.49200000000002</v>
      </c>
      <c r="P425" s="16">
        <f t="shared" si="55"/>
        <v>3730.4280000000003</v>
      </c>
      <c r="Q425" s="2">
        <f t="shared" si="56"/>
        <v>3730.4280000000003</v>
      </c>
      <c r="R425" s="16">
        <f t="shared" si="57"/>
        <v>0</v>
      </c>
      <c r="S425" s="2">
        <f t="shared" si="58"/>
        <v>0</v>
      </c>
      <c r="T425" s="14">
        <f t="shared" si="59"/>
        <v>0</v>
      </c>
      <c r="U425" s="5">
        <f t="shared" si="60"/>
        <v>0</v>
      </c>
      <c r="V425" s="14">
        <f t="shared" si="61"/>
        <v>0</v>
      </c>
      <c r="W425" s="11">
        <f t="shared" si="62"/>
        <v>0</v>
      </c>
    </row>
    <row r="426" spans="1:23" ht="18" x14ac:dyDescent="0.25">
      <c r="A426" t="s">
        <v>89</v>
      </c>
      <c r="B426" s="15" t="s">
        <v>139</v>
      </c>
      <c r="C426" t="s">
        <v>241</v>
      </c>
      <c r="D426" t="s">
        <v>241</v>
      </c>
      <c r="E426" t="s">
        <v>241</v>
      </c>
      <c r="F426" t="s">
        <v>140</v>
      </c>
      <c r="G426">
        <v>3</v>
      </c>
      <c r="H426" s="18">
        <v>45817</v>
      </c>
      <c r="I426" s="16">
        <v>414.49200000000002</v>
      </c>
      <c r="J426" s="2">
        <v>414.49200000000002</v>
      </c>
      <c r="K426" s="2">
        <f t="shared" si="54"/>
        <v>1243.4760000000001</v>
      </c>
      <c r="L426" s="4"/>
      <c r="M426" s="27"/>
      <c r="N426" s="16">
        <v>414.49200000000002</v>
      </c>
      <c r="O426" s="2">
        <v>414.49200000000002</v>
      </c>
      <c r="P426" s="16">
        <f t="shared" si="55"/>
        <v>1243.4760000000001</v>
      </c>
      <c r="Q426" s="2">
        <f t="shared" si="56"/>
        <v>1243.4760000000001</v>
      </c>
      <c r="R426" s="16">
        <f t="shared" si="57"/>
        <v>0</v>
      </c>
      <c r="S426" s="2">
        <f t="shared" si="58"/>
        <v>0</v>
      </c>
      <c r="T426" s="14">
        <f t="shared" si="59"/>
        <v>0</v>
      </c>
      <c r="U426" s="5">
        <f t="shared" si="60"/>
        <v>0</v>
      </c>
      <c r="V426" s="14">
        <f t="shared" si="61"/>
        <v>0</v>
      </c>
      <c r="W426" s="11">
        <f t="shared" si="62"/>
        <v>0</v>
      </c>
    </row>
    <row r="427" spans="1:23" ht="18" x14ac:dyDescent="0.25">
      <c r="A427" t="s">
        <v>89</v>
      </c>
      <c r="B427" s="15" t="s">
        <v>139</v>
      </c>
      <c r="C427" t="s">
        <v>241</v>
      </c>
      <c r="D427" t="s">
        <v>241</v>
      </c>
      <c r="E427" t="s">
        <v>241</v>
      </c>
      <c r="F427" t="s">
        <v>140</v>
      </c>
      <c r="G427">
        <v>3</v>
      </c>
      <c r="H427" s="18">
        <v>45820</v>
      </c>
      <c r="I427" s="16">
        <v>414.49200000000002</v>
      </c>
      <c r="J427" s="2">
        <v>414.49200000000002</v>
      </c>
      <c r="K427" s="2">
        <f t="shared" si="54"/>
        <v>1243.4760000000001</v>
      </c>
      <c r="L427" s="4"/>
      <c r="M427" s="27"/>
      <c r="N427" s="16">
        <v>414.49200000000002</v>
      </c>
      <c r="O427" s="2">
        <v>414.49200000000002</v>
      </c>
      <c r="P427" s="16">
        <f t="shared" si="55"/>
        <v>1243.4760000000001</v>
      </c>
      <c r="Q427" s="2">
        <f t="shared" si="56"/>
        <v>1243.4760000000001</v>
      </c>
      <c r="R427" s="16">
        <f t="shared" si="57"/>
        <v>0</v>
      </c>
      <c r="S427" s="2">
        <f t="shared" si="58"/>
        <v>0</v>
      </c>
      <c r="T427" s="14">
        <f t="shared" si="59"/>
        <v>0</v>
      </c>
      <c r="U427" s="5">
        <f t="shared" si="60"/>
        <v>0</v>
      </c>
      <c r="V427" s="14">
        <f t="shared" si="61"/>
        <v>0</v>
      </c>
      <c r="W427" s="11">
        <f t="shared" si="62"/>
        <v>0</v>
      </c>
    </row>
    <row r="428" spans="1:23" ht="18" x14ac:dyDescent="0.25">
      <c r="A428" t="s">
        <v>129</v>
      </c>
      <c r="B428" s="15" t="s">
        <v>145</v>
      </c>
      <c r="C428" t="s">
        <v>131</v>
      </c>
      <c r="D428" t="s">
        <v>26</v>
      </c>
      <c r="E428" t="s">
        <v>109</v>
      </c>
      <c r="F428" t="s">
        <v>87</v>
      </c>
      <c r="G428">
        <v>5</v>
      </c>
      <c r="H428" s="18">
        <v>45672</v>
      </c>
      <c r="I428" s="16">
        <v>58900</v>
      </c>
      <c r="J428" s="2">
        <v>58900</v>
      </c>
      <c r="K428" s="2">
        <f t="shared" si="54"/>
        <v>294500</v>
      </c>
      <c r="L428" s="4"/>
      <c r="M428" s="27"/>
      <c r="N428" s="16">
        <v>27109.200000000001</v>
      </c>
      <c r="O428" s="2">
        <v>40497.757575757598</v>
      </c>
      <c r="P428" s="16">
        <f t="shared" si="55"/>
        <v>135546</v>
      </c>
      <c r="Q428" s="2">
        <f t="shared" si="56"/>
        <v>202488.78787878799</v>
      </c>
      <c r="R428" s="16">
        <f t="shared" si="57"/>
        <v>158954</v>
      </c>
      <c r="S428" s="2">
        <f t="shared" si="58"/>
        <v>92011.212121212011</v>
      </c>
      <c r="T428" s="14">
        <f t="shared" si="59"/>
        <v>0.53974193548387095</v>
      </c>
      <c r="U428" s="5">
        <f t="shared" si="60"/>
        <v>0.31243195966455689</v>
      </c>
      <c r="V428" s="14">
        <f t="shared" si="61"/>
        <v>0.53974193548387095</v>
      </c>
      <c r="W428" s="11">
        <f t="shared" si="62"/>
        <v>0.31243195966455689</v>
      </c>
    </row>
    <row r="429" spans="1:23" ht="18" x14ac:dyDescent="0.25">
      <c r="A429" t="s">
        <v>129</v>
      </c>
      <c r="B429" s="15" t="s">
        <v>145</v>
      </c>
      <c r="C429" t="s">
        <v>131</v>
      </c>
      <c r="D429" t="s">
        <v>26</v>
      </c>
      <c r="E429" t="s">
        <v>109</v>
      </c>
      <c r="F429" t="s">
        <v>36</v>
      </c>
      <c r="G429">
        <v>10</v>
      </c>
      <c r="H429" s="18">
        <v>45730</v>
      </c>
      <c r="I429" s="16">
        <v>27109.200000000001</v>
      </c>
      <c r="J429" s="2">
        <v>27109.200000000001</v>
      </c>
      <c r="K429" s="2">
        <f t="shared" si="54"/>
        <v>271092</v>
      </c>
      <c r="L429" s="4"/>
      <c r="M429" s="27"/>
      <c r="N429" s="16">
        <v>27109.200000000001</v>
      </c>
      <c r="O429" s="2">
        <v>38571.042424242398</v>
      </c>
      <c r="P429" s="16">
        <f t="shared" si="55"/>
        <v>271092</v>
      </c>
      <c r="Q429" s="2">
        <f t="shared" si="56"/>
        <v>385710.42424242396</v>
      </c>
      <c r="R429" s="16">
        <f t="shared" si="57"/>
        <v>0</v>
      </c>
      <c r="S429" s="2">
        <f t="shared" si="58"/>
        <v>-114618.42424242396</v>
      </c>
      <c r="T429" s="14">
        <f t="shared" si="59"/>
        <v>0</v>
      </c>
      <c r="U429" s="5">
        <f t="shared" si="60"/>
        <v>-0.42280268042739722</v>
      </c>
      <c r="V429" s="14">
        <f t="shared" si="61"/>
        <v>0</v>
      </c>
      <c r="W429" s="11">
        <f t="shared" si="62"/>
        <v>-0.42280268042739722</v>
      </c>
    </row>
    <row r="430" spans="1:23" ht="18" x14ac:dyDescent="0.25">
      <c r="A430" t="s">
        <v>129</v>
      </c>
      <c r="B430" s="15" t="s">
        <v>145</v>
      </c>
      <c r="C430" t="s">
        <v>131</v>
      </c>
      <c r="D430" t="s">
        <v>26</v>
      </c>
      <c r="E430" t="s">
        <v>109</v>
      </c>
      <c r="F430" t="s">
        <v>14</v>
      </c>
      <c r="G430">
        <v>10</v>
      </c>
      <c r="H430" s="18">
        <v>45901</v>
      </c>
      <c r="I430" s="16">
        <v>48672</v>
      </c>
      <c r="J430" s="2">
        <v>48672</v>
      </c>
      <c r="K430" s="2">
        <f t="shared" si="54"/>
        <v>486720</v>
      </c>
      <c r="L430" s="4"/>
      <c r="M430" s="27"/>
      <c r="N430" s="16">
        <v>27109.200000000001</v>
      </c>
      <c r="O430" s="2">
        <v>39877.878787878799</v>
      </c>
      <c r="P430" s="16">
        <f t="shared" si="55"/>
        <v>271092</v>
      </c>
      <c r="Q430" s="2">
        <f t="shared" si="56"/>
        <v>398778.78787878796</v>
      </c>
      <c r="R430" s="16">
        <f t="shared" si="57"/>
        <v>215628</v>
      </c>
      <c r="S430" s="2">
        <f t="shared" si="58"/>
        <v>87941.212121212011</v>
      </c>
      <c r="T430" s="14">
        <f t="shared" si="59"/>
        <v>0.44302268244575937</v>
      </c>
      <c r="U430" s="5">
        <f t="shared" si="60"/>
        <v>0.1806813201043968</v>
      </c>
      <c r="V430" s="14">
        <f t="shared" si="61"/>
        <v>0.44302268244575937</v>
      </c>
      <c r="W430" s="11">
        <f t="shared" si="62"/>
        <v>0.1806813201043968</v>
      </c>
    </row>
    <row r="431" spans="1:23" ht="18" x14ac:dyDescent="0.25">
      <c r="A431" t="s">
        <v>129</v>
      </c>
      <c r="B431" s="15" t="s">
        <v>145</v>
      </c>
      <c r="C431" t="s">
        <v>131</v>
      </c>
      <c r="D431" t="s">
        <v>26</v>
      </c>
      <c r="E431" t="s">
        <v>109</v>
      </c>
      <c r="F431" t="s">
        <v>14</v>
      </c>
      <c r="G431">
        <v>10</v>
      </c>
      <c r="H431" s="18">
        <v>45978</v>
      </c>
      <c r="I431" s="16">
        <v>48672</v>
      </c>
      <c r="J431" s="2">
        <v>48672</v>
      </c>
      <c r="K431" s="2">
        <f t="shared" si="54"/>
        <v>486720</v>
      </c>
      <c r="L431" s="4"/>
      <c r="M431" s="27"/>
      <c r="N431" s="16">
        <v>27109.200000000001</v>
      </c>
      <c r="O431" s="2">
        <v>39877.878787878799</v>
      </c>
      <c r="P431" s="16">
        <f t="shared" si="55"/>
        <v>271092</v>
      </c>
      <c r="Q431" s="2">
        <f t="shared" si="56"/>
        <v>398778.78787878796</v>
      </c>
      <c r="R431" s="16">
        <f t="shared" si="57"/>
        <v>215628</v>
      </c>
      <c r="S431" s="2">
        <f t="shared" si="58"/>
        <v>87941.212121212011</v>
      </c>
      <c r="T431" s="14">
        <f t="shared" si="59"/>
        <v>0.44302268244575937</v>
      </c>
      <c r="U431" s="5">
        <f t="shared" si="60"/>
        <v>0.1806813201043968</v>
      </c>
      <c r="V431" s="14">
        <f t="shared" si="61"/>
        <v>0.44302268244575937</v>
      </c>
      <c r="W431" s="11">
        <f t="shared" si="62"/>
        <v>0.1806813201043968</v>
      </c>
    </row>
    <row r="432" spans="1:23" ht="18" x14ac:dyDescent="0.25">
      <c r="A432" t="s">
        <v>99</v>
      </c>
      <c r="B432" s="15" t="s">
        <v>175</v>
      </c>
      <c r="C432" t="s">
        <v>108</v>
      </c>
      <c r="D432" t="s">
        <v>4</v>
      </c>
      <c r="E432" t="s">
        <v>130</v>
      </c>
      <c r="F432" t="s">
        <v>14</v>
      </c>
      <c r="G432">
        <v>5</v>
      </c>
      <c r="H432" s="18">
        <v>45821</v>
      </c>
      <c r="I432" s="16">
        <v>58950</v>
      </c>
      <c r="J432" s="2">
        <v>58950</v>
      </c>
      <c r="K432" s="2">
        <f t="shared" si="54"/>
        <v>294750</v>
      </c>
      <c r="L432" s="4"/>
      <c r="M432" s="27"/>
      <c r="N432" s="16">
        <v>27109.200000000001</v>
      </c>
      <c r="O432" s="2">
        <v>40558.084848484803</v>
      </c>
      <c r="P432" s="16">
        <f t="shared" si="55"/>
        <v>135546</v>
      </c>
      <c r="Q432" s="2">
        <f t="shared" si="56"/>
        <v>202790.42424242402</v>
      </c>
      <c r="R432" s="16">
        <f t="shared" si="57"/>
        <v>159204</v>
      </c>
      <c r="S432" s="2">
        <f t="shared" si="58"/>
        <v>91959.575757575978</v>
      </c>
      <c r="T432" s="14">
        <f t="shared" si="59"/>
        <v>0.54013231552162844</v>
      </c>
      <c r="U432" s="5">
        <f t="shared" si="60"/>
        <v>0.31199177525895161</v>
      </c>
      <c r="V432" s="14">
        <f t="shared" si="61"/>
        <v>0.54013231552162855</v>
      </c>
      <c r="W432" s="11">
        <f t="shared" si="62"/>
        <v>0.31199177525895155</v>
      </c>
    </row>
    <row r="433" spans="1:23" ht="18" x14ac:dyDescent="0.25">
      <c r="A433" t="s">
        <v>99</v>
      </c>
      <c r="B433" s="15" t="s">
        <v>175</v>
      </c>
      <c r="C433" t="s">
        <v>108</v>
      </c>
      <c r="D433" t="s">
        <v>4</v>
      </c>
      <c r="E433" t="s">
        <v>130</v>
      </c>
      <c r="F433" t="s">
        <v>14</v>
      </c>
      <c r="G433">
        <v>5</v>
      </c>
      <c r="H433" s="18">
        <v>45925</v>
      </c>
      <c r="I433" s="16">
        <v>58950</v>
      </c>
      <c r="J433" s="2">
        <v>58950</v>
      </c>
      <c r="K433" s="2">
        <f t="shared" si="54"/>
        <v>294750</v>
      </c>
      <c r="L433" s="4"/>
      <c r="M433" s="27"/>
      <c r="N433" s="16">
        <v>27109.200000000001</v>
      </c>
      <c r="O433" s="2">
        <v>40558.084848484803</v>
      </c>
      <c r="P433" s="16">
        <f t="shared" si="55"/>
        <v>135546</v>
      </c>
      <c r="Q433" s="2">
        <f t="shared" si="56"/>
        <v>202790.42424242402</v>
      </c>
      <c r="R433" s="16">
        <f t="shared" si="57"/>
        <v>159204</v>
      </c>
      <c r="S433" s="2">
        <f t="shared" si="58"/>
        <v>91959.575757575978</v>
      </c>
      <c r="T433" s="14">
        <f t="shared" si="59"/>
        <v>0.54013231552162844</v>
      </c>
      <c r="U433" s="5">
        <f t="shared" si="60"/>
        <v>0.31199177525895161</v>
      </c>
      <c r="V433" s="14">
        <f t="shared" si="61"/>
        <v>0.54013231552162855</v>
      </c>
      <c r="W433" s="11">
        <f t="shared" si="62"/>
        <v>0.31199177525895155</v>
      </c>
    </row>
    <row r="434" spans="1:23" ht="18" x14ac:dyDescent="0.25">
      <c r="A434" t="s">
        <v>3</v>
      </c>
      <c r="B434" s="15" t="s">
        <v>221</v>
      </c>
      <c r="C434" t="s">
        <v>41</v>
      </c>
      <c r="D434" t="s">
        <v>7</v>
      </c>
      <c r="E434" t="s">
        <v>138</v>
      </c>
      <c r="F434" t="s">
        <v>14</v>
      </c>
      <c r="G434">
        <v>18</v>
      </c>
      <c r="H434" s="18">
        <v>45678</v>
      </c>
      <c r="I434" s="16">
        <v>20801.990000000002</v>
      </c>
      <c r="J434" s="2">
        <v>20801.990000000002</v>
      </c>
      <c r="K434" s="2">
        <f t="shared" si="54"/>
        <v>374435.82</v>
      </c>
      <c r="L434" s="4"/>
      <c r="M434" s="27"/>
      <c r="N434" s="16">
        <v>14949.99</v>
      </c>
      <c r="O434" s="2">
        <v>19812.903636363601</v>
      </c>
      <c r="P434" s="16">
        <f t="shared" si="55"/>
        <v>269099.82</v>
      </c>
      <c r="Q434" s="2">
        <f t="shared" si="56"/>
        <v>356632.2654545448</v>
      </c>
      <c r="R434" s="16">
        <f t="shared" si="57"/>
        <v>105336.00000000003</v>
      </c>
      <c r="S434" s="2">
        <f t="shared" si="58"/>
        <v>17803.554545455219</v>
      </c>
      <c r="T434" s="14">
        <f t="shared" si="59"/>
        <v>0.28131923916894497</v>
      </c>
      <c r="U434" s="5">
        <f t="shared" si="60"/>
        <v>4.7547679988135798E-2</v>
      </c>
      <c r="V434" s="14">
        <f t="shared" si="61"/>
        <v>0.28131923916894497</v>
      </c>
      <c r="W434" s="11">
        <f t="shared" si="62"/>
        <v>4.7547679988135798E-2</v>
      </c>
    </row>
    <row r="435" spans="1:23" ht="18" x14ac:dyDescent="0.25">
      <c r="A435" t="s">
        <v>3</v>
      </c>
      <c r="B435" s="15" t="s">
        <v>221</v>
      </c>
      <c r="C435" t="s">
        <v>41</v>
      </c>
      <c r="D435" t="s">
        <v>7</v>
      </c>
      <c r="E435" t="s">
        <v>138</v>
      </c>
      <c r="F435" t="s">
        <v>14</v>
      </c>
      <c r="G435">
        <v>16</v>
      </c>
      <c r="H435" s="18">
        <v>45688</v>
      </c>
      <c r="I435" s="16">
        <v>20801.990000000002</v>
      </c>
      <c r="J435" s="2">
        <v>20801.990000000002</v>
      </c>
      <c r="K435" s="2">
        <f t="shared" si="54"/>
        <v>332831.84000000003</v>
      </c>
      <c r="L435" s="4"/>
      <c r="M435" s="27"/>
      <c r="N435" s="16">
        <v>14949.99</v>
      </c>
      <c r="O435" s="2">
        <v>19812.903636363601</v>
      </c>
      <c r="P435" s="16">
        <f t="shared" si="55"/>
        <v>239199.84</v>
      </c>
      <c r="Q435" s="2">
        <f t="shared" si="56"/>
        <v>317006.45818181761</v>
      </c>
      <c r="R435" s="16">
        <f t="shared" si="57"/>
        <v>93632.000000000029</v>
      </c>
      <c r="S435" s="2">
        <f t="shared" si="58"/>
        <v>15825.381818182417</v>
      </c>
      <c r="T435" s="14">
        <f t="shared" si="59"/>
        <v>0.28131923916894497</v>
      </c>
      <c r="U435" s="5">
        <f t="shared" si="60"/>
        <v>4.7547679988135798E-2</v>
      </c>
      <c r="V435" s="14">
        <f t="shared" si="61"/>
        <v>0.28131923916894497</v>
      </c>
      <c r="W435" s="11">
        <f t="shared" si="62"/>
        <v>4.7547679988135798E-2</v>
      </c>
    </row>
    <row r="436" spans="1:23" ht="18" x14ac:dyDescent="0.25">
      <c r="A436" t="s">
        <v>3</v>
      </c>
      <c r="B436" s="15" t="s">
        <v>221</v>
      </c>
      <c r="C436" t="s">
        <v>41</v>
      </c>
      <c r="D436" t="s">
        <v>7</v>
      </c>
      <c r="E436" t="s">
        <v>138</v>
      </c>
      <c r="F436" t="s">
        <v>14</v>
      </c>
      <c r="G436">
        <v>2</v>
      </c>
      <c r="H436" s="18">
        <v>45688</v>
      </c>
      <c r="I436" s="16">
        <v>20801.990000000002</v>
      </c>
      <c r="J436" s="2">
        <v>20802.009999999998</v>
      </c>
      <c r="K436" s="2">
        <f t="shared" si="54"/>
        <v>41604.019999999997</v>
      </c>
      <c r="L436" s="4"/>
      <c r="M436" s="27"/>
      <c r="N436" s="16">
        <v>14949.99</v>
      </c>
      <c r="O436" s="2">
        <v>19812.904545454501</v>
      </c>
      <c r="P436" s="16">
        <f t="shared" si="55"/>
        <v>29899.98</v>
      </c>
      <c r="Q436" s="2">
        <f t="shared" si="56"/>
        <v>39625.809090909002</v>
      </c>
      <c r="R436" s="16">
        <f t="shared" si="57"/>
        <v>11704.039999999997</v>
      </c>
      <c r="S436" s="2">
        <f t="shared" si="58"/>
        <v>1978.2109090909944</v>
      </c>
      <c r="T436" s="14">
        <f t="shared" si="59"/>
        <v>0.28131993014136608</v>
      </c>
      <c r="U436" s="5">
        <f t="shared" si="60"/>
        <v>4.7548552017112639E-2</v>
      </c>
      <c r="V436" s="14">
        <f t="shared" si="61"/>
        <v>0.28131993014136608</v>
      </c>
      <c r="W436" s="11">
        <f t="shared" si="62"/>
        <v>4.7548552017112639E-2</v>
      </c>
    </row>
    <row r="437" spans="1:23" ht="18" x14ac:dyDescent="0.25">
      <c r="A437" t="s">
        <v>3</v>
      </c>
      <c r="B437" s="15" t="s">
        <v>221</v>
      </c>
      <c r="C437" t="s">
        <v>41</v>
      </c>
      <c r="D437" t="s">
        <v>7</v>
      </c>
      <c r="E437" t="s">
        <v>138</v>
      </c>
      <c r="F437" t="s">
        <v>14</v>
      </c>
      <c r="G437">
        <v>18</v>
      </c>
      <c r="H437" s="18">
        <v>45772</v>
      </c>
      <c r="I437" s="16">
        <v>20801.990000000002</v>
      </c>
      <c r="J437" s="2">
        <v>20801.990000000002</v>
      </c>
      <c r="K437" s="2">
        <f t="shared" si="54"/>
        <v>374435.82</v>
      </c>
      <c r="L437" s="4"/>
      <c r="M437" s="27"/>
      <c r="N437" s="16">
        <v>14949.99</v>
      </c>
      <c r="O437" s="2">
        <v>19812.903636363601</v>
      </c>
      <c r="P437" s="16">
        <f t="shared" si="55"/>
        <v>269099.82</v>
      </c>
      <c r="Q437" s="2">
        <f t="shared" si="56"/>
        <v>356632.2654545448</v>
      </c>
      <c r="R437" s="16">
        <f t="shared" si="57"/>
        <v>105336.00000000003</v>
      </c>
      <c r="S437" s="2">
        <f t="shared" si="58"/>
        <v>17803.554545455219</v>
      </c>
      <c r="T437" s="14">
        <f t="shared" si="59"/>
        <v>0.28131923916894497</v>
      </c>
      <c r="U437" s="5">
        <f t="shared" si="60"/>
        <v>4.7547679988135798E-2</v>
      </c>
      <c r="V437" s="14">
        <f t="shared" si="61"/>
        <v>0.28131923916894497</v>
      </c>
      <c r="W437" s="11">
        <f t="shared" si="62"/>
        <v>4.7547679988135798E-2</v>
      </c>
    </row>
    <row r="438" spans="1:23" ht="18" x14ac:dyDescent="0.25">
      <c r="A438" t="s">
        <v>3</v>
      </c>
      <c r="B438" s="15" t="s">
        <v>221</v>
      </c>
      <c r="C438" t="s">
        <v>41</v>
      </c>
      <c r="D438" t="s">
        <v>7</v>
      </c>
      <c r="E438" t="s">
        <v>138</v>
      </c>
      <c r="F438" t="s">
        <v>14</v>
      </c>
      <c r="G438">
        <v>18</v>
      </c>
      <c r="H438" s="18">
        <v>45772</v>
      </c>
      <c r="I438" s="16">
        <v>20801.990000000002</v>
      </c>
      <c r="J438" s="2">
        <v>20801.990000000002</v>
      </c>
      <c r="K438" s="2">
        <f t="shared" si="54"/>
        <v>374435.82</v>
      </c>
      <c r="L438" s="4"/>
      <c r="M438" s="27"/>
      <c r="N438" s="16">
        <v>14949.99</v>
      </c>
      <c r="O438" s="2">
        <v>19812.903636363601</v>
      </c>
      <c r="P438" s="16">
        <f t="shared" si="55"/>
        <v>269099.82</v>
      </c>
      <c r="Q438" s="2">
        <f t="shared" si="56"/>
        <v>356632.2654545448</v>
      </c>
      <c r="R438" s="16">
        <f t="shared" si="57"/>
        <v>105336.00000000003</v>
      </c>
      <c r="S438" s="2">
        <f t="shared" si="58"/>
        <v>17803.554545455219</v>
      </c>
      <c r="T438" s="14">
        <f t="shared" si="59"/>
        <v>0.28131923916894497</v>
      </c>
      <c r="U438" s="5">
        <f t="shared" si="60"/>
        <v>4.7547679988135798E-2</v>
      </c>
      <c r="V438" s="14">
        <f t="shared" si="61"/>
        <v>0.28131923916894497</v>
      </c>
      <c r="W438" s="11">
        <f t="shared" si="62"/>
        <v>4.7547679988135798E-2</v>
      </c>
    </row>
    <row r="439" spans="1:23" ht="18" x14ac:dyDescent="0.25">
      <c r="A439" t="s">
        <v>3</v>
      </c>
      <c r="B439" s="15" t="s">
        <v>221</v>
      </c>
      <c r="C439" t="s">
        <v>41</v>
      </c>
      <c r="D439" t="s">
        <v>7</v>
      </c>
      <c r="E439" t="s">
        <v>138</v>
      </c>
      <c r="F439" t="s">
        <v>13</v>
      </c>
      <c r="G439">
        <v>18</v>
      </c>
      <c r="H439" s="18">
        <v>45869</v>
      </c>
      <c r="I439" s="16">
        <v>19700</v>
      </c>
      <c r="J439" s="2">
        <v>19700</v>
      </c>
      <c r="K439" s="2">
        <f t="shared" si="54"/>
        <v>354600</v>
      </c>
      <c r="L439" s="4"/>
      <c r="M439" s="27"/>
      <c r="N439" s="16">
        <v>14949.99</v>
      </c>
      <c r="O439" s="2">
        <v>19712.7227272727</v>
      </c>
      <c r="P439" s="16">
        <f t="shared" si="55"/>
        <v>269099.82</v>
      </c>
      <c r="Q439" s="2">
        <f t="shared" si="56"/>
        <v>354829.00909090857</v>
      </c>
      <c r="R439" s="16">
        <f t="shared" si="57"/>
        <v>85500.180000000008</v>
      </c>
      <c r="S439" s="2">
        <f t="shared" si="58"/>
        <v>-229.00909090859204</v>
      </c>
      <c r="T439" s="14">
        <f t="shared" si="59"/>
        <v>0.24111725888324875</v>
      </c>
      <c r="U439" s="5">
        <f t="shared" si="60"/>
        <v>-6.4582371942637352E-4</v>
      </c>
      <c r="V439" s="14">
        <f t="shared" si="61"/>
        <v>0.24111725888324875</v>
      </c>
      <c r="W439" s="11">
        <f t="shared" si="62"/>
        <v>-6.4582371942637352E-4</v>
      </c>
    </row>
    <row r="440" spans="1:23" ht="18" x14ac:dyDescent="0.25">
      <c r="A440" t="s">
        <v>3</v>
      </c>
      <c r="B440" s="15" t="s">
        <v>221</v>
      </c>
      <c r="C440" t="s">
        <v>41</v>
      </c>
      <c r="D440" t="s">
        <v>7</v>
      </c>
      <c r="E440" t="s">
        <v>138</v>
      </c>
      <c r="F440" t="s">
        <v>13</v>
      </c>
      <c r="G440">
        <v>3</v>
      </c>
      <c r="H440" s="18">
        <v>45870</v>
      </c>
      <c r="I440" s="16">
        <v>19700</v>
      </c>
      <c r="J440" s="2">
        <v>19700</v>
      </c>
      <c r="K440" s="2">
        <f t="shared" si="54"/>
        <v>59100</v>
      </c>
      <c r="L440" s="4"/>
      <c r="M440" s="27"/>
      <c r="N440" s="16">
        <v>14949.99</v>
      </c>
      <c r="O440" s="2">
        <v>19712.7227272727</v>
      </c>
      <c r="P440" s="16">
        <f t="shared" si="55"/>
        <v>44849.97</v>
      </c>
      <c r="Q440" s="2">
        <f t="shared" si="56"/>
        <v>59138.168181818095</v>
      </c>
      <c r="R440" s="16">
        <f t="shared" si="57"/>
        <v>14250.03</v>
      </c>
      <c r="S440" s="2">
        <f t="shared" si="58"/>
        <v>-38.168181818098674</v>
      </c>
      <c r="T440" s="14">
        <f t="shared" si="59"/>
        <v>0.24111725888324875</v>
      </c>
      <c r="U440" s="5">
        <f t="shared" si="60"/>
        <v>-6.4582371942637352E-4</v>
      </c>
      <c r="V440" s="14">
        <f t="shared" si="61"/>
        <v>0.24111725888324875</v>
      </c>
      <c r="W440" s="11">
        <f t="shared" si="62"/>
        <v>-6.4582371942637352E-4</v>
      </c>
    </row>
    <row r="441" spans="1:23" ht="18" x14ac:dyDescent="0.25">
      <c r="A441" t="s">
        <v>3</v>
      </c>
      <c r="B441" s="15" t="s">
        <v>221</v>
      </c>
      <c r="C441" t="s">
        <v>41</v>
      </c>
      <c r="D441" t="s">
        <v>7</v>
      </c>
      <c r="E441" t="s">
        <v>138</v>
      </c>
      <c r="F441" t="s">
        <v>13</v>
      </c>
      <c r="G441">
        <v>17</v>
      </c>
      <c r="H441" s="18">
        <v>45961</v>
      </c>
      <c r="I441" s="16">
        <v>19700</v>
      </c>
      <c r="J441" s="2">
        <v>14949.99</v>
      </c>
      <c r="K441" s="2">
        <f t="shared" si="54"/>
        <v>254149.83</v>
      </c>
      <c r="L441" s="4"/>
      <c r="M441" s="27"/>
      <c r="N441" s="16">
        <v>14949.99</v>
      </c>
      <c r="O441" s="2">
        <v>19496.813181818201</v>
      </c>
      <c r="P441" s="16">
        <f t="shared" si="55"/>
        <v>254149.83</v>
      </c>
      <c r="Q441" s="2">
        <f t="shared" si="56"/>
        <v>331445.82409090945</v>
      </c>
      <c r="R441" s="16">
        <f t="shared" si="57"/>
        <v>0</v>
      </c>
      <c r="S441" s="2">
        <f t="shared" si="58"/>
        <v>-77295.994090909415</v>
      </c>
      <c r="T441" s="14">
        <f t="shared" si="59"/>
        <v>0</v>
      </c>
      <c r="U441" s="5">
        <f t="shared" si="60"/>
        <v>-0.30413553332264442</v>
      </c>
      <c r="V441" s="14">
        <f t="shared" si="61"/>
        <v>0</v>
      </c>
      <c r="W441" s="11">
        <f t="shared" si="62"/>
        <v>-0.30413553332264442</v>
      </c>
    </row>
    <row r="442" spans="1:23" ht="18" x14ac:dyDescent="0.25">
      <c r="A442" t="s">
        <v>3</v>
      </c>
      <c r="B442" s="15" t="s">
        <v>221</v>
      </c>
      <c r="C442" t="s">
        <v>41</v>
      </c>
      <c r="D442" t="s">
        <v>7</v>
      </c>
      <c r="E442" t="s">
        <v>138</v>
      </c>
      <c r="F442" t="s">
        <v>13</v>
      </c>
      <c r="G442">
        <v>1</v>
      </c>
      <c r="H442" s="18">
        <v>45961</v>
      </c>
      <c r="I442" s="16">
        <v>19700</v>
      </c>
      <c r="J442" s="2">
        <v>14949.99</v>
      </c>
      <c r="K442" s="2">
        <f t="shared" si="54"/>
        <v>14949.99</v>
      </c>
      <c r="L442" s="4"/>
      <c r="M442" s="27"/>
      <c r="N442" s="16">
        <v>14949.99</v>
      </c>
      <c r="O442" s="2">
        <v>19496.813181818201</v>
      </c>
      <c r="P442" s="16">
        <f t="shared" si="55"/>
        <v>14949.99</v>
      </c>
      <c r="Q442" s="2">
        <f t="shared" si="56"/>
        <v>19496.813181818201</v>
      </c>
      <c r="R442" s="16">
        <f t="shared" si="57"/>
        <v>0</v>
      </c>
      <c r="S442" s="2">
        <f t="shared" si="58"/>
        <v>-4546.8231818182012</v>
      </c>
      <c r="T442" s="14">
        <f t="shared" si="59"/>
        <v>0</v>
      </c>
      <c r="U442" s="5">
        <f t="shared" si="60"/>
        <v>-0.30413553332264442</v>
      </c>
      <c r="V442" s="14">
        <f t="shared" si="61"/>
        <v>0</v>
      </c>
      <c r="W442" s="11">
        <f t="shared" si="62"/>
        <v>-0.30413553332264442</v>
      </c>
    </row>
    <row r="443" spans="1:23" ht="86.25" x14ac:dyDescent="0.25">
      <c r="A443" t="s">
        <v>141</v>
      </c>
      <c r="B443" s="15" t="s">
        <v>143</v>
      </c>
      <c r="C443" t="s">
        <v>42</v>
      </c>
      <c r="D443" t="s">
        <v>5</v>
      </c>
      <c r="E443" t="s">
        <v>43</v>
      </c>
      <c r="F443" t="s">
        <v>92</v>
      </c>
      <c r="G443">
        <v>3</v>
      </c>
      <c r="H443" s="18">
        <v>45708</v>
      </c>
      <c r="I443" s="16">
        <v>3263.7</v>
      </c>
      <c r="J443" s="2">
        <v>3263.7</v>
      </c>
      <c r="K443" s="2">
        <f t="shared" si="54"/>
        <v>9791.0999999999985</v>
      </c>
      <c r="L443" s="25" t="s">
        <v>322</v>
      </c>
      <c r="M443" s="27"/>
      <c r="N443" s="16">
        <v>171.5</v>
      </c>
      <c r="O443" s="2">
        <v>809.16332918918999</v>
      </c>
      <c r="P443" s="16">
        <f t="shared" si="55"/>
        <v>514.5</v>
      </c>
      <c r="Q443" s="2">
        <f t="shared" si="56"/>
        <v>2427.4899875675701</v>
      </c>
      <c r="R443" s="16">
        <f t="shared" si="57"/>
        <v>9276.5999999999985</v>
      </c>
      <c r="S443" s="2">
        <f t="shared" si="58"/>
        <v>7363.6100124324294</v>
      </c>
      <c r="T443" s="14">
        <f t="shared" si="59"/>
        <v>0.94745227808928512</v>
      </c>
      <c r="U443" s="5">
        <f t="shared" si="60"/>
        <v>0.75207178074296355</v>
      </c>
      <c r="V443" s="14">
        <f t="shared" si="61"/>
        <v>0.94745227808928512</v>
      </c>
      <c r="W443" s="11">
        <f t="shared" si="62"/>
        <v>0.75207178074296355</v>
      </c>
    </row>
    <row r="444" spans="1:23" ht="86.25" x14ac:dyDescent="0.25">
      <c r="A444" t="s">
        <v>141</v>
      </c>
      <c r="B444" s="15" t="s">
        <v>143</v>
      </c>
      <c r="C444" t="s">
        <v>42</v>
      </c>
      <c r="D444" t="s">
        <v>5</v>
      </c>
      <c r="E444" t="s">
        <v>43</v>
      </c>
      <c r="F444" t="s">
        <v>92</v>
      </c>
      <c r="G444">
        <v>3</v>
      </c>
      <c r="H444" s="18">
        <v>45762</v>
      </c>
      <c r="I444" s="16">
        <v>3263.7</v>
      </c>
      <c r="J444" s="2">
        <v>3263.7</v>
      </c>
      <c r="K444" s="2">
        <f t="shared" si="54"/>
        <v>9791.0999999999985</v>
      </c>
      <c r="L444" s="25" t="s">
        <v>322</v>
      </c>
      <c r="M444" s="27"/>
      <c r="N444" s="16">
        <v>171.5</v>
      </c>
      <c r="O444" s="2">
        <v>809.16332918918999</v>
      </c>
      <c r="P444" s="16">
        <f t="shared" si="55"/>
        <v>514.5</v>
      </c>
      <c r="Q444" s="2">
        <f t="shared" si="56"/>
        <v>2427.4899875675701</v>
      </c>
      <c r="R444" s="16">
        <f t="shared" si="57"/>
        <v>9276.5999999999985</v>
      </c>
      <c r="S444" s="2">
        <f t="shared" si="58"/>
        <v>7363.6100124324294</v>
      </c>
      <c r="T444" s="14">
        <f t="shared" si="59"/>
        <v>0.94745227808928512</v>
      </c>
      <c r="U444" s="5">
        <f t="shared" si="60"/>
        <v>0.75207178074296355</v>
      </c>
      <c r="V444" s="14">
        <f t="shared" si="61"/>
        <v>0.94745227808928512</v>
      </c>
      <c r="W444" s="11">
        <f t="shared" si="62"/>
        <v>0.75207178074296355</v>
      </c>
    </row>
    <row r="445" spans="1:23" ht="86.25" x14ac:dyDescent="0.25">
      <c r="A445" t="s">
        <v>141</v>
      </c>
      <c r="B445" s="15" t="s">
        <v>143</v>
      </c>
      <c r="C445" t="s">
        <v>42</v>
      </c>
      <c r="D445" t="s">
        <v>5</v>
      </c>
      <c r="E445" t="s">
        <v>43</v>
      </c>
      <c r="F445" t="s">
        <v>92</v>
      </c>
      <c r="G445">
        <v>3</v>
      </c>
      <c r="H445" s="18">
        <v>45897</v>
      </c>
      <c r="I445" s="16">
        <v>3244.56</v>
      </c>
      <c r="J445" s="2">
        <v>3244.55</v>
      </c>
      <c r="K445" s="2">
        <f t="shared" si="54"/>
        <v>9733.6500000000015</v>
      </c>
      <c r="L445" s="25" t="s">
        <v>322</v>
      </c>
      <c r="M445" s="27"/>
      <c r="N445" s="16">
        <v>171.5</v>
      </c>
      <c r="O445" s="2">
        <v>808.64589675675802</v>
      </c>
      <c r="P445" s="16">
        <f t="shared" si="55"/>
        <v>514.5</v>
      </c>
      <c r="Q445" s="2">
        <f t="shared" si="56"/>
        <v>2425.9376902702743</v>
      </c>
      <c r="R445" s="16">
        <f t="shared" si="57"/>
        <v>9219.1500000000015</v>
      </c>
      <c r="S445" s="2">
        <f t="shared" si="58"/>
        <v>7307.7123097297272</v>
      </c>
      <c r="T445" s="14">
        <f t="shared" si="59"/>
        <v>0.94714213064985897</v>
      </c>
      <c r="U445" s="5">
        <f t="shared" si="60"/>
        <v>0.75076793491955507</v>
      </c>
      <c r="V445" s="14">
        <f t="shared" si="61"/>
        <v>0.94714213064985897</v>
      </c>
      <c r="W445" s="11">
        <f t="shared" si="62"/>
        <v>0.75076793491955496</v>
      </c>
    </row>
    <row r="446" spans="1:23" ht="86.25" x14ac:dyDescent="0.25">
      <c r="A446" t="s">
        <v>141</v>
      </c>
      <c r="B446" s="15" t="s">
        <v>143</v>
      </c>
      <c r="C446" t="s">
        <v>42</v>
      </c>
      <c r="D446" t="s">
        <v>5</v>
      </c>
      <c r="E446" t="s">
        <v>43</v>
      </c>
      <c r="F446" t="s">
        <v>92</v>
      </c>
      <c r="G446">
        <v>2</v>
      </c>
      <c r="H446" s="18">
        <v>45967</v>
      </c>
      <c r="I446" s="16">
        <v>3363.36</v>
      </c>
      <c r="J446" s="2">
        <v>3363.36</v>
      </c>
      <c r="K446" s="2">
        <f t="shared" si="54"/>
        <v>6726.72</v>
      </c>
      <c r="L446" s="25" t="s">
        <v>322</v>
      </c>
      <c r="M446" s="27"/>
      <c r="N446" s="16">
        <v>171.5</v>
      </c>
      <c r="O446" s="2">
        <v>811.85684270270303</v>
      </c>
      <c r="P446" s="16">
        <f t="shared" si="55"/>
        <v>343</v>
      </c>
      <c r="Q446" s="2">
        <f t="shared" si="56"/>
        <v>1623.7136854054061</v>
      </c>
      <c r="R446" s="16">
        <f t="shared" si="57"/>
        <v>6383.72</v>
      </c>
      <c r="S446" s="2">
        <f t="shared" si="58"/>
        <v>5103.0063145945942</v>
      </c>
      <c r="T446" s="14">
        <f t="shared" si="59"/>
        <v>0.94900932400932403</v>
      </c>
      <c r="U446" s="5">
        <f t="shared" si="60"/>
        <v>0.75861732234946511</v>
      </c>
      <c r="V446" s="14">
        <f t="shared" si="61"/>
        <v>0.94900932400932403</v>
      </c>
      <c r="W446" s="11">
        <f t="shared" si="62"/>
        <v>0.75861732234946511</v>
      </c>
    </row>
    <row r="447" spans="1:23" ht="18" x14ac:dyDescent="0.25">
      <c r="A447" t="s">
        <v>3</v>
      </c>
      <c r="B447" s="15" t="s">
        <v>222</v>
      </c>
      <c r="C447" t="s">
        <v>42</v>
      </c>
      <c r="D447" t="s">
        <v>5</v>
      </c>
      <c r="E447" t="s">
        <v>43</v>
      </c>
      <c r="F447" t="s">
        <v>22</v>
      </c>
      <c r="G447">
        <v>12</v>
      </c>
      <c r="H447" s="18">
        <v>45695</v>
      </c>
      <c r="I447" s="16">
        <v>492.87</v>
      </c>
      <c r="J447" s="2">
        <v>492.87</v>
      </c>
      <c r="K447" s="2">
        <f t="shared" si="54"/>
        <v>5914.4400000000005</v>
      </c>
      <c r="L447" s="4" t="s">
        <v>323</v>
      </c>
      <c r="M447" s="27"/>
      <c r="N447" s="16">
        <v>171.5</v>
      </c>
      <c r="O447" s="2">
        <v>734.27603189189301</v>
      </c>
      <c r="P447" s="16">
        <f t="shared" si="55"/>
        <v>2058</v>
      </c>
      <c r="Q447" s="2">
        <f t="shared" si="56"/>
        <v>8811.3123827027157</v>
      </c>
      <c r="R447" s="16">
        <f t="shared" si="57"/>
        <v>3856.44</v>
      </c>
      <c r="S447" s="2">
        <f t="shared" si="58"/>
        <v>-2896.8723827027161</v>
      </c>
      <c r="T447" s="14">
        <f t="shared" si="59"/>
        <v>0.65203806277517395</v>
      </c>
      <c r="U447" s="5">
        <f t="shared" si="60"/>
        <v>-0.48979656276887013</v>
      </c>
      <c r="V447" s="14">
        <f t="shared" si="61"/>
        <v>0.65203806277517395</v>
      </c>
      <c r="W447" s="11">
        <f t="shared" si="62"/>
        <v>-0.48979656276887007</v>
      </c>
    </row>
    <row r="448" spans="1:23" ht="18" x14ac:dyDescent="0.25">
      <c r="A448" t="s">
        <v>3</v>
      </c>
      <c r="B448" s="15" t="s">
        <v>222</v>
      </c>
      <c r="C448" t="s">
        <v>42</v>
      </c>
      <c r="D448" t="s">
        <v>5</v>
      </c>
      <c r="E448" t="s">
        <v>43</v>
      </c>
      <c r="F448" t="s">
        <v>22</v>
      </c>
      <c r="G448">
        <v>4</v>
      </c>
      <c r="H448" s="18">
        <v>45708</v>
      </c>
      <c r="I448" s="16">
        <v>492.87</v>
      </c>
      <c r="J448" s="2">
        <v>492.87</v>
      </c>
      <c r="K448" s="2">
        <f t="shared" si="54"/>
        <v>1971.48</v>
      </c>
      <c r="L448" s="4" t="s">
        <v>323</v>
      </c>
      <c r="M448" s="27"/>
      <c r="N448" s="16">
        <v>171.5</v>
      </c>
      <c r="O448" s="2">
        <v>734.27603189189301</v>
      </c>
      <c r="P448" s="16">
        <f t="shared" si="55"/>
        <v>686</v>
      </c>
      <c r="Q448" s="2">
        <f t="shared" si="56"/>
        <v>2937.104127567572</v>
      </c>
      <c r="R448" s="16">
        <f t="shared" si="57"/>
        <v>1285.48</v>
      </c>
      <c r="S448" s="2">
        <f t="shared" si="58"/>
        <v>-965.62412756757203</v>
      </c>
      <c r="T448" s="14">
        <f t="shared" si="59"/>
        <v>0.65203806277517395</v>
      </c>
      <c r="U448" s="5">
        <f t="shared" si="60"/>
        <v>-0.48979656276887013</v>
      </c>
      <c r="V448" s="14">
        <f t="shared" si="61"/>
        <v>0.65203806277517395</v>
      </c>
      <c r="W448" s="11">
        <f t="shared" si="62"/>
        <v>-0.48979656276887013</v>
      </c>
    </row>
    <row r="449" spans="1:23" ht="18" x14ac:dyDescent="0.25">
      <c r="A449" t="s">
        <v>3</v>
      </c>
      <c r="B449" s="15" t="s">
        <v>222</v>
      </c>
      <c r="C449" t="s">
        <v>42</v>
      </c>
      <c r="D449" t="s">
        <v>5</v>
      </c>
      <c r="E449" t="s">
        <v>43</v>
      </c>
      <c r="F449" t="s">
        <v>22</v>
      </c>
      <c r="G449">
        <v>12</v>
      </c>
      <c r="H449" s="18">
        <v>45743</v>
      </c>
      <c r="I449" s="16">
        <v>492.87</v>
      </c>
      <c r="J449" s="2">
        <v>492.87</v>
      </c>
      <c r="K449" s="2">
        <f t="shared" si="54"/>
        <v>5914.4400000000005</v>
      </c>
      <c r="L449" s="4" t="s">
        <v>323</v>
      </c>
      <c r="M449" s="27"/>
      <c r="N449" s="16">
        <v>171.5</v>
      </c>
      <c r="O449" s="2">
        <v>734.27603189189301</v>
      </c>
      <c r="P449" s="16">
        <f t="shared" si="55"/>
        <v>2058</v>
      </c>
      <c r="Q449" s="2">
        <f t="shared" si="56"/>
        <v>8811.3123827027157</v>
      </c>
      <c r="R449" s="16">
        <f t="shared" si="57"/>
        <v>3856.44</v>
      </c>
      <c r="S449" s="2">
        <f t="shared" si="58"/>
        <v>-2896.8723827027161</v>
      </c>
      <c r="T449" s="14">
        <f t="shared" si="59"/>
        <v>0.65203806277517395</v>
      </c>
      <c r="U449" s="5">
        <f t="shared" si="60"/>
        <v>-0.48979656276887013</v>
      </c>
      <c r="V449" s="14">
        <f t="shared" si="61"/>
        <v>0.65203806277517395</v>
      </c>
      <c r="W449" s="11">
        <f t="shared" si="62"/>
        <v>-0.48979656276887007</v>
      </c>
    </row>
    <row r="450" spans="1:23" ht="18" x14ac:dyDescent="0.25">
      <c r="A450" t="s">
        <v>3</v>
      </c>
      <c r="B450" s="15" t="s">
        <v>222</v>
      </c>
      <c r="C450" t="s">
        <v>42</v>
      </c>
      <c r="D450" t="s">
        <v>5</v>
      </c>
      <c r="E450" t="s">
        <v>43</v>
      </c>
      <c r="F450" t="s">
        <v>22</v>
      </c>
      <c r="G450">
        <v>12</v>
      </c>
      <c r="H450" s="18">
        <v>45748</v>
      </c>
      <c r="I450" s="16">
        <v>492.87</v>
      </c>
      <c r="J450" s="2">
        <v>492.87</v>
      </c>
      <c r="K450" s="2">
        <f t="shared" si="54"/>
        <v>5914.4400000000005</v>
      </c>
      <c r="L450" s="4" t="s">
        <v>323</v>
      </c>
      <c r="M450" s="27"/>
      <c r="N450" s="16">
        <v>171.5</v>
      </c>
      <c r="O450" s="2">
        <v>734.27603189189301</v>
      </c>
      <c r="P450" s="16">
        <f t="shared" si="55"/>
        <v>2058</v>
      </c>
      <c r="Q450" s="2">
        <f t="shared" si="56"/>
        <v>8811.3123827027157</v>
      </c>
      <c r="R450" s="16">
        <f t="shared" si="57"/>
        <v>3856.44</v>
      </c>
      <c r="S450" s="2">
        <f t="shared" si="58"/>
        <v>-2896.8723827027161</v>
      </c>
      <c r="T450" s="14">
        <f t="shared" si="59"/>
        <v>0.65203806277517395</v>
      </c>
      <c r="U450" s="5">
        <f t="shared" si="60"/>
        <v>-0.48979656276887013</v>
      </c>
      <c r="V450" s="14">
        <f t="shared" si="61"/>
        <v>0.65203806277517395</v>
      </c>
      <c r="W450" s="11">
        <f t="shared" si="62"/>
        <v>-0.48979656276887007</v>
      </c>
    </row>
    <row r="451" spans="1:23" ht="18" x14ac:dyDescent="0.25">
      <c r="A451" t="s">
        <v>3</v>
      </c>
      <c r="B451" s="15" t="s">
        <v>222</v>
      </c>
      <c r="C451" t="s">
        <v>42</v>
      </c>
      <c r="D451" t="s">
        <v>5</v>
      </c>
      <c r="E451" t="s">
        <v>43</v>
      </c>
      <c r="F451" t="s">
        <v>22</v>
      </c>
      <c r="G451">
        <v>12</v>
      </c>
      <c r="H451" s="18">
        <v>45750</v>
      </c>
      <c r="I451" s="16">
        <v>492.87</v>
      </c>
      <c r="J451" s="2">
        <v>492.87</v>
      </c>
      <c r="K451" s="2">
        <f t="shared" si="54"/>
        <v>5914.4400000000005</v>
      </c>
      <c r="L451" s="4" t="s">
        <v>323</v>
      </c>
      <c r="M451" s="27"/>
      <c r="N451" s="16">
        <v>171.5</v>
      </c>
      <c r="O451" s="2">
        <v>734.27603189189301</v>
      </c>
      <c r="P451" s="16">
        <f t="shared" si="55"/>
        <v>2058</v>
      </c>
      <c r="Q451" s="2">
        <f t="shared" si="56"/>
        <v>8811.3123827027157</v>
      </c>
      <c r="R451" s="16">
        <f t="shared" si="57"/>
        <v>3856.44</v>
      </c>
      <c r="S451" s="2">
        <f t="shared" si="58"/>
        <v>-2896.8723827027161</v>
      </c>
      <c r="T451" s="14">
        <f t="shared" si="59"/>
        <v>0.65203806277517395</v>
      </c>
      <c r="U451" s="5">
        <f t="shared" si="60"/>
        <v>-0.48979656276887013</v>
      </c>
      <c r="V451" s="14">
        <f t="shared" si="61"/>
        <v>0.65203806277517395</v>
      </c>
      <c r="W451" s="11">
        <f t="shared" si="62"/>
        <v>-0.48979656276887007</v>
      </c>
    </row>
    <row r="452" spans="1:23" ht="18" x14ac:dyDescent="0.25">
      <c r="A452" t="s">
        <v>3</v>
      </c>
      <c r="B452" s="15" t="s">
        <v>222</v>
      </c>
      <c r="C452" t="s">
        <v>42</v>
      </c>
      <c r="D452" t="s">
        <v>5</v>
      </c>
      <c r="E452" t="s">
        <v>43</v>
      </c>
      <c r="F452" t="s">
        <v>22</v>
      </c>
      <c r="G452">
        <v>12</v>
      </c>
      <c r="H452" s="18">
        <v>45775</v>
      </c>
      <c r="I452" s="16">
        <v>492.87</v>
      </c>
      <c r="J452" s="2">
        <v>492.87</v>
      </c>
      <c r="K452" s="2">
        <f t="shared" ref="K452:K515" si="63">IF(OR(NOT(ISNUMBER(J452)),NOT(ISNUMBER(G452))),"липсва информация",J452*G452)</f>
        <v>5914.4400000000005</v>
      </c>
      <c r="L452" s="4" t="s">
        <v>323</v>
      </c>
      <c r="M452" s="27"/>
      <c r="N452" s="16">
        <v>171.5</v>
      </c>
      <c r="O452" s="2">
        <v>734.27603189189301</v>
      </c>
      <c r="P452" s="16">
        <f t="shared" ref="P452:P515" si="64">IF(OR(NOT(ISNUMBER(N452)),NOT(ISNUMBER(G452))),"липсва информация",N452*G452)</f>
        <v>2058</v>
      </c>
      <c r="Q452" s="2">
        <f t="shared" ref="Q452:Q515" si="65">IF(OR(NOT(ISNUMBER(O452)),NOT(ISNUMBER(G452))),"липсва информация",O452*G452)</f>
        <v>8811.3123827027157</v>
      </c>
      <c r="R452" s="16">
        <f t="shared" ref="R452:R515" si="66">IF(OR(NOT(ISNUMBER(J452)),NOT(ISNUMBER(N452)),NOT(ISNUMBER(G452))),"липсва информация",(J452-N452)*G452)</f>
        <v>3856.44</v>
      </c>
      <c r="S452" s="2">
        <f t="shared" ref="S452:S515" si="67">IF(OR(NOT(ISNUMBER(J452)),NOT(ISNUMBER(O452)),NOT(ISNUMBER(G452))),"липсва информация",(J452-O452)*G452)</f>
        <v>-2896.8723827027161</v>
      </c>
      <c r="T452" s="14">
        <f t="shared" ref="T452:T515" si="68">IF(OR(NOT(ISNUMBER(J452)),NOT(ISNUMBER(N452)),J452=0),"липсва информация",(J452-N452)/J452)</f>
        <v>0.65203806277517395</v>
      </c>
      <c r="U452" s="5">
        <f t="shared" ref="U452:U515" si="69">IF(OR(NOT(ISNUMBER(J452)),NOT(ISNUMBER(O452)),J452=0),"липсва информация",(J452-O452)/J452)</f>
        <v>-0.48979656276887013</v>
      </c>
      <c r="V452" s="14">
        <f t="shared" ref="V452:V515" si="70">IF(OR(NOT(ISNUMBER(R452)),NOT(ISNUMBER(J452)),NOT(ISNUMBER(G452)),J452*G452=0),"липсва информация",R452/(J452*G452))</f>
        <v>0.65203806277517395</v>
      </c>
      <c r="W452" s="11">
        <f t="shared" ref="W452:W515" si="71">IF(OR(NOT(ISNUMBER(S452)),NOT(ISNUMBER(J452)),NOT(ISNUMBER(G452)),J452*G452=0),"липсва информация",S452/(J452*G452))</f>
        <v>-0.48979656276887007</v>
      </c>
    </row>
    <row r="453" spans="1:23" ht="18" x14ac:dyDescent="0.25">
      <c r="A453" t="s">
        <v>3</v>
      </c>
      <c r="B453" s="15" t="s">
        <v>222</v>
      </c>
      <c r="C453" t="s">
        <v>42</v>
      </c>
      <c r="D453" t="s">
        <v>5</v>
      </c>
      <c r="E453" t="s">
        <v>43</v>
      </c>
      <c r="F453" t="s">
        <v>22</v>
      </c>
      <c r="G453">
        <v>13</v>
      </c>
      <c r="H453" s="18">
        <v>45797</v>
      </c>
      <c r="I453" s="16">
        <v>492.87</v>
      </c>
      <c r="J453" s="2">
        <v>492.87</v>
      </c>
      <c r="K453" s="2">
        <f t="shared" si="63"/>
        <v>6407.31</v>
      </c>
      <c r="L453" s="4" t="s">
        <v>323</v>
      </c>
      <c r="M453" s="27"/>
      <c r="N453" s="16">
        <v>171.5</v>
      </c>
      <c r="O453" s="2">
        <v>734.27603189189301</v>
      </c>
      <c r="P453" s="16">
        <f t="shared" si="64"/>
        <v>2229.5</v>
      </c>
      <c r="Q453" s="2">
        <f t="shared" si="65"/>
        <v>9545.5884145946093</v>
      </c>
      <c r="R453" s="16">
        <f t="shared" si="66"/>
        <v>4177.8100000000004</v>
      </c>
      <c r="S453" s="2">
        <f t="shared" si="67"/>
        <v>-3138.2784145946089</v>
      </c>
      <c r="T453" s="14">
        <f t="shared" si="68"/>
        <v>0.65203806277517395</v>
      </c>
      <c r="U453" s="5">
        <f t="shared" si="69"/>
        <v>-0.48979656276887013</v>
      </c>
      <c r="V453" s="14">
        <f t="shared" si="70"/>
        <v>0.65203806277517395</v>
      </c>
      <c r="W453" s="11">
        <f t="shared" si="71"/>
        <v>-0.48979656276887001</v>
      </c>
    </row>
    <row r="454" spans="1:23" ht="18" x14ac:dyDescent="0.25">
      <c r="A454" t="s">
        <v>3</v>
      </c>
      <c r="B454" s="15" t="s">
        <v>222</v>
      </c>
      <c r="C454" t="s">
        <v>42</v>
      </c>
      <c r="D454" t="s">
        <v>5</v>
      </c>
      <c r="E454" t="s">
        <v>43</v>
      </c>
      <c r="F454" t="s">
        <v>22</v>
      </c>
      <c r="G454">
        <v>12</v>
      </c>
      <c r="H454" s="18">
        <v>45810</v>
      </c>
      <c r="I454" s="16">
        <v>492.87</v>
      </c>
      <c r="J454" s="2">
        <v>492.87</v>
      </c>
      <c r="K454" s="2">
        <f t="shared" si="63"/>
        <v>5914.4400000000005</v>
      </c>
      <c r="L454" s="4" t="s">
        <v>323</v>
      </c>
      <c r="M454" s="27"/>
      <c r="N454" s="16">
        <v>171.5</v>
      </c>
      <c r="O454" s="2">
        <v>734.27603189189301</v>
      </c>
      <c r="P454" s="16">
        <f t="shared" si="64"/>
        <v>2058</v>
      </c>
      <c r="Q454" s="2">
        <f t="shared" si="65"/>
        <v>8811.3123827027157</v>
      </c>
      <c r="R454" s="16">
        <f t="shared" si="66"/>
        <v>3856.44</v>
      </c>
      <c r="S454" s="2">
        <f t="shared" si="67"/>
        <v>-2896.8723827027161</v>
      </c>
      <c r="T454" s="14">
        <f t="shared" si="68"/>
        <v>0.65203806277517395</v>
      </c>
      <c r="U454" s="5">
        <f t="shared" si="69"/>
        <v>-0.48979656276887013</v>
      </c>
      <c r="V454" s="14">
        <f t="shared" si="70"/>
        <v>0.65203806277517395</v>
      </c>
      <c r="W454" s="11">
        <f t="shared" si="71"/>
        <v>-0.48979656276887007</v>
      </c>
    </row>
    <row r="455" spans="1:23" ht="18" x14ac:dyDescent="0.25">
      <c r="A455" t="s">
        <v>3</v>
      </c>
      <c r="B455" s="15" t="s">
        <v>222</v>
      </c>
      <c r="C455" t="s">
        <v>42</v>
      </c>
      <c r="D455" t="s">
        <v>5</v>
      </c>
      <c r="E455" t="s">
        <v>43</v>
      </c>
      <c r="F455" t="s">
        <v>14</v>
      </c>
      <c r="G455">
        <v>1</v>
      </c>
      <c r="H455" s="18">
        <v>45875</v>
      </c>
      <c r="I455" s="16">
        <v>171.51</v>
      </c>
      <c r="J455" s="2">
        <v>171.51</v>
      </c>
      <c r="K455" s="2">
        <f t="shared" si="63"/>
        <v>171.51</v>
      </c>
      <c r="L455" s="4" t="s">
        <v>323</v>
      </c>
      <c r="M455" s="27"/>
      <c r="N455" s="16">
        <v>171.5</v>
      </c>
      <c r="O455" s="2">
        <v>725.59062648648705</v>
      </c>
      <c r="P455" s="16">
        <f t="shared" si="64"/>
        <v>171.5</v>
      </c>
      <c r="Q455" s="2">
        <f t="shared" si="65"/>
        <v>725.59062648648705</v>
      </c>
      <c r="R455" s="16">
        <f t="shared" si="66"/>
        <v>9.9999999999909051E-3</v>
      </c>
      <c r="S455" s="2">
        <f t="shared" si="67"/>
        <v>-554.08062648648706</v>
      </c>
      <c r="T455" s="14">
        <f t="shared" si="68"/>
        <v>5.8305638155156585E-5</v>
      </c>
      <c r="U455" s="5">
        <f t="shared" si="69"/>
        <v>-3.2306024516732967</v>
      </c>
      <c r="V455" s="14">
        <f t="shared" si="70"/>
        <v>5.8305638155156585E-5</v>
      </c>
      <c r="W455" s="11">
        <f t="shared" si="71"/>
        <v>-3.2306024516732967</v>
      </c>
    </row>
    <row r="456" spans="1:23" ht="18" x14ac:dyDescent="0.25">
      <c r="A456" t="s">
        <v>3</v>
      </c>
      <c r="B456" s="15" t="s">
        <v>222</v>
      </c>
      <c r="C456" t="s">
        <v>42</v>
      </c>
      <c r="D456" t="s">
        <v>5</v>
      </c>
      <c r="E456" t="s">
        <v>43</v>
      </c>
      <c r="F456" t="s">
        <v>14</v>
      </c>
      <c r="G456">
        <v>11</v>
      </c>
      <c r="H456" s="18">
        <v>45882</v>
      </c>
      <c r="I456" s="16">
        <v>171.51</v>
      </c>
      <c r="J456" s="2">
        <v>171.51</v>
      </c>
      <c r="K456" s="2">
        <f t="shared" si="63"/>
        <v>1886.61</v>
      </c>
      <c r="L456" s="4" t="s">
        <v>323</v>
      </c>
      <c r="M456" s="27"/>
      <c r="N456" s="16">
        <v>171.5</v>
      </c>
      <c r="O456" s="2">
        <v>725.59062648648705</v>
      </c>
      <c r="P456" s="16">
        <f t="shared" si="64"/>
        <v>1886.5</v>
      </c>
      <c r="Q456" s="2">
        <f t="shared" si="65"/>
        <v>7981.4968913513576</v>
      </c>
      <c r="R456" s="16">
        <f t="shared" si="66"/>
        <v>0.10999999999989996</v>
      </c>
      <c r="S456" s="2">
        <f t="shared" si="67"/>
        <v>-6094.8868913513579</v>
      </c>
      <c r="T456" s="14">
        <f t="shared" si="68"/>
        <v>5.8305638155156585E-5</v>
      </c>
      <c r="U456" s="5">
        <f t="shared" si="69"/>
        <v>-3.2306024516732967</v>
      </c>
      <c r="V456" s="14">
        <f t="shared" si="70"/>
        <v>5.8305638155156585E-5</v>
      </c>
      <c r="W456" s="11">
        <f t="shared" si="71"/>
        <v>-3.2306024516732967</v>
      </c>
    </row>
    <row r="457" spans="1:23" ht="18" x14ac:dyDescent="0.25">
      <c r="A457" t="s">
        <v>3</v>
      </c>
      <c r="B457" s="15" t="s">
        <v>222</v>
      </c>
      <c r="C457" t="s">
        <v>42</v>
      </c>
      <c r="D457" t="s">
        <v>5</v>
      </c>
      <c r="E457" t="s">
        <v>43</v>
      </c>
      <c r="F457" t="s">
        <v>14</v>
      </c>
      <c r="G457">
        <v>12</v>
      </c>
      <c r="H457" s="18">
        <v>45903</v>
      </c>
      <c r="I457" s="16">
        <v>171.51</v>
      </c>
      <c r="J457" s="2">
        <v>171.51</v>
      </c>
      <c r="K457" s="2">
        <f t="shared" si="63"/>
        <v>2058.12</v>
      </c>
      <c r="L457" s="4" t="s">
        <v>323</v>
      </c>
      <c r="M457" s="27"/>
      <c r="N457" s="16">
        <v>171.5</v>
      </c>
      <c r="O457" s="2">
        <v>725.59062648648705</v>
      </c>
      <c r="P457" s="16">
        <f t="shared" si="64"/>
        <v>2058</v>
      </c>
      <c r="Q457" s="2">
        <f t="shared" si="65"/>
        <v>8707.0875178378446</v>
      </c>
      <c r="R457" s="16">
        <f t="shared" si="66"/>
        <v>0.11999999999989086</v>
      </c>
      <c r="S457" s="2">
        <f t="shared" si="67"/>
        <v>-6648.9675178378448</v>
      </c>
      <c r="T457" s="14">
        <f t="shared" si="68"/>
        <v>5.8305638155156585E-5</v>
      </c>
      <c r="U457" s="5">
        <f t="shared" si="69"/>
        <v>-3.2306024516732967</v>
      </c>
      <c r="V457" s="14">
        <f t="shared" si="70"/>
        <v>5.8305638155156585E-5</v>
      </c>
      <c r="W457" s="11">
        <f t="shared" si="71"/>
        <v>-3.2306024516732967</v>
      </c>
    </row>
    <row r="458" spans="1:23" ht="18" x14ac:dyDescent="0.25">
      <c r="A458" t="s">
        <v>3</v>
      </c>
      <c r="B458" s="15" t="s">
        <v>222</v>
      </c>
      <c r="C458" t="s">
        <v>42</v>
      </c>
      <c r="D458" t="s">
        <v>5</v>
      </c>
      <c r="E458" t="s">
        <v>43</v>
      </c>
      <c r="F458" t="s">
        <v>269</v>
      </c>
      <c r="G458">
        <v>12</v>
      </c>
      <c r="H458" s="18">
        <v>45936</v>
      </c>
      <c r="I458" s="16">
        <v>480</v>
      </c>
      <c r="J458" s="2">
        <v>480</v>
      </c>
      <c r="K458" s="2">
        <f t="shared" si="63"/>
        <v>5760</v>
      </c>
      <c r="L458" s="4" t="s">
        <v>323</v>
      </c>
      <c r="M458" s="27"/>
      <c r="N458" s="16">
        <v>171.5</v>
      </c>
      <c r="O458" s="2">
        <v>733.92819405405498</v>
      </c>
      <c r="P458" s="16">
        <f t="shared" si="64"/>
        <v>2058</v>
      </c>
      <c r="Q458" s="2">
        <f t="shared" si="65"/>
        <v>8807.1383286486598</v>
      </c>
      <c r="R458" s="16">
        <f t="shared" si="66"/>
        <v>3702</v>
      </c>
      <c r="S458" s="2">
        <f t="shared" si="67"/>
        <v>-3047.1383286486598</v>
      </c>
      <c r="T458" s="14">
        <f t="shared" si="68"/>
        <v>0.64270833333333333</v>
      </c>
      <c r="U458" s="5">
        <f t="shared" si="69"/>
        <v>-0.52901707094594785</v>
      </c>
      <c r="V458" s="14">
        <f t="shared" si="70"/>
        <v>0.64270833333333333</v>
      </c>
      <c r="W458" s="11">
        <f t="shared" si="71"/>
        <v>-0.52901707094594785</v>
      </c>
    </row>
    <row r="459" spans="1:23" ht="18" x14ac:dyDescent="0.25">
      <c r="A459" t="s">
        <v>3</v>
      </c>
      <c r="B459" s="15" t="s">
        <v>222</v>
      </c>
      <c r="C459" t="s">
        <v>42</v>
      </c>
      <c r="D459" t="s">
        <v>5</v>
      </c>
      <c r="E459" t="s">
        <v>43</v>
      </c>
      <c r="F459" t="s">
        <v>269</v>
      </c>
      <c r="G459">
        <v>12</v>
      </c>
      <c r="H459" s="18">
        <v>45943</v>
      </c>
      <c r="I459" s="16">
        <v>480</v>
      </c>
      <c r="J459" s="2">
        <v>480</v>
      </c>
      <c r="K459" s="2">
        <f t="shared" si="63"/>
        <v>5760</v>
      </c>
      <c r="L459" s="4" t="s">
        <v>323</v>
      </c>
      <c r="M459" s="27"/>
      <c r="N459" s="16">
        <v>171.5</v>
      </c>
      <c r="O459" s="2">
        <v>733.92819405405498</v>
      </c>
      <c r="P459" s="16">
        <f t="shared" si="64"/>
        <v>2058</v>
      </c>
      <c r="Q459" s="2">
        <f t="shared" si="65"/>
        <v>8807.1383286486598</v>
      </c>
      <c r="R459" s="16">
        <f t="shared" si="66"/>
        <v>3702</v>
      </c>
      <c r="S459" s="2">
        <f t="shared" si="67"/>
        <v>-3047.1383286486598</v>
      </c>
      <c r="T459" s="14">
        <f t="shared" si="68"/>
        <v>0.64270833333333333</v>
      </c>
      <c r="U459" s="5">
        <f t="shared" si="69"/>
        <v>-0.52901707094594785</v>
      </c>
      <c r="V459" s="14">
        <f t="shared" si="70"/>
        <v>0.64270833333333333</v>
      </c>
      <c r="W459" s="11">
        <f t="shared" si="71"/>
        <v>-0.52901707094594785</v>
      </c>
    </row>
    <row r="460" spans="1:23" ht="18" x14ac:dyDescent="0.25">
      <c r="A460" t="s">
        <v>3</v>
      </c>
      <c r="B460" s="15" t="s">
        <v>222</v>
      </c>
      <c r="C460" t="s">
        <v>42</v>
      </c>
      <c r="D460" t="s">
        <v>5</v>
      </c>
      <c r="E460" t="s">
        <v>43</v>
      </c>
      <c r="F460" t="s">
        <v>269</v>
      </c>
      <c r="G460">
        <v>10</v>
      </c>
      <c r="H460" s="18">
        <v>45992</v>
      </c>
      <c r="I460" s="16">
        <v>480</v>
      </c>
      <c r="J460" s="2">
        <v>480</v>
      </c>
      <c r="K460" s="2">
        <f t="shared" si="63"/>
        <v>4800</v>
      </c>
      <c r="L460" s="4" t="s">
        <v>323</v>
      </c>
      <c r="M460" s="27"/>
      <c r="N460" s="16">
        <v>171.5</v>
      </c>
      <c r="O460" s="2">
        <v>733.92819405405498</v>
      </c>
      <c r="P460" s="16">
        <f t="shared" si="64"/>
        <v>1715</v>
      </c>
      <c r="Q460" s="2">
        <f t="shared" si="65"/>
        <v>7339.2819405405498</v>
      </c>
      <c r="R460" s="16">
        <f t="shared" si="66"/>
        <v>3085</v>
      </c>
      <c r="S460" s="2">
        <f t="shared" si="67"/>
        <v>-2539.2819405405498</v>
      </c>
      <c r="T460" s="14">
        <f t="shared" si="68"/>
        <v>0.64270833333333333</v>
      </c>
      <c r="U460" s="5">
        <f t="shared" si="69"/>
        <v>-0.52901707094594785</v>
      </c>
      <c r="V460" s="14">
        <f t="shared" si="70"/>
        <v>0.64270833333333333</v>
      </c>
      <c r="W460" s="11">
        <f t="shared" si="71"/>
        <v>-0.52901707094594785</v>
      </c>
    </row>
    <row r="461" spans="1:23" ht="18" x14ac:dyDescent="0.25">
      <c r="A461" t="s">
        <v>3</v>
      </c>
      <c r="B461" s="15" t="s">
        <v>222</v>
      </c>
      <c r="C461" t="s">
        <v>42</v>
      </c>
      <c r="D461" t="s">
        <v>5</v>
      </c>
      <c r="E461" t="s">
        <v>43</v>
      </c>
      <c r="F461" t="s">
        <v>269</v>
      </c>
      <c r="G461">
        <v>2</v>
      </c>
      <c r="H461" s="18">
        <v>46009</v>
      </c>
      <c r="I461" s="16">
        <v>480</v>
      </c>
      <c r="J461" s="2">
        <v>480</v>
      </c>
      <c r="K461" s="2">
        <f t="shared" si="63"/>
        <v>960</v>
      </c>
      <c r="L461" s="4" t="s">
        <v>323</v>
      </c>
      <c r="M461" s="27"/>
      <c r="N461" s="16">
        <v>171.5</v>
      </c>
      <c r="O461" s="2">
        <v>733.92819405405498</v>
      </c>
      <c r="P461" s="16">
        <f t="shared" si="64"/>
        <v>343</v>
      </c>
      <c r="Q461" s="2">
        <f t="shared" si="65"/>
        <v>1467.85638810811</v>
      </c>
      <c r="R461" s="16">
        <f t="shared" si="66"/>
        <v>617</v>
      </c>
      <c r="S461" s="2">
        <f t="shared" si="67"/>
        <v>-507.85638810810997</v>
      </c>
      <c r="T461" s="14">
        <f t="shared" si="68"/>
        <v>0.64270833333333333</v>
      </c>
      <c r="U461" s="5">
        <f t="shared" si="69"/>
        <v>-0.52901707094594785</v>
      </c>
      <c r="V461" s="14">
        <f t="shared" si="70"/>
        <v>0.64270833333333333</v>
      </c>
      <c r="W461" s="11">
        <f t="shared" si="71"/>
        <v>-0.52901707094594785</v>
      </c>
    </row>
    <row r="462" spans="1:23" ht="18" x14ac:dyDescent="0.25">
      <c r="A462" t="s">
        <v>3</v>
      </c>
      <c r="B462" s="15" t="s">
        <v>222</v>
      </c>
      <c r="C462" t="s">
        <v>42</v>
      </c>
      <c r="D462" t="s">
        <v>5</v>
      </c>
      <c r="E462" t="s">
        <v>43</v>
      </c>
      <c r="F462" t="s">
        <v>269</v>
      </c>
      <c r="G462">
        <v>12</v>
      </c>
      <c r="H462" s="18">
        <v>46020</v>
      </c>
      <c r="I462" s="16">
        <v>480</v>
      </c>
      <c r="J462" s="2">
        <v>480</v>
      </c>
      <c r="K462" s="2">
        <f t="shared" si="63"/>
        <v>5760</v>
      </c>
      <c r="L462" s="4" t="s">
        <v>323</v>
      </c>
      <c r="M462" s="27"/>
      <c r="N462" s="16">
        <v>171.5</v>
      </c>
      <c r="O462" s="2">
        <v>733.92819405405498</v>
      </c>
      <c r="P462" s="16">
        <f t="shared" si="64"/>
        <v>2058</v>
      </c>
      <c r="Q462" s="2">
        <f t="shared" si="65"/>
        <v>8807.1383286486598</v>
      </c>
      <c r="R462" s="16">
        <f t="shared" si="66"/>
        <v>3702</v>
      </c>
      <c r="S462" s="2">
        <f t="shared" si="67"/>
        <v>-3047.1383286486598</v>
      </c>
      <c r="T462" s="14">
        <f t="shared" si="68"/>
        <v>0.64270833333333333</v>
      </c>
      <c r="U462" s="5">
        <f t="shared" si="69"/>
        <v>-0.52901707094594785</v>
      </c>
      <c r="V462" s="14">
        <f t="shared" si="70"/>
        <v>0.64270833333333333</v>
      </c>
      <c r="W462" s="11">
        <f t="shared" si="71"/>
        <v>-0.52901707094594785</v>
      </c>
    </row>
    <row r="463" spans="1:23" ht="114.75" x14ac:dyDescent="0.25">
      <c r="A463" t="s">
        <v>99</v>
      </c>
      <c r="B463" s="15" t="s">
        <v>176</v>
      </c>
      <c r="C463" t="s">
        <v>42</v>
      </c>
      <c r="D463" t="s">
        <v>5</v>
      </c>
      <c r="E463" t="s">
        <v>45</v>
      </c>
      <c r="F463" t="s">
        <v>100</v>
      </c>
      <c r="G463">
        <v>4</v>
      </c>
      <c r="H463" s="18">
        <v>45687</v>
      </c>
      <c r="I463" s="16">
        <v>6272</v>
      </c>
      <c r="J463" s="2">
        <v>6272</v>
      </c>
      <c r="K463" s="2">
        <f t="shared" si="63"/>
        <v>25088</v>
      </c>
      <c r="L463" s="25" t="s">
        <v>324</v>
      </c>
      <c r="M463" s="27"/>
      <c r="N463" s="16">
        <v>492.86</v>
      </c>
      <c r="O463" s="2">
        <v>3391.2712619047602</v>
      </c>
      <c r="P463" s="16">
        <f t="shared" si="64"/>
        <v>1971.44</v>
      </c>
      <c r="Q463" s="2">
        <f t="shared" si="65"/>
        <v>13565.085047619041</v>
      </c>
      <c r="R463" s="16">
        <f t="shared" si="66"/>
        <v>23116.560000000001</v>
      </c>
      <c r="S463" s="2">
        <f t="shared" si="67"/>
        <v>11522.914952380959</v>
      </c>
      <c r="T463" s="14">
        <f t="shared" si="68"/>
        <v>0.92141900510204089</v>
      </c>
      <c r="U463" s="5">
        <f t="shared" si="69"/>
        <v>0.45929986257896044</v>
      </c>
      <c r="V463" s="14">
        <f t="shared" si="70"/>
        <v>0.92141900510204089</v>
      </c>
      <c r="W463" s="11">
        <f t="shared" si="71"/>
        <v>0.45929986257896044</v>
      </c>
    </row>
    <row r="464" spans="1:23" ht="114.75" x14ac:dyDescent="0.25">
      <c r="A464" t="s">
        <v>99</v>
      </c>
      <c r="B464" s="15" t="s">
        <v>176</v>
      </c>
      <c r="C464" t="s">
        <v>42</v>
      </c>
      <c r="D464" t="s">
        <v>5</v>
      </c>
      <c r="E464" t="s">
        <v>45</v>
      </c>
      <c r="F464" t="s">
        <v>100</v>
      </c>
      <c r="G464">
        <v>4</v>
      </c>
      <c r="H464" s="18">
        <v>45777</v>
      </c>
      <c r="I464" s="16">
        <v>6272</v>
      </c>
      <c r="J464" s="2">
        <v>6272</v>
      </c>
      <c r="K464" s="2">
        <f t="shared" si="63"/>
        <v>25088</v>
      </c>
      <c r="L464" s="25" t="s">
        <v>324</v>
      </c>
      <c r="M464" s="27"/>
      <c r="N464" s="16">
        <v>492.86</v>
      </c>
      <c r="O464" s="2">
        <v>3391.2712619047602</v>
      </c>
      <c r="P464" s="16">
        <f t="shared" si="64"/>
        <v>1971.44</v>
      </c>
      <c r="Q464" s="2">
        <f t="shared" si="65"/>
        <v>13565.085047619041</v>
      </c>
      <c r="R464" s="16">
        <f t="shared" si="66"/>
        <v>23116.560000000001</v>
      </c>
      <c r="S464" s="2">
        <f t="shared" si="67"/>
        <v>11522.914952380959</v>
      </c>
      <c r="T464" s="14">
        <f t="shared" si="68"/>
        <v>0.92141900510204089</v>
      </c>
      <c r="U464" s="5">
        <f t="shared" si="69"/>
        <v>0.45929986257896044</v>
      </c>
      <c r="V464" s="14">
        <f t="shared" si="70"/>
        <v>0.92141900510204089</v>
      </c>
      <c r="W464" s="11">
        <f t="shared" si="71"/>
        <v>0.45929986257896044</v>
      </c>
    </row>
    <row r="465" spans="1:23" ht="114.75" x14ac:dyDescent="0.25">
      <c r="A465" t="s">
        <v>99</v>
      </c>
      <c r="B465" s="15" t="s">
        <v>176</v>
      </c>
      <c r="C465" t="s">
        <v>42</v>
      </c>
      <c r="D465" t="s">
        <v>5</v>
      </c>
      <c r="E465" t="s">
        <v>45</v>
      </c>
      <c r="F465" t="s">
        <v>100</v>
      </c>
      <c r="G465">
        <v>3</v>
      </c>
      <c r="H465" s="18">
        <v>45868</v>
      </c>
      <c r="I465" s="16">
        <v>6272</v>
      </c>
      <c r="J465" s="2">
        <v>6272</v>
      </c>
      <c r="K465" s="2">
        <f t="shared" si="63"/>
        <v>18816</v>
      </c>
      <c r="L465" s="25" t="s">
        <v>324</v>
      </c>
      <c r="M465" s="27"/>
      <c r="N465" s="16">
        <v>492.86</v>
      </c>
      <c r="O465" s="2">
        <v>3391.2712619047602</v>
      </c>
      <c r="P465" s="16">
        <f t="shared" si="64"/>
        <v>1478.58</v>
      </c>
      <c r="Q465" s="2">
        <f t="shared" si="65"/>
        <v>10173.813785714281</v>
      </c>
      <c r="R465" s="16">
        <f t="shared" si="66"/>
        <v>17337.420000000002</v>
      </c>
      <c r="S465" s="2">
        <f t="shared" si="67"/>
        <v>8642.186214285719</v>
      </c>
      <c r="T465" s="14">
        <f t="shared" si="68"/>
        <v>0.92141900510204089</v>
      </c>
      <c r="U465" s="5">
        <f t="shared" si="69"/>
        <v>0.45929986257896044</v>
      </c>
      <c r="V465" s="14">
        <f t="shared" si="70"/>
        <v>0.92141900510204089</v>
      </c>
      <c r="W465" s="11">
        <f t="shared" si="71"/>
        <v>0.45929986257896038</v>
      </c>
    </row>
    <row r="466" spans="1:23" ht="114.75" x14ac:dyDescent="0.25">
      <c r="A466" t="s">
        <v>99</v>
      </c>
      <c r="B466" s="15" t="s">
        <v>176</v>
      </c>
      <c r="C466" t="s">
        <v>42</v>
      </c>
      <c r="D466" t="s">
        <v>5</v>
      </c>
      <c r="E466" t="s">
        <v>45</v>
      </c>
      <c r="F466" t="s">
        <v>100</v>
      </c>
      <c r="G466">
        <v>4</v>
      </c>
      <c r="H466" s="18">
        <v>45981</v>
      </c>
      <c r="I466" s="16">
        <v>7809.6</v>
      </c>
      <c r="J466" s="2">
        <v>7809.6</v>
      </c>
      <c r="K466" s="2">
        <f t="shared" si="63"/>
        <v>31238.400000000001</v>
      </c>
      <c r="L466" s="25" t="s">
        <v>324</v>
      </c>
      <c r="M466" s="27"/>
      <c r="N466" s="16">
        <v>492.86</v>
      </c>
      <c r="O466" s="2">
        <v>3537.70935714286</v>
      </c>
      <c r="P466" s="16">
        <f t="shared" si="64"/>
        <v>1971.44</v>
      </c>
      <c r="Q466" s="2">
        <f t="shared" si="65"/>
        <v>14150.83742857144</v>
      </c>
      <c r="R466" s="16">
        <f t="shared" si="66"/>
        <v>29266.960000000003</v>
      </c>
      <c r="S466" s="2">
        <f t="shared" si="67"/>
        <v>17087.562571428563</v>
      </c>
      <c r="T466" s="14">
        <f t="shared" si="68"/>
        <v>0.93689049375128053</v>
      </c>
      <c r="U466" s="5">
        <f t="shared" si="69"/>
        <v>0.5470050505604821</v>
      </c>
      <c r="V466" s="14">
        <f t="shared" si="70"/>
        <v>0.93689049375128053</v>
      </c>
      <c r="W466" s="11">
        <f t="shared" si="71"/>
        <v>0.5470050505604821</v>
      </c>
    </row>
    <row r="467" spans="1:23" ht="18" x14ac:dyDescent="0.25">
      <c r="A467" t="s">
        <v>129</v>
      </c>
      <c r="B467" s="15" t="s">
        <v>158</v>
      </c>
      <c r="C467" t="s">
        <v>57</v>
      </c>
      <c r="D467" t="s">
        <v>7</v>
      </c>
      <c r="E467" t="s">
        <v>132</v>
      </c>
      <c r="F467" t="s">
        <v>67</v>
      </c>
      <c r="G467">
        <v>30</v>
      </c>
      <c r="H467" s="18">
        <v>45674</v>
      </c>
      <c r="I467" s="16">
        <v>118.12</v>
      </c>
      <c r="J467" s="2">
        <v>118.12</v>
      </c>
      <c r="K467" s="2">
        <f t="shared" si="63"/>
        <v>3543.6000000000004</v>
      </c>
      <c r="L467" s="4"/>
      <c r="M467" s="27"/>
      <c r="N467" s="16">
        <v>118.12</v>
      </c>
      <c r="O467" s="2">
        <v>131.59111111111099</v>
      </c>
      <c r="P467" s="16">
        <f t="shared" si="64"/>
        <v>3543.6000000000004</v>
      </c>
      <c r="Q467" s="2">
        <f t="shared" si="65"/>
        <v>3947.7333333333299</v>
      </c>
      <c r="R467" s="16">
        <f t="shared" si="66"/>
        <v>0</v>
      </c>
      <c r="S467" s="2">
        <f t="shared" si="67"/>
        <v>-404.13333333332957</v>
      </c>
      <c r="T467" s="14">
        <f t="shared" si="68"/>
        <v>0</v>
      </c>
      <c r="U467" s="5">
        <f t="shared" si="69"/>
        <v>-0.11404597960642554</v>
      </c>
      <c r="V467" s="14">
        <f t="shared" si="70"/>
        <v>0</v>
      </c>
      <c r="W467" s="11">
        <f t="shared" si="71"/>
        <v>-0.11404597960642554</v>
      </c>
    </row>
    <row r="468" spans="1:23" ht="18" x14ac:dyDescent="0.25">
      <c r="A468" t="s">
        <v>80</v>
      </c>
      <c r="B468" s="15" t="s">
        <v>204</v>
      </c>
      <c r="C468" t="s">
        <v>54</v>
      </c>
      <c r="D468" t="s">
        <v>7</v>
      </c>
      <c r="E468" t="s">
        <v>114</v>
      </c>
      <c r="F468" t="s">
        <v>67</v>
      </c>
      <c r="G468">
        <v>3</v>
      </c>
      <c r="H468" s="18">
        <v>45666</v>
      </c>
      <c r="I468" s="16">
        <v>595</v>
      </c>
      <c r="J468" s="2">
        <v>595</v>
      </c>
      <c r="K468" s="2">
        <f t="shared" si="63"/>
        <v>1785</v>
      </c>
      <c r="L468" s="4"/>
      <c r="M468" s="27"/>
      <c r="N468" s="16">
        <v>595</v>
      </c>
      <c r="O468" s="2">
        <v>644</v>
      </c>
      <c r="P468" s="16">
        <f t="shared" si="64"/>
        <v>1785</v>
      </c>
      <c r="Q468" s="2">
        <f t="shared" si="65"/>
        <v>1932</v>
      </c>
      <c r="R468" s="16">
        <f t="shared" si="66"/>
        <v>0</v>
      </c>
      <c r="S468" s="2">
        <f t="shared" si="67"/>
        <v>-147</v>
      </c>
      <c r="T468" s="14">
        <f t="shared" si="68"/>
        <v>0</v>
      </c>
      <c r="U468" s="5">
        <f t="shared" si="69"/>
        <v>-8.2352941176470587E-2</v>
      </c>
      <c r="V468" s="14">
        <f t="shared" si="70"/>
        <v>0</v>
      </c>
      <c r="W468" s="11">
        <f t="shared" si="71"/>
        <v>-8.2352941176470587E-2</v>
      </c>
    </row>
    <row r="469" spans="1:23" ht="18" x14ac:dyDescent="0.25">
      <c r="A469" t="s">
        <v>99</v>
      </c>
      <c r="B469" s="15" t="s">
        <v>237</v>
      </c>
      <c r="C469" t="s">
        <v>54</v>
      </c>
      <c r="D469" t="s">
        <v>7</v>
      </c>
      <c r="E469" t="s">
        <v>113</v>
      </c>
      <c r="F469" t="s">
        <v>67</v>
      </c>
      <c r="G469">
        <v>500</v>
      </c>
      <c r="H469" s="18">
        <v>45896</v>
      </c>
      <c r="I469" s="16">
        <v>168</v>
      </c>
      <c r="J469" s="2">
        <v>168</v>
      </c>
      <c r="K469" s="2">
        <f t="shared" si="63"/>
        <v>84000</v>
      </c>
      <c r="L469" s="4"/>
      <c r="M469" s="27"/>
      <c r="N469" s="16">
        <v>161</v>
      </c>
      <c r="O469" s="2">
        <v>170.33288888888899</v>
      </c>
      <c r="P469" s="16">
        <f t="shared" si="64"/>
        <v>80500</v>
      </c>
      <c r="Q469" s="2">
        <f t="shared" si="65"/>
        <v>85166.444444444496</v>
      </c>
      <c r="R469" s="16">
        <f t="shared" si="66"/>
        <v>3500</v>
      </c>
      <c r="S469" s="2">
        <f t="shared" si="67"/>
        <v>-1166.4444444444939</v>
      </c>
      <c r="T469" s="14">
        <f t="shared" si="68"/>
        <v>4.1666666666666664E-2</v>
      </c>
      <c r="U469" s="5">
        <f t="shared" si="69"/>
        <v>-1.3886243386243976E-2</v>
      </c>
      <c r="V469" s="14">
        <f t="shared" si="70"/>
        <v>4.1666666666666664E-2</v>
      </c>
      <c r="W469" s="11">
        <f t="shared" si="71"/>
        <v>-1.3886243386243976E-2</v>
      </c>
    </row>
    <row r="470" spans="1:23" ht="18" x14ac:dyDescent="0.25">
      <c r="A470" t="s">
        <v>99</v>
      </c>
      <c r="B470" s="15" t="s">
        <v>237</v>
      </c>
      <c r="C470" t="s">
        <v>54</v>
      </c>
      <c r="D470" t="s">
        <v>7</v>
      </c>
      <c r="E470" t="s">
        <v>113</v>
      </c>
      <c r="F470" t="s">
        <v>67</v>
      </c>
      <c r="G470">
        <v>500</v>
      </c>
      <c r="H470" s="18">
        <v>45958</v>
      </c>
      <c r="I470" s="16">
        <v>175</v>
      </c>
      <c r="J470" s="2">
        <v>175</v>
      </c>
      <c r="K470" s="2">
        <f t="shared" si="63"/>
        <v>87500</v>
      </c>
      <c r="L470" s="4"/>
      <c r="M470" s="27"/>
      <c r="N470" s="16">
        <v>161</v>
      </c>
      <c r="O470" s="2">
        <v>171.88844444444399</v>
      </c>
      <c r="P470" s="16">
        <f t="shared" si="64"/>
        <v>80500</v>
      </c>
      <c r="Q470" s="2">
        <f t="shared" si="65"/>
        <v>85944.222222222001</v>
      </c>
      <c r="R470" s="16">
        <f t="shared" si="66"/>
        <v>7000</v>
      </c>
      <c r="S470" s="2">
        <f t="shared" si="67"/>
        <v>1555.7777777780047</v>
      </c>
      <c r="T470" s="14">
        <f t="shared" si="68"/>
        <v>0.08</v>
      </c>
      <c r="U470" s="5">
        <f t="shared" si="69"/>
        <v>1.7780317460320053E-2</v>
      </c>
      <c r="V470" s="14">
        <f t="shared" si="70"/>
        <v>0.08</v>
      </c>
      <c r="W470" s="11">
        <f t="shared" si="71"/>
        <v>1.7780317460320053E-2</v>
      </c>
    </row>
    <row r="471" spans="1:23" ht="18" x14ac:dyDescent="0.25">
      <c r="A471" t="s">
        <v>99</v>
      </c>
      <c r="B471" s="15" t="s">
        <v>237</v>
      </c>
      <c r="C471" t="s">
        <v>54</v>
      </c>
      <c r="D471" t="s">
        <v>7</v>
      </c>
      <c r="E471" t="s">
        <v>113</v>
      </c>
      <c r="F471" t="s">
        <v>67</v>
      </c>
      <c r="G471">
        <v>500</v>
      </c>
      <c r="H471" s="18">
        <v>46009</v>
      </c>
      <c r="I471" s="16">
        <v>174.99600000000001</v>
      </c>
      <c r="J471" s="2">
        <v>175</v>
      </c>
      <c r="K471" s="2">
        <f t="shared" si="63"/>
        <v>87500</v>
      </c>
      <c r="L471" s="4"/>
      <c r="M471" s="27"/>
      <c r="N471" s="16">
        <v>161</v>
      </c>
      <c r="O471" s="2">
        <v>171.88800000000001</v>
      </c>
      <c r="P471" s="16">
        <f t="shared" si="64"/>
        <v>80500</v>
      </c>
      <c r="Q471" s="2">
        <f t="shared" si="65"/>
        <v>85944</v>
      </c>
      <c r="R471" s="16">
        <f t="shared" si="66"/>
        <v>7000</v>
      </c>
      <c r="S471" s="2">
        <f t="shared" si="67"/>
        <v>1555.9999999999973</v>
      </c>
      <c r="T471" s="14">
        <f t="shared" si="68"/>
        <v>0.08</v>
      </c>
      <c r="U471" s="5">
        <f t="shared" si="69"/>
        <v>1.7782857142857114E-2</v>
      </c>
      <c r="V471" s="14">
        <f t="shared" si="70"/>
        <v>0.08</v>
      </c>
      <c r="W471" s="11">
        <f t="shared" si="71"/>
        <v>1.7782857142857111E-2</v>
      </c>
    </row>
    <row r="472" spans="1:23" ht="18" x14ac:dyDescent="0.25">
      <c r="A472" t="s">
        <v>129</v>
      </c>
      <c r="B472" s="15" t="s">
        <v>144</v>
      </c>
      <c r="C472" t="s">
        <v>95</v>
      </c>
      <c r="D472" t="s">
        <v>26</v>
      </c>
      <c r="E472" t="s">
        <v>23</v>
      </c>
      <c r="F472" t="s">
        <v>13</v>
      </c>
      <c r="G472">
        <v>2</v>
      </c>
      <c r="H472" s="18">
        <v>45687</v>
      </c>
      <c r="I472" s="16">
        <v>15739.66</v>
      </c>
      <c r="J472" s="2">
        <v>15739.66</v>
      </c>
      <c r="K472" s="2">
        <f t="shared" si="63"/>
        <v>31479.32</v>
      </c>
      <c r="L472" s="4"/>
      <c r="M472" s="27"/>
      <c r="N472" s="16">
        <v>13100</v>
      </c>
      <c r="O472" s="2">
        <v>21104.728034962402</v>
      </c>
      <c r="P472" s="16">
        <f t="shared" si="64"/>
        <v>26200</v>
      </c>
      <c r="Q472" s="2">
        <f t="shared" si="65"/>
        <v>42209.456069924803</v>
      </c>
      <c r="R472" s="16">
        <f t="shared" si="66"/>
        <v>5279.32</v>
      </c>
      <c r="S472" s="2">
        <f t="shared" si="67"/>
        <v>-10730.136069924803</v>
      </c>
      <c r="T472" s="14">
        <f t="shared" si="68"/>
        <v>0.16770756166270426</v>
      </c>
      <c r="U472" s="5">
        <f t="shared" si="69"/>
        <v>-0.34086301959269777</v>
      </c>
      <c r="V472" s="14">
        <f t="shared" si="70"/>
        <v>0.16770756166270426</v>
      </c>
      <c r="W472" s="11">
        <f t="shared" si="71"/>
        <v>-0.34086301959269777</v>
      </c>
    </row>
    <row r="473" spans="1:23" ht="18" x14ac:dyDescent="0.25">
      <c r="A473" t="s">
        <v>129</v>
      </c>
      <c r="B473" s="15" t="s">
        <v>144</v>
      </c>
      <c r="C473" t="s">
        <v>95</v>
      </c>
      <c r="D473" t="s">
        <v>26</v>
      </c>
      <c r="E473" t="s">
        <v>23</v>
      </c>
      <c r="F473" t="s">
        <v>14</v>
      </c>
      <c r="G473">
        <v>1</v>
      </c>
      <c r="H473" s="18">
        <v>45693</v>
      </c>
      <c r="I473" s="16">
        <v>15500</v>
      </c>
      <c r="J473" s="2">
        <v>15500</v>
      </c>
      <c r="K473" s="2">
        <f t="shared" si="63"/>
        <v>15500</v>
      </c>
      <c r="L473" s="4"/>
      <c r="M473" s="27"/>
      <c r="N473" s="16">
        <v>13100</v>
      </c>
      <c r="O473" s="2">
        <v>21102.926080075202</v>
      </c>
      <c r="P473" s="16">
        <f t="shared" si="64"/>
        <v>13100</v>
      </c>
      <c r="Q473" s="2">
        <f t="shared" si="65"/>
        <v>21102.926080075202</v>
      </c>
      <c r="R473" s="16">
        <f t="shared" si="66"/>
        <v>2400</v>
      </c>
      <c r="S473" s="2">
        <f t="shared" si="67"/>
        <v>-5602.9260800752018</v>
      </c>
      <c r="T473" s="14">
        <f t="shared" si="68"/>
        <v>0.15483870967741936</v>
      </c>
      <c r="U473" s="5">
        <f t="shared" si="69"/>
        <v>-0.36147910194033561</v>
      </c>
      <c r="V473" s="14">
        <f t="shared" si="70"/>
        <v>0.15483870967741936</v>
      </c>
      <c r="W473" s="11">
        <f t="shared" si="71"/>
        <v>-0.36147910194033561</v>
      </c>
    </row>
    <row r="474" spans="1:23" ht="18" x14ac:dyDescent="0.25">
      <c r="A474" t="s">
        <v>129</v>
      </c>
      <c r="B474" s="15" t="s">
        <v>144</v>
      </c>
      <c r="C474" t="s">
        <v>95</v>
      </c>
      <c r="D474" t="s">
        <v>26</v>
      </c>
      <c r="E474" t="s">
        <v>23</v>
      </c>
      <c r="F474" t="s">
        <v>14</v>
      </c>
      <c r="G474">
        <v>1</v>
      </c>
      <c r="H474" s="18">
        <v>45706</v>
      </c>
      <c r="I474" s="16">
        <v>15500</v>
      </c>
      <c r="J474" s="2">
        <v>15500</v>
      </c>
      <c r="K474" s="2">
        <f t="shared" si="63"/>
        <v>15500</v>
      </c>
      <c r="L474" s="4"/>
      <c r="M474" s="27"/>
      <c r="N474" s="16">
        <v>13100</v>
      </c>
      <c r="O474" s="2">
        <v>21102.926080075202</v>
      </c>
      <c r="P474" s="16">
        <f t="shared" si="64"/>
        <v>13100</v>
      </c>
      <c r="Q474" s="2">
        <f t="shared" si="65"/>
        <v>21102.926080075202</v>
      </c>
      <c r="R474" s="16">
        <f t="shared" si="66"/>
        <v>2400</v>
      </c>
      <c r="S474" s="2">
        <f t="shared" si="67"/>
        <v>-5602.9260800752018</v>
      </c>
      <c r="T474" s="14">
        <f t="shared" si="68"/>
        <v>0.15483870967741936</v>
      </c>
      <c r="U474" s="5">
        <f t="shared" si="69"/>
        <v>-0.36147910194033561</v>
      </c>
      <c r="V474" s="14">
        <f t="shared" si="70"/>
        <v>0.15483870967741936</v>
      </c>
      <c r="W474" s="11">
        <f t="shared" si="71"/>
        <v>-0.36147910194033561</v>
      </c>
    </row>
    <row r="475" spans="1:23" ht="18" x14ac:dyDescent="0.25">
      <c r="A475" t="s">
        <v>129</v>
      </c>
      <c r="B475" s="15" t="s">
        <v>144</v>
      </c>
      <c r="C475" t="s">
        <v>95</v>
      </c>
      <c r="D475" t="s">
        <v>26</v>
      </c>
      <c r="E475" t="s">
        <v>23</v>
      </c>
      <c r="F475" t="s">
        <v>14</v>
      </c>
      <c r="G475">
        <v>1</v>
      </c>
      <c r="H475" s="18">
        <v>45723</v>
      </c>
      <c r="I475" s="16">
        <v>15500</v>
      </c>
      <c r="J475" s="2">
        <v>15500</v>
      </c>
      <c r="K475" s="2">
        <f t="shared" si="63"/>
        <v>15500</v>
      </c>
      <c r="L475" s="4"/>
      <c r="M475" s="27"/>
      <c r="N475" s="16">
        <v>13100</v>
      </c>
      <c r="O475" s="2">
        <v>21102.926080075202</v>
      </c>
      <c r="P475" s="16">
        <f t="shared" si="64"/>
        <v>13100</v>
      </c>
      <c r="Q475" s="2">
        <f t="shared" si="65"/>
        <v>21102.926080075202</v>
      </c>
      <c r="R475" s="16">
        <f t="shared" si="66"/>
        <v>2400</v>
      </c>
      <c r="S475" s="2">
        <f t="shared" si="67"/>
        <v>-5602.9260800752018</v>
      </c>
      <c r="T475" s="14">
        <f t="shared" si="68"/>
        <v>0.15483870967741936</v>
      </c>
      <c r="U475" s="5">
        <f t="shared" si="69"/>
        <v>-0.36147910194033561</v>
      </c>
      <c r="V475" s="14">
        <f t="shared" si="70"/>
        <v>0.15483870967741936</v>
      </c>
      <c r="W475" s="11">
        <f t="shared" si="71"/>
        <v>-0.36147910194033561</v>
      </c>
    </row>
    <row r="476" spans="1:23" ht="18" x14ac:dyDescent="0.25">
      <c r="A476" t="s">
        <v>129</v>
      </c>
      <c r="B476" s="15" t="s">
        <v>144</v>
      </c>
      <c r="C476" t="s">
        <v>95</v>
      </c>
      <c r="D476" t="s">
        <v>26</v>
      </c>
      <c r="E476" t="s">
        <v>23</v>
      </c>
      <c r="F476" t="s">
        <v>14</v>
      </c>
      <c r="G476">
        <v>1</v>
      </c>
      <c r="H476" s="18">
        <v>45727</v>
      </c>
      <c r="I476" s="16">
        <v>15500</v>
      </c>
      <c r="J476" s="2">
        <v>15500</v>
      </c>
      <c r="K476" s="2">
        <f t="shared" si="63"/>
        <v>15500</v>
      </c>
      <c r="L476" s="4"/>
      <c r="M476" s="27"/>
      <c r="N476" s="16">
        <v>13100</v>
      </c>
      <c r="O476" s="2">
        <v>21102.926080075202</v>
      </c>
      <c r="P476" s="16">
        <f t="shared" si="64"/>
        <v>13100</v>
      </c>
      <c r="Q476" s="2">
        <f t="shared" si="65"/>
        <v>21102.926080075202</v>
      </c>
      <c r="R476" s="16">
        <f t="shared" si="66"/>
        <v>2400</v>
      </c>
      <c r="S476" s="2">
        <f t="shared" si="67"/>
        <v>-5602.9260800752018</v>
      </c>
      <c r="T476" s="14">
        <f t="shared" si="68"/>
        <v>0.15483870967741936</v>
      </c>
      <c r="U476" s="5">
        <f t="shared" si="69"/>
        <v>-0.36147910194033561</v>
      </c>
      <c r="V476" s="14">
        <f t="shared" si="70"/>
        <v>0.15483870967741936</v>
      </c>
      <c r="W476" s="11">
        <f t="shared" si="71"/>
        <v>-0.36147910194033561</v>
      </c>
    </row>
    <row r="477" spans="1:23" ht="18" x14ac:dyDescent="0.25">
      <c r="A477" t="s">
        <v>129</v>
      </c>
      <c r="B477" s="15" t="s">
        <v>144</v>
      </c>
      <c r="C477" t="s">
        <v>95</v>
      </c>
      <c r="D477" t="s">
        <v>26</v>
      </c>
      <c r="E477" t="s">
        <v>23</v>
      </c>
      <c r="F477" t="s">
        <v>14</v>
      </c>
      <c r="G477">
        <v>1</v>
      </c>
      <c r="H477" s="18">
        <v>45742</v>
      </c>
      <c r="I477" s="16">
        <v>15500</v>
      </c>
      <c r="J477" s="2">
        <v>15500</v>
      </c>
      <c r="K477" s="2">
        <f t="shared" si="63"/>
        <v>15500</v>
      </c>
      <c r="L477" s="4"/>
      <c r="M477" s="27"/>
      <c r="N477" s="16">
        <v>13100</v>
      </c>
      <c r="O477" s="2">
        <v>21102.926080075202</v>
      </c>
      <c r="P477" s="16">
        <f t="shared" si="64"/>
        <v>13100</v>
      </c>
      <c r="Q477" s="2">
        <f t="shared" si="65"/>
        <v>21102.926080075202</v>
      </c>
      <c r="R477" s="16">
        <f t="shared" si="66"/>
        <v>2400</v>
      </c>
      <c r="S477" s="2">
        <f t="shared" si="67"/>
        <v>-5602.9260800752018</v>
      </c>
      <c r="T477" s="14">
        <f t="shared" si="68"/>
        <v>0.15483870967741936</v>
      </c>
      <c r="U477" s="5">
        <f t="shared" si="69"/>
        <v>-0.36147910194033561</v>
      </c>
      <c r="V477" s="14">
        <f t="shared" si="70"/>
        <v>0.15483870967741936</v>
      </c>
      <c r="W477" s="11">
        <f t="shared" si="71"/>
        <v>-0.36147910194033561</v>
      </c>
    </row>
    <row r="478" spans="1:23" ht="18" x14ac:dyDescent="0.25">
      <c r="A478" t="s">
        <v>129</v>
      </c>
      <c r="B478" s="15" t="s">
        <v>144</v>
      </c>
      <c r="C478" t="s">
        <v>95</v>
      </c>
      <c r="D478" t="s">
        <v>26</v>
      </c>
      <c r="E478" t="s">
        <v>23</v>
      </c>
      <c r="F478" t="s">
        <v>14</v>
      </c>
      <c r="G478">
        <v>1</v>
      </c>
      <c r="H478" s="18">
        <v>45742</v>
      </c>
      <c r="I478" s="16">
        <v>15500</v>
      </c>
      <c r="J478" s="2">
        <v>15500</v>
      </c>
      <c r="K478" s="2">
        <f t="shared" si="63"/>
        <v>15500</v>
      </c>
      <c r="L478" s="4"/>
      <c r="M478" s="27"/>
      <c r="N478" s="16">
        <v>13100</v>
      </c>
      <c r="O478" s="2">
        <v>21102.926080075202</v>
      </c>
      <c r="P478" s="16">
        <f t="shared" si="64"/>
        <v>13100</v>
      </c>
      <c r="Q478" s="2">
        <f t="shared" si="65"/>
        <v>21102.926080075202</v>
      </c>
      <c r="R478" s="16">
        <f t="shared" si="66"/>
        <v>2400</v>
      </c>
      <c r="S478" s="2">
        <f t="shared" si="67"/>
        <v>-5602.9260800752018</v>
      </c>
      <c r="T478" s="14">
        <f t="shared" si="68"/>
        <v>0.15483870967741936</v>
      </c>
      <c r="U478" s="5">
        <f t="shared" si="69"/>
        <v>-0.36147910194033561</v>
      </c>
      <c r="V478" s="14">
        <f t="shared" si="70"/>
        <v>0.15483870967741936</v>
      </c>
      <c r="W478" s="11">
        <f t="shared" si="71"/>
        <v>-0.36147910194033561</v>
      </c>
    </row>
    <row r="479" spans="1:23" ht="18" x14ac:dyDescent="0.25">
      <c r="A479" t="s">
        <v>129</v>
      </c>
      <c r="B479" s="15" t="s">
        <v>144</v>
      </c>
      <c r="C479" t="s">
        <v>95</v>
      </c>
      <c r="D479" t="s">
        <v>26</v>
      </c>
      <c r="E479" t="s">
        <v>23</v>
      </c>
      <c r="F479" t="s">
        <v>14</v>
      </c>
      <c r="G479">
        <v>1</v>
      </c>
      <c r="H479" s="18">
        <v>45761</v>
      </c>
      <c r="I479" s="16">
        <v>15500</v>
      </c>
      <c r="J479" s="2">
        <v>15500</v>
      </c>
      <c r="K479" s="2">
        <f t="shared" si="63"/>
        <v>15500</v>
      </c>
      <c r="L479" s="4"/>
      <c r="M479" s="27"/>
      <c r="N479" s="16">
        <v>13100</v>
      </c>
      <c r="O479" s="2">
        <v>21102.926080075202</v>
      </c>
      <c r="P479" s="16">
        <f t="shared" si="64"/>
        <v>13100</v>
      </c>
      <c r="Q479" s="2">
        <f t="shared" si="65"/>
        <v>21102.926080075202</v>
      </c>
      <c r="R479" s="16">
        <f t="shared" si="66"/>
        <v>2400</v>
      </c>
      <c r="S479" s="2">
        <f t="shared" si="67"/>
        <v>-5602.9260800752018</v>
      </c>
      <c r="T479" s="14">
        <f t="shared" si="68"/>
        <v>0.15483870967741936</v>
      </c>
      <c r="U479" s="5">
        <f t="shared" si="69"/>
        <v>-0.36147910194033561</v>
      </c>
      <c r="V479" s="14">
        <f t="shared" si="70"/>
        <v>0.15483870967741936</v>
      </c>
      <c r="W479" s="11">
        <f t="shared" si="71"/>
        <v>-0.36147910194033561</v>
      </c>
    </row>
    <row r="480" spans="1:23" ht="18" x14ac:dyDescent="0.25">
      <c r="A480" t="s">
        <v>129</v>
      </c>
      <c r="B480" s="15" t="s">
        <v>144</v>
      </c>
      <c r="C480" t="s">
        <v>95</v>
      </c>
      <c r="D480" t="s">
        <v>26</v>
      </c>
      <c r="E480" t="s">
        <v>23</v>
      </c>
      <c r="F480" t="s">
        <v>14</v>
      </c>
      <c r="G480">
        <v>1</v>
      </c>
      <c r="H480" s="18">
        <v>45793</v>
      </c>
      <c r="I480" s="16">
        <v>15500</v>
      </c>
      <c r="J480" s="2">
        <v>15500</v>
      </c>
      <c r="K480" s="2">
        <f t="shared" si="63"/>
        <v>15500</v>
      </c>
      <c r="L480" s="4"/>
      <c r="M480" s="27"/>
      <c r="N480" s="16">
        <v>13100</v>
      </c>
      <c r="O480" s="2">
        <v>21102.926080075202</v>
      </c>
      <c r="P480" s="16">
        <f t="shared" si="64"/>
        <v>13100</v>
      </c>
      <c r="Q480" s="2">
        <f t="shared" si="65"/>
        <v>21102.926080075202</v>
      </c>
      <c r="R480" s="16">
        <f t="shared" si="66"/>
        <v>2400</v>
      </c>
      <c r="S480" s="2">
        <f t="shared" si="67"/>
        <v>-5602.9260800752018</v>
      </c>
      <c r="T480" s="14">
        <f t="shared" si="68"/>
        <v>0.15483870967741936</v>
      </c>
      <c r="U480" s="5">
        <f t="shared" si="69"/>
        <v>-0.36147910194033561</v>
      </c>
      <c r="V480" s="14">
        <f t="shared" si="70"/>
        <v>0.15483870967741936</v>
      </c>
      <c r="W480" s="11">
        <f t="shared" si="71"/>
        <v>-0.36147910194033561</v>
      </c>
    </row>
    <row r="481" spans="1:23" ht="18" x14ac:dyDescent="0.25">
      <c r="A481" t="s">
        <v>129</v>
      </c>
      <c r="B481" s="15" t="s">
        <v>144</v>
      </c>
      <c r="C481" t="s">
        <v>95</v>
      </c>
      <c r="D481" t="s">
        <v>26</v>
      </c>
      <c r="E481" t="s">
        <v>23</v>
      </c>
      <c r="F481" t="s">
        <v>105</v>
      </c>
      <c r="G481">
        <v>2</v>
      </c>
      <c r="H481" s="18">
        <v>45736</v>
      </c>
      <c r="I481" s="16">
        <v>15420</v>
      </c>
      <c r="J481" s="2">
        <v>15420</v>
      </c>
      <c r="K481" s="2">
        <f t="shared" si="63"/>
        <v>30840</v>
      </c>
      <c r="L481" s="4"/>
      <c r="M481" s="27"/>
      <c r="N481" s="16">
        <v>13100</v>
      </c>
      <c r="O481" s="2">
        <v>21102.324576315801</v>
      </c>
      <c r="P481" s="16">
        <f t="shared" si="64"/>
        <v>26200</v>
      </c>
      <c r="Q481" s="2">
        <f t="shared" si="65"/>
        <v>42204.649152631602</v>
      </c>
      <c r="R481" s="16">
        <f t="shared" si="66"/>
        <v>4640</v>
      </c>
      <c r="S481" s="2">
        <f t="shared" si="67"/>
        <v>-11364.649152631602</v>
      </c>
      <c r="T481" s="14">
        <f t="shared" si="68"/>
        <v>0.15045395590142671</v>
      </c>
      <c r="U481" s="5">
        <f t="shared" si="69"/>
        <v>-0.36850353932009089</v>
      </c>
      <c r="V481" s="14">
        <f t="shared" si="70"/>
        <v>0.15045395590142671</v>
      </c>
      <c r="W481" s="11">
        <f t="shared" si="71"/>
        <v>-0.36850353932009089</v>
      </c>
    </row>
    <row r="482" spans="1:23" ht="18" x14ac:dyDescent="0.25">
      <c r="A482" t="s">
        <v>129</v>
      </c>
      <c r="B482" s="15" t="s">
        <v>144</v>
      </c>
      <c r="C482" t="s">
        <v>95</v>
      </c>
      <c r="D482" t="s">
        <v>26</v>
      </c>
      <c r="E482" t="s">
        <v>23</v>
      </c>
      <c r="F482" t="s">
        <v>105</v>
      </c>
      <c r="G482">
        <v>2</v>
      </c>
      <c r="H482" s="18">
        <v>45751</v>
      </c>
      <c r="I482" s="16">
        <v>15420</v>
      </c>
      <c r="J482" s="2">
        <v>15420</v>
      </c>
      <c r="K482" s="2">
        <f t="shared" si="63"/>
        <v>30840</v>
      </c>
      <c r="L482" s="4"/>
      <c r="M482" s="27"/>
      <c r="N482" s="16">
        <v>13100</v>
      </c>
      <c r="O482" s="2">
        <v>21102.324576315801</v>
      </c>
      <c r="P482" s="16">
        <f t="shared" si="64"/>
        <v>26200</v>
      </c>
      <c r="Q482" s="2">
        <f t="shared" si="65"/>
        <v>42204.649152631602</v>
      </c>
      <c r="R482" s="16">
        <f t="shared" si="66"/>
        <v>4640</v>
      </c>
      <c r="S482" s="2">
        <f t="shared" si="67"/>
        <v>-11364.649152631602</v>
      </c>
      <c r="T482" s="14">
        <f t="shared" si="68"/>
        <v>0.15045395590142671</v>
      </c>
      <c r="U482" s="5">
        <f t="shared" si="69"/>
        <v>-0.36850353932009089</v>
      </c>
      <c r="V482" s="14">
        <f t="shared" si="70"/>
        <v>0.15045395590142671</v>
      </c>
      <c r="W482" s="11">
        <f t="shared" si="71"/>
        <v>-0.36850353932009089</v>
      </c>
    </row>
    <row r="483" spans="1:23" ht="18" x14ac:dyDescent="0.25">
      <c r="A483" t="s">
        <v>129</v>
      </c>
      <c r="B483" s="15" t="s">
        <v>144</v>
      </c>
      <c r="C483" t="s">
        <v>95</v>
      </c>
      <c r="D483" t="s">
        <v>26</v>
      </c>
      <c r="E483" t="s">
        <v>23</v>
      </c>
      <c r="F483" t="s">
        <v>105</v>
      </c>
      <c r="G483">
        <v>2</v>
      </c>
      <c r="H483" s="18">
        <v>45785</v>
      </c>
      <c r="I483" s="16">
        <v>15420</v>
      </c>
      <c r="J483" s="2">
        <v>15420</v>
      </c>
      <c r="K483" s="2">
        <f t="shared" si="63"/>
        <v>30840</v>
      </c>
      <c r="L483" s="4"/>
      <c r="M483" s="27"/>
      <c r="N483" s="16">
        <v>13100</v>
      </c>
      <c r="O483" s="2">
        <v>21102.324576315801</v>
      </c>
      <c r="P483" s="16">
        <f t="shared" si="64"/>
        <v>26200</v>
      </c>
      <c r="Q483" s="2">
        <f t="shared" si="65"/>
        <v>42204.649152631602</v>
      </c>
      <c r="R483" s="16">
        <f t="shared" si="66"/>
        <v>4640</v>
      </c>
      <c r="S483" s="2">
        <f t="shared" si="67"/>
        <v>-11364.649152631602</v>
      </c>
      <c r="T483" s="14">
        <f t="shared" si="68"/>
        <v>0.15045395590142671</v>
      </c>
      <c r="U483" s="5">
        <f t="shared" si="69"/>
        <v>-0.36850353932009089</v>
      </c>
      <c r="V483" s="14">
        <f t="shared" si="70"/>
        <v>0.15045395590142671</v>
      </c>
      <c r="W483" s="11">
        <f t="shared" si="71"/>
        <v>-0.36850353932009089</v>
      </c>
    </row>
    <row r="484" spans="1:23" ht="18" x14ac:dyDescent="0.25">
      <c r="A484" t="s">
        <v>129</v>
      </c>
      <c r="B484" s="15" t="s">
        <v>144</v>
      </c>
      <c r="C484" t="s">
        <v>95</v>
      </c>
      <c r="D484" t="s">
        <v>26</v>
      </c>
      <c r="E484" t="s">
        <v>23</v>
      </c>
      <c r="F484" t="s">
        <v>14</v>
      </c>
      <c r="G484">
        <v>1</v>
      </c>
      <c r="H484" s="18">
        <v>45771</v>
      </c>
      <c r="I484" s="16">
        <v>15250</v>
      </c>
      <c r="J484" s="2">
        <v>15250</v>
      </c>
      <c r="K484" s="2">
        <f t="shared" si="63"/>
        <v>15250</v>
      </c>
      <c r="L484" s="4"/>
      <c r="M484" s="27"/>
      <c r="N484" s="16">
        <v>13100</v>
      </c>
      <c r="O484" s="2">
        <v>21101.046380827102</v>
      </c>
      <c r="P484" s="16">
        <f t="shared" si="64"/>
        <v>13100</v>
      </c>
      <c r="Q484" s="2">
        <f t="shared" si="65"/>
        <v>21101.046380827102</v>
      </c>
      <c r="R484" s="16">
        <f t="shared" si="66"/>
        <v>2150</v>
      </c>
      <c r="S484" s="2">
        <f t="shared" si="67"/>
        <v>-5851.0463808271015</v>
      </c>
      <c r="T484" s="14">
        <f t="shared" si="68"/>
        <v>0.14098360655737704</v>
      </c>
      <c r="U484" s="5">
        <f t="shared" si="69"/>
        <v>-0.38367517251325256</v>
      </c>
      <c r="V484" s="14">
        <f t="shared" si="70"/>
        <v>0.14098360655737704</v>
      </c>
      <c r="W484" s="11">
        <f t="shared" si="71"/>
        <v>-0.38367517251325256</v>
      </c>
    </row>
    <row r="485" spans="1:23" ht="18" x14ac:dyDescent="0.25">
      <c r="A485" t="s">
        <v>129</v>
      </c>
      <c r="B485" s="15" t="s">
        <v>144</v>
      </c>
      <c r="C485" t="s">
        <v>95</v>
      </c>
      <c r="D485" t="s">
        <v>26</v>
      </c>
      <c r="E485" t="s">
        <v>23</v>
      </c>
      <c r="F485" t="s">
        <v>14</v>
      </c>
      <c r="G485">
        <v>1</v>
      </c>
      <c r="H485" s="18">
        <v>45807</v>
      </c>
      <c r="I485" s="16">
        <v>15250</v>
      </c>
      <c r="J485" s="2">
        <v>15250</v>
      </c>
      <c r="K485" s="2">
        <f t="shared" si="63"/>
        <v>15250</v>
      </c>
      <c r="L485" s="4"/>
      <c r="M485" s="27"/>
      <c r="N485" s="16">
        <v>13100</v>
      </c>
      <c r="O485" s="2">
        <v>21101.046380827102</v>
      </c>
      <c r="P485" s="16">
        <f t="shared" si="64"/>
        <v>13100</v>
      </c>
      <c r="Q485" s="2">
        <f t="shared" si="65"/>
        <v>21101.046380827102</v>
      </c>
      <c r="R485" s="16">
        <f t="shared" si="66"/>
        <v>2150</v>
      </c>
      <c r="S485" s="2">
        <f t="shared" si="67"/>
        <v>-5851.0463808271015</v>
      </c>
      <c r="T485" s="14">
        <f t="shared" si="68"/>
        <v>0.14098360655737704</v>
      </c>
      <c r="U485" s="5">
        <f t="shared" si="69"/>
        <v>-0.38367517251325256</v>
      </c>
      <c r="V485" s="14">
        <f t="shared" si="70"/>
        <v>0.14098360655737704</v>
      </c>
      <c r="W485" s="11">
        <f t="shared" si="71"/>
        <v>-0.38367517251325256</v>
      </c>
    </row>
    <row r="486" spans="1:23" ht="18" x14ac:dyDescent="0.25">
      <c r="A486" t="s">
        <v>129</v>
      </c>
      <c r="B486" s="15" t="s">
        <v>144</v>
      </c>
      <c r="C486" t="s">
        <v>95</v>
      </c>
      <c r="D486" t="s">
        <v>26</v>
      </c>
      <c r="E486" t="s">
        <v>23</v>
      </c>
      <c r="F486" t="s">
        <v>14</v>
      </c>
      <c r="G486">
        <v>1</v>
      </c>
      <c r="H486" s="18">
        <v>45828</v>
      </c>
      <c r="I486" s="16">
        <v>15250</v>
      </c>
      <c r="J486" s="2">
        <v>15250</v>
      </c>
      <c r="K486" s="2">
        <f t="shared" si="63"/>
        <v>15250</v>
      </c>
      <c r="L486" s="4"/>
      <c r="M486" s="27"/>
      <c r="N486" s="16">
        <v>13100</v>
      </c>
      <c r="O486" s="2">
        <v>21101.046380827102</v>
      </c>
      <c r="P486" s="16">
        <f t="shared" si="64"/>
        <v>13100</v>
      </c>
      <c r="Q486" s="2">
        <f t="shared" si="65"/>
        <v>21101.046380827102</v>
      </c>
      <c r="R486" s="16">
        <f t="shared" si="66"/>
        <v>2150</v>
      </c>
      <c r="S486" s="2">
        <f t="shared" si="67"/>
        <v>-5851.0463808271015</v>
      </c>
      <c r="T486" s="14">
        <f t="shared" si="68"/>
        <v>0.14098360655737704</v>
      </c>
      <c r="U486" s="5">
        <f t="shared" si="69"/>
        <v>-0.38367517251325256</v>
      </c>
      <c r="V486" s="14">
        <f t="shared" si="70"/>
        <v>0.14098360655737704</v>
      </c>
      <c r="W486" s="11">
        <f t="shared" si="71"/>
        <v>-0.38367517251325256</v>
      </c>
    </row>
    <row r="487" spans="1:23" ht="18" x14ac:dyDescent="0.25">
      <c r="A487" t="s">
        <v>129</v>
      </c>
      <c r="B487" s="15" t="s">
        <v>144</v>
      </c>
      <c r="C487" t="s">
        <v>95</v>
      </c>
      <c r="D487" t="s">
        <v>26</v>
      </c>
      <c r="E487" t="s">
        <v>23</v>
      </c>
      <c r="F487" t="s">
        <v>14</v>
      </c>
      <c r="G487">
        <v>1</v>
      </c>
      <c r="H487" s="18">
        <v>45842</v>
      </c>
      <c r="I487" s="16">
        <v>15250</v>
      </c>
      <c r="J487" s="2">
        <v>15250</v>
      </c>
      <c r="K487" s="2">
        <f t="shared" si="63"/>
        <v>15250</v>
      </c>
      <c r="L487" s="4"/>
      <c r="M487" s="27"/>
      <c r="N487" s="16">
        <v>13100</v>
      </c>
      <c r="O487" s="2">
        <v>21101.046380827102</v>
      </c>
      <c r="P487" s="16">
        <f t="shared" si="64"/>
        <v>13100</v>
      </c>
      <c r="Q487" s="2">
        <f t="shared" si="65"/>
        <v>21101.046380827102</v>
      </c>
      <c r="R487" s="16">
        <f t="shared" si="66"/>
        <v>2150</v>
      </c>
      <c r="S487" s="2">
        <f t="shared" si="67"/>
        <v>-5851.0463808271015</v>
      </c>
      <c r="T487" s="14">
        <f t="shared" si="68"/>
        <v>0.14098360655737704</v>
      </c>
      <c r="U487" s="5">
        <f t="shared" si="69"/>
        <v>-0.38367517251325256</v>
      </c>
      <c r="V487" s="14">
        <f t="shared" si="70"/>
        <v>0.14098360655737704</v>
      </c>
      <c r="W487" s="11">
        <f t="shared" si="71"/>
        <v>-0.38367517251325256</v>
      </c>
    </row>
    <row r="488" spans="1:23" ht="18" x14ac:dyDescent="0.25">
      <c r="A488" t="s">
        <v>129</v>
      </c>
      <c r="B488" s="15" t="s">
        <v>144</v>
      </c>
      <c r="C488" t="s">
        <v>95</v>
      </c>
      <c r="D488" t="s">
        <v>26</v>
      </c>
      <c r="E488" t="s">
        <v>23</v>
      </c>
      <c r="F488" t="s">
        <v>14</v>
      </c>
      <c r="G488">
        <v>3</v>
      </c>
      <c r="H488" s="18">
        <v>45883</v>
      </c>
      <c r="I488" s="16">
        <v>19200</v>
      </c>
      <c r="J488" s="2">
        <v>19200</v>
      </c>
      <c r="K488" s="2">
        <f t="shared" si="63"/>
        <v>57600</v>
      </c>
      <c r="L488" s="4"/>
      <c r="M488" s="27"/>
      <c r="N488" s="16">
        <v>13100</v>
      </c>
      <c r="O488" s="2">
        <v>21130.745628947399</v>
      </c>
      <c r="P488" s="16">
        <f t="shared" si="64"/>
        <v>39300</v>
      </c>
      <c r="Q488" s="2">
        <f t="shared" si="65"/>
        <v>63392.236886842198</v>
      </c>
      <c r="R488" s="16">
        <f t="shared" si="66"/>
        <v>18300</v>
      </c>
      <c r="S488" s="2">
        <f t="shared" si="67"/>
        <v>-5792.2368868421981</v>
      </c>
      <c r="T488" s="14">
        <f t="shared" si="68"/>
        <v>0.31770833333333331</v>
      </c>
      <c r="U488" s="5">
        <f t="shared" si="69"/>
        <v>-0.10055966817434371</v>
      </c>
      <c r="V488" s="14">
        <f t="shared" si="70"/>
        <v>0.31770833333333331</v>
      </c>
      <c r="W488" s="11">
        <f t="shared" si="71"/>
        <v>-0.10055966817434371</v>
      </c>
    </row>
    <row r="489" spans="1:23" ht="18" x14ac:dyDescent="0.25">
      <c r="A489" t="s">
        <v>129</v>
      </c>
      <c r="B489" s="15" t="s">
        <v>144</v>
      </c>
      <c r="C489" t="s">
        <v>95</v>
      </c>
      <c r="D489" t="s">
        <v>26</v>
      </c>
      <c r="E489" t="s">
        <v>23</v>
      </c>
      <c r="F489" t="s">
        <v>14</v>
      </c>
      <c r="G489">
        <v>3</v>
      </c>
      <c r="H489" s="18">
        <v>45807</v>
      </c>
      <c r="I489" s="16">
        <v>19200</v>
      </c>
      <c r="J489" s="2">
        <v>19200</v>
      </c>
      <c r="K489" s="2">
        <f t="shared" si="63"/>
        <v>57600</v>
      </c>
      <c r="L489" s="4"/>
      <c r="M489" s="27"/>
      <c r="N489" s="16">
        <v>13100</v>
      </c>
      <c r="O489" s="2">
        <v>21130.745628947399</v>
      </c>
      <c r="P489" s="16">
        <f t="shared" si="64"/>
        <v>39300</v>
      </c>
      <c r="Q489" s="2">
        <f t="shared" si="65"/>
        <v>63392.236886842198</v>
      </c>
      <c r="R489" s="16">
        <f t="shared" si="66"/>
        <v>18300</v>
      </c>
      <c r="S489" s="2">
        <f t="shared" si="67"/>
        <v>-5792.2368868421981</v>
      </c>
      <c r="T489" s="14">
        <f t="shared" si="68"/>
        <v>0.31770833333333331</v>
      </c>
      <c r="U489" s="5">
        <f t="shared" si="69"/>
        <v>-0.10055966817434371</v>
      </c>
      <c r="V489" s="14">
        <f t="shared" si="70"/>
        <v>0.31770833333333331</v>
      </c>
      <c r="W489" s="11">
        <f t="shared" si="71"/>
        <v>-0.10055966817434371</v>
      </c>
    </row>
    <row r="490" spans="1:23" ht="18" x14ac:dyDescent="0.25">
      <c r="A490" t="s">
        <v>129</v>
      </c>
      <c r="B490" s="15" t="s">
        <v>144</v>
      </c>
      <c r="C490" t="s">
        <v>95</v>
      </c>
      <c r="D490" t="s">
        <v>26</v>
      </c>
      <c r="E490" t="s">
        <v>23</v>
      </c>
      <c r="F490" t="s">
        <v>14</v>
      </c>
      <c r="G490">
        <v>3</v>
      </c>
      <c r="H490" s="18">
        <v>45779</v>
      </c>
      <c r="I490" s="16">
        <v>19200</v>
      </c>
      <c r="J490" s="2">
        <v>19200</v>
      </c>
      <c r="K490" s="2">
        <f t="shared" si="63"/>
        <v>57600</v>
      </c>
      <c r="L490" s="4"/>
      <c r="M490" s="27"/>
      <c r="N490" s="16">
        <v>13100</v>
      </c>
      <c r="O490" s="2">
        <v>21130.745628947399</v>
      </c>
      <c r="P490" s="16">
        <f t="shared" si="64"/>
        <v>39300</v>
      </c>
      <c r="Q490" s="2">
        <f t="shared" si="65"/>
        <v>63392.236886842198</v>
      </c>
      <c r="R490" s="16">
        <f t="shared" si="66"/>
        <v>18300</v>
      </c>
      <c r="S490" s="2">
        <f t="shared" si="67"/>
        <v>-5792.2368868421981</v>
      </c>
      <c r="T490" s="14">
        <f t="shared" si="68"/>
        <v>0.31770833333333331</v>
      </c>
      <c r="U490" s="5">
        <f t="shared" si="69"/>
        <v>-0.10055966817434371</v>
      </c>
      <c r="V490" s="14">
        <f t="shared" si="70"/>
        <v>0.31770833333333331</v>
      </c>
      <c r="W490" s="11">
        <f t="shared" si="71"/>
        <v>-0.10055966817434371</v>
      </c>
    </row>
    <row r="491" spans="1:23" ht="18" x14ac:dyDescent="0.25">
      <c r="A491" t="s">
        <v>129</v>
      </c>
      <c r="B491" s="15" t="s">
        <v>144</v>
      </c>
      <c r="C491" t="s">
        <v>95</v>
      </c>
      <c r="D491" t="s">
        <v>26</v>
      </c>
      <c r="E491" t="s">
        <v>23</v>
      </c>
      <c r="F491" t="s">
        <v>14</v>
      </c>
      <c r="G491">
        <v>2</v>
      </c>
      <c r="H491" s="18">
        <v>45842</v>
      </c>
      <c r="I491" s="16">
        <v>14850</v>
      </c>
      <c r="J491" s="2">
        <v>14850</v>
      </c>
      <c r="K491" s="2">
        <f t="shared" si="63"/>
        <v>29700</v>
      </c>
      <c r="L491" s="4"/>
      <c r="M491" s="27"/>
      <c r="N491" s="16">
        <v>13100</v>
      </c>
      <c r="O491" s="2">
        <v>21098.038862030098</v>
      </c>
      <c r="P491" s="16">
        <f t="shared" si="64"/>
        <v>26200</v>
      </c>
      <c r="Q491" s="2">
        <f t="shared" si="65"/>
        <v>42196.077724060196</v>
      </c>
      <c r="R491" s="16">
        <f t="shared" si="66"/>
        <v>3500</v>
      </c>
      <c r="S491" s="2">
        <f t="shared" si="67"/>
        <v>-12496.077724060196</v>
      </c>
      <c r="T491" s="14">
        <f t="shared" si="68"/>
        <v>0.11784511784511785</v>
      </c>
      <c r="U491" s="5">
        <f t="shared" si="69"/>
        <v>-0.42074335771246452</v>
      </c>
      <c r="V491" s="14">
        <f t="shared" si="70"/>
        <v>0.11784511784511785</v>
      </c>
      <c r="W491" s="11">
        <f t="shared" si="71"/>
        <v>-0.42074335771246452</v>
      </c>
    </row>
    <row r="492" spans="1:23" ht="18" x14ac:dyDescent="0.25">
      <c r="A492" t="s">
        <v>129</v>
      </c>
      <c r="B492" s="15" t="s">
        <v>144</v>
      </c>
      <c r="C492" t="s">
        <v>95</v>
      </c>
      <c r="D492" t="s">
        <v>26</v>
      </c>
      <c r="E492" t="s">
        <v>23</v>
      </c>
      <c r="F492" t="s">
        <v>14</v>
      </c>
      <c r="G492">
        <v>2</v>
      </c>
      <c r="H492" s="18">
        <v>45873</v>
      </c>
      <c r="I492" s="16">
        <v>14850</v>
      </c>
      <c r="J492" s="2">
        <v>14850</v>
      </c>
      <c r="K492" s="2">
        <f t="shared" si="63"/>
        <v>29700</v>
      </c>
      <c r="L492" s="4"/>
      <c r="M492" s="27"/>
      <c r="N492" s="16">
        <v>13100</v>
      </c>
      <c r="O492" s="2">
        <v>21098.038862030098</v>
      </c>
      <c r="P492" s="16">
        <f t="shared" si="64"/>
        <v>26200</v>
      </c>
      <c r="Q492" s="2">
        <f t="shared" si="65"/>
        <v>42196.077724060196</v>
      </c>
      <c r="R492" s="16">
        <f t="shared" si="66"/>
        <v>3500</v>
      </c>
      <c r="S492" s="2">
        <f t="shared" si="67"/>
        <v>-12496.077724060196</v>
      </c>
      <c r="T492" s="14">
        <f t="shared" si="68"/>
        <v>0.11784511784511785</v>
      </c>
      <c r="U492" s="5">
        <f t="shared" si="69"/>
        <v>-0.42074335771246452</v>
      </c>
      <c r="V492" s="14">
        <f t="shared" si="70"/>
        <v>0.11784511784511785</v>
      </c>
      <c r="W492" s="11">
        <f t="shared" si="71"/>
        <v>-0.42074335771246452</v>
      </c>
    </row>
    <row r="493" spans="1:23" ht="18" x14ac:dyDescent="0.25">
      <c r="A493" t="s">
        <v>129</v>
      </c>
      <c r="B493" s="15" t="s">
        <v>144</v>
      </c>
      <c r="C493" t="s">
        <v>95</v>
      </c>
      <c r="D493" t="s">
        <v>26</v>
      </c>
      <c r="E493" t="s">
        <v>23</v>
      </c>
      <c r="F493" t="s">
        <v>14</v>
      </c>
      <c r="G493">
        <v>2</v>
      </c>
      <c r="H493" s="18">
        <v>45811</v>
      </c>
      <c r="I493" s="16">
        <v>14850</v>
      </c>
      <c r="J493" s="2">
        <v>14850</v>
      </c>
      <c r="K493" s="2">
        <f t="shared" si="63"/>
        <v>29700</v>
      </c>
      <c r="L493" s="4"/>
      <c r="M493" s="27"/>
      <c r="N493" s="16">
        <v>13100</v>
      </c>
      <c r="O493" s="2">
        <v>21098.038862030098</v>
      </c>
      <c r="P493" s="16">
        <f t="shared" si="64"/>
        <v>26200</v>
      </c>
      <c r="Q493" s="2">
        <f t="shared" si="65"/>
        <v>42196.077724060196</v>
      </c>
      <c r="R493" s="16">
        <f t="shared" si="66"/>
        <v>3500</v>
      </c>
      <c r="S493" s="2">
        <f t="shared" si="67"/>
        <v>-12496.077724060196</v>
      </c>
      <c r="T493" s="14">
        <f t="shared" si="68"/>
        <v>0.11784511784511785</v>
      </c>
      <c r="U493" s="5">
        <f t="shared" si="69"/>
        <v>-0.42074335771246452</v>
      </c>
      <c r="V493" s="14">
        <f t="shared" si="70"/>
        <v>0.11784511784511785</v>
      </c>
      <c r="W493" s="11">
        <f t="shared" si="71"/>
        <v>-0.42074335771246452</v>
      </c>
    </row>
    <row r="494" spans="1:23" ht="18" x14ac:dyDescent="0.25">
      <c r="A494" t="s">
        <v>129</v>
      </c>
      <c r="B494" s="15" t="s">
        <v>144</v>
      </c>
      <c r="C494" t="s">
        <v>95</v>
      </c>
      <c r="D494" t="s">
        <v>26</v>
      </c>
      <c r="E494" t="s">
        <v>23</v>
      </c>
      <c r="F494" t="s">
        <v>14</v>
      </c>
      <c r="G494">
        <v>1</v>
      </c>
      <c r="H494" s="18">
        <v>45856</v>
      </c>
      <c r="I494" s="16">
        <v>14640</v>
      </c>
      <c r="J494" s="2">
        <v>14640</v>
      </c>
      <c r="K494" s="2">
        <f t="shared" si="63"/>
        <v>14640</v>
      </c>
      <c r="L494" s="4"/>
      <c r="M494" s="27"/>
      <c r="N494" s="16">
        <v>13100</v>
      </c>
      <c r="O494" s="2">
        <v>21096.4599146617</v>
      </c>
      <c r="P494" s="16">
        <f t="shared" si="64"/>
        <v>13100</v>
      </c>
      <c r="Q494" s="2">
        <f t="shared" si="65"/>
        <v>21096.4599146617</v>
      </c>
      <c r="R494" s="16">
        <f t="shared" si="66"/>
        <v>1540</v>
      </c>
      <c r="S494" s="2">
        <f t="shared" si="67"/>
        <v>-6456.4599146617002</v>
      </c>
      <c r="T494" s="14">
        <f t="shared" si="68"/>
        <v>0.1051912568306011</v>
      </c>
      <c r="U494" s="5">
        <f t="shared" si="69"/>
        <v>-0.44101502149328553</v>
      </c>
      <c r="V494" s="14">
        <f t="shared" si="70"/>
        <v>0.1051912568306011</v>
      </c>
      <c r="W494" s="11">
        <f t="shared" si="71"/>
        <v>-0.44101502149328553</v>
      </c>
    </row>
    <row r="495" spans="1:23" ht="18" x14ac:dyDescent="0.25">
      <c r="A495" t="s">
        <v>129</v>
      </c>
      <c r="B495" s="15" t="s">
        <v>144</v>
      </c>
      <c r="C495" t="s">
        <v>95</v>
      </c>
      <c r="D495" t="s">
        <v>26</v>
      </c>
      <c r="E495" t="s">
        <v>23</v>
      </c>
      <c r="F495" t="s">
        <v>14</v>
      </c>
      <c r="G495">
        <v>1</v>
      </c>
      <c r="H495" s="18">
        <v>45873</v>
      </c>
      <c r="I495" s="16">
        <v>14640</v>
      </c>
      <c r="J495" s="2">
        <v>14640</v>
      </c>
      <c r="K495" s="2">
        <f t="shared" si="63"/>
        <v>14640</v>
      </c>
      <c r="L495" s="4"/>
      <c r="M495" s="27"/>
      <c r="N495" s="16">
        <v>13100</v>
      </c>
      <c r="O495" s="2">
        <v>21096.4599146617</v>
      </c>
      <c r="P495" s="16">
        <f t="shared" si="64"/>
        <v>13100</v>
      </c>
      <c r="Q495" s="2">
        <f t="shared" si="65"/>
        <v>21096.4599146617</v>
      </c>
      <c r="R495" s="16">
        <f t="shared" si="66"/>
        <v>1540</v>
      </c>
      <c r="S495" s="2">
        <f t="shared" si="67"/>
        <v>-6456.4599146617002</v>
      </c>
      <c r="T495" s="14">
        <f t="shared" si="68"/>
        <v>0.1051912568306011</v>
      </c>
      <c r="U495" s="5">
        <f t="shared" si="69"/>
        <v>-0.44101502149328553</v>
      </c>
      <c r="V495" s="14">
        <f t="shared" si="70"/>
        <v>0.1051912568306011</v>
      </c>
      <c r="W495" s="11">
        <f t="shared" si="71"/>
        <v>-0.44101502149328553</v>
      </c>
    </row>
    <row r="496" spans="1:23" ht="18" x14ac:dyDescent="0.25">
      <c r="A496" t="s">
        <v>129</v>
      </c>
      <c r="B496" s="15" t="s">
        <v>144</v>
      </c>
      <c r="C496" t="s">
        <v>95</v>
      </c>
      <c r="D496" t="s">
        <v>26</v>
      </c>
      <c r="E496" t="s">
        <v>23</v>
      </c>
      <c r="F496" t="s">
        <v>14</v>
      </c>
      <c r="G496">
        <v>1</v>
      </c>
      <c r="H496" s="18">
        <v>45910</v>
      </c>
      <c r="I496" s="16">
        <v>14640</v>
      </c>
      <c r="J496" s="2">
        <v>14640</v>
      </c>
      <c r="K496" s="2">
        <f t="shared" si="63"/>
        <v>14640</v>
      </c>
      <c r="L496" s="4"/>
      <c r="M496" s="27"/>
      <c r="N496" s="16">
        <v>13100</v>
      </c>
      <c r="O496" s="2">
        <v>21096.4599146617</v>
      </c>
      <c r="P496" s="16">
        <f t="shared" si="64"/>
        <v>13100</v>
      </c>
      <c r="Q496" s="2">
        <f t="shared" si="65"/>
        <v>21096.4599146617</v>
      </c>
      <c r="R496" s="16">
        <f t="shared" si="66"/>
        <v>1540</v>
      </c>
      <c r="S496" s="2">
        <f t="shared" si="67"/>
        <v>-6456.4599146617002</v>
      </c>
      <c r="T496" s="14">
        <f t="shared" si="68"/>
        <v>0.1051912568306011</v>
      </c>
      <c r="U496" s="5">
        <f t="shared" si="69"/>
        <v>-0.44101502149328553</v>
      </c>
      <c r="V496" s="14">
        <f t="shared" si="70"/>
        <v>0.1051912568306011</v>
      </c>
      <c r="W496" s="11">
        <f t="shared" si="71"/>
        <v>-0.44101502149328553</v>
      </c>
    </row>
    <row r="497" spans="1:23" ht="18" x14ac:dyDescent="0.25">
      <c r="A497" t="s">
        <v>129</v>
      </c>
      <c r="B497" s="15" t="s">
        <v>144</v>
      </c>
      <c r="C497" t="s">
        <v>95</v>
      </c>
      <c r="D497" t="s">
        <v>26</v>
      </c>
      <c r="E497" t="s">
        <v>23</v>
      </c>
      <c r="F497" t="s">
        <v>14</v>
      </c>
      <c r="G497">
        <v>3</v>
      </c>
      <c r="H497" s="18">
        <v>45915</v>
      </c>
      <c r="I497" s="16">
        <v>14100</v>
      </c>
      <c r="J497" s="2">
        <v>14100</v>
      </c>
      <c r="K497" s="2">
        <f t="shared" si="63"/>
        <v>42300</v>
      </c>
      <c r="L497" s="4"/>
      <c r="M497" s="27"/>
      <c r="N497" s="16">
        <v>13100</v>
      </c>
      <c r="O497" s="2">
        <v>21092.399764285699</v>
      </c>
      <c r="P497" s="16">
        <f t="shared" si="64"/>
        <v>39300</v>
      </c>
      <c r="Q497" s="2">
        <f t="shared" si="65"/>
        <v>63277.199292857098</v>
      </c>
      <c r="R497" s="16">
        <f t="shared" si="66"/>
        <v>3000</v>
      </c>
      <c r="S497" s="2">
        <f t="shared" si="67"/>
        <v>-20977.199292857098</v>
      </c>
      <c r="T497" s="14">
        <f t="shared" si="68"/>
        <v>7.0921985815602842E-2</v>
      </c>
      <c r="U497" s="5">
        <f t="shared" si="69"/>
        <v>-0.49591487689969499</v>
      </c>
      <c r="V497" s="14">
        <f t="shared" si="70"/>
        <v>7.0921985815602842E-2</v>
      </c>
      <c r="W497" s="11">
        <f t="shared" si="71"/>
        <v>-0.49591487689969499</v>
      </c>
    </row>
    <row r="498" spans="1:23" ht="18" x14ac:dyDescent="0.25">
      <c r="A498" t="s">
        <v>129</v>
      </c>
      <c r="B498" s="15" t="s">
        <v>144</v>
      </c>
      <c r="C498" t="s">
        <v>95</v>
      </c>
      <c r="D498" t="s">
        <v>26</v>
      </c>
      <c r="E498" t="s">
        <v>23</v>
      </c>
      <c r="F498" t="s">
        <v>14</v>
      </c>
      <c r="G498">
        <v>3</v>
      </c>
      <c r="H498" s="18">
        <v>45953</v>
      </c>
      <c r="I498" s="16">
        <v>14100</v>
      </c>
      <c r="J498" s="2">
        <v>14100</v>
      </c>
      <c r="K498" s="2">
        <f t="shared" si="63"/>
        <v>42300</v>
      </c>
      <c r="L498" s="4"/>
      <c r="M498" s="27"/>
      <c r="N498" s="16">
        <v>13100</v>
      </c>
      <c r="O498" s="2">
        <v>21092.399764285699</v>
      </c>
      <c r="P498" s="16">
        <f t="shared" si="64"/>
        <v>39300</v>
      </c>
      <c r="Q498" s="2">
        <f t="shared" si="65"/>
        <v>63277.199292857098</v>
      </c>
      <c r="R498" s="16">
        <f t="shared" si="66"/>
        <v>3000</v>
      </c>
      <c r="S498" s="2">
        <f t="shared" si="67"/>
        <v>-20977.199292857098</v>
      </c>
      <c r="T498" s="14">
        <f t="shared" si="68"/>
        <v>7.0921985815602842E-2</v>
      </c>
      <c r="U498" s="5">
        <f t="shared" si="69"/>
        <v>-0.49591487689969499</v>
      </c>
      <c r="V498" s="14">
        <f t="shared" si="70"/>
        <v>7.0921985815602842E-2</v>
      </c>
      <c r="W498" s="11">
        <f t="shared" si="71"/>
        <v>-0.49591487689969499</v>
      </c>
    </row>
    <row r="499" spans="1:23" ht="18" x14ac:dyDescent="0.25">
      <c r="A499" t="s">
        <v>129</v>
      </c>
      <c r="B499" s="15" t="s">
        <v>144</v>
      </c>
      <c r="C499" t="s">
        <v>95</v>
      </c>
      <c r="D499" t="s">
        <v>26</v>
      </c>
      <c r="E499" t="s">
        <v>23</v>
      </c>
      <c r="F499" t="s">
        <v>14</v>
      </c>
      <c r="G499">
        <v>3</v>
      </c>
      <c r="H499" s="18">
        <v>45888</v>
      </c>
      <c r="I499" s="16">
        <v>14100</v>
      </c>
      <c r="J499" s="2">
        <v>14100</v>
      </c>
      <c r="K499" s="2">
        <f t="shared" si="63"/>
        <v>42300</v>
      </c>
      <c r="L499" s="4"/>
      <c r="M499" s="27"/>
      <c r="N499" s="16">
        <v>13100</v>
      </c>
      <c r="O499" s="2">
        <v>21092.399764285699</v>
      </c>
      <c r="P499" s="16">
        <f t="shared" si="64"/>
        <v>39300</v>
      </c>
      <c r="Q499" s="2">
        <f t="shared" si="65"/>
        <v>63277.199292857098</v>
      </c>
      <c r="R499" s="16">
        <f t="shared" si="66"/>
        <v>3000</v>
      </c>
      <c r="S499" s="2">
        <f t="shared" si="67"/>
        <v>-20977.199292857098</v>
      </c>
      <c r="T499" s="14">
        <f t="shared" si="68"/>
        <v>7.0921985815602842E-2</v>
      </c>
      <c r="U499" s="5">
        <f t="shared" si="69"/>
        <v>-0.49591487689969499</v>
      </c>
      <c r="V499" s="14">
        <f t="shared" si="70"/>
        <v>7.0921985815602842E-2</v>
      </c>
      <c r="W499" s="11">
        <f t="shared" si="71"/>
        <v>-0.49591487689969499</v>
      </c>
    </row>
    <row r="500" spans="1:23" ht="18" x14ac:dyDescent="0.25">
      <c r="A500" t="s">
        <v>129</v>
      </c>
      <c r="B500" s="15" t="s">
        <v>144</v>
      </c>
      <c r="C500" t="s">
        <v>95</v>
      </c>
      <c r="D500" t="s">
        <v>26</v>
      </c>
      <c r="E500" t="s">
        <v>23</v>
      </c>
      <c r="F500" t="s">
        <v>14</v>
      </c>
      <c r="G500">
        <v>2</v>
      </c>
      <c r="H500" s="18">
        <v>45905</v>
      </c>
      <c r="I500" s="16">
        <v>13320</v>
      </c>
      <c r="J500" s="2">
        <v>13320</v>
      </c>
      <c r="K500" s="2">
        <f t="shared" si="63"/>
        <v>26640</v>
      </c>
      <c r="L500" s="4"/>
      <c r="M500" s="27"/>
      <c r="N500" s="16">
        <v>13100</v>
      </c>
      <c r="O500" s="2">
        <v>21086.535102631598</v>
      </c>
      <c r="P500" s="16">
        <f t="shared" si="64"/>
        <v>26200</v>
      </c>
      <c r="Q500" s="2">
        <f t="shared" si="65"/>
        <v>42173.070205263197</v>
      </c>
      <c r="R500" s="16">
        <f t="shared" si="66"/>
        <v>440</v>
      </c>
      <c r="S500" s="2">
        <f t="shared" si="67"/>
        <v>-15533.070205263197</v>
      </c>
      <c r="T500" s="14">
        <f t="shared" si="68"/>
        <v>1.6516516516516516E-2</v>
      </c>
      <c r="U500" s="5">
        <f t="shared" si="69"/>
        <v>-0.58307320590327316</v>
      </c>
      <c r="V500" s="14">
        <f t="shared" si="70"/>
        <v>1.6516516516516516E-2</v>
      </c>
      <c r="W500" s="11">
        <f t="shared" si="71"/>
        <v>-0.58307320590327316</v>
      </c>
    </row>
    <row r="501" spans="1:23" ht="18" x14ac:dyDescent="0.25">
      <c r="A501" t="s">
        <v>129</v>
      </c>
      <c r="B501" s="15" t="s">
        <v>144</v>
      </c>
      <c r="C501" t="s">
        <v>95</v>
      </c>
      <c r="D501" t="s">
        <v>26</v>
      </c>
      <c r="E501" t="s">
        <v>23</v>
      </c>
      <c r="F501" t="s">
        <v>14</v>
      </c>
      <c r="G501">
        <v>2</v>
      </c>
      <c r="H501" s="18">
        <v>45953</v>
      </c>
      <c r="I501" s="16">
        <v>13320</v>
      </c>
      <c r="J501" s="2">
        <v>13320</v>
      </c>
      <c r="K501" s="2">
        <f t="shared" si="63"/>
        <v>26640</v>
      </c>
      <c r="L501" s="4"/>
      <c r="M501" s="27"/>
      <c r="N501" s="16">
        <v>13100</v>
      </c>
      <c r="O501" s="2">
        <v>21086.535102631598</v>
      </c>
      <c r="P501" s="16">
        <f t="shared" si="64"/>
        <v>26200</v>
      </c>
      <c r="Q501" s="2">
        <f t="shared" si="65"/>
        <v>42173.070205263197</v>
      </c>
      <c r="R501" s="16">
        <f t="shared" si="66"/>
        <v>440</v>
      </c>
      <c r="S501" s="2">
        <f t="shared" si="67"/>
        <v>-15533.070205263197</v>
      </c>
      <c r="T501" s="14">
        <f t="shared" si="68"/>
        <v>1.6516516516516516E-2</v>
      </c>
      <c r="U501" s="5">
        <f t="shared" si="69"/>
        <v>-0.58307320590327316</v>
      </c>
      <c r="V501" s="14">
        <f t="shared" si="70"/>
        <v>1.6516516516516516E-2</v>
      </c>
      <c r="W501" s="11">
        <f t="shared" si="71"/>
        <v>-0.58307320590327316</v>
      </c>
    </row>
    <row r="502" spans="1:23" ht="18" x14ac:dyDescent="0.25">
      <c r="A502" t="s">
        <v>129</v>
      </c>
      <c r="B502" s="15" t="s">
        <v>144</v>
      </c>
      <c r="C502" t="s">
        <v>95</v>
      </c>
      <c r="D502" t="s">
        <v>26</v>
      </c>
      <c r="E502" t="s">
        <v>23</v>
      </c>
      <c r="F502" t="s">
        <v>14</v>
      </c>
      <c r="G502">
        <v>2</v>
      </c>
      <c r="H502" s="18">
        <v>45960</v>
      </c>
      <c r="I502" s="16">
        <v>13320</v>
      </c>
      <c r="J502" s="2">
        <v>13320</v>
      </c>
      <c r="K502" s="2">
        <f t="shared" si="63"/>
        <v>26640</v>
      </c>
      <c r="L502" s="4"/>
      <c r="M502" s="27"/>
      <c r="N502" s="16">
        <v>13100</v>
      </c>
      <c r="O502" s="2">
        <v>21086.535102631598</v>
      </c>
      <c r="P502" s="16">
        <f t="shared" si="64"/>
        <v>26200</v>
      </c>
      <c r="Q502" s="2">
        <f t="shared" si="65"/>
        <v>42173.070205263197</v>
      </c>
      <c r="R502" s="16">
        <f t="shared" si="66"/>
        <v>440</v>
      </c>
      <c r="S502" s="2">
        <f t="shared" si="67"/>
        <v>-15533.070205263197</v>
      </c>
      <c r="T502" s="14">
        <f t="shared" si="68"/>
        <v>1.6516516516516516E-2</v>
      </c>
      <c r="U502" s="5">
        <f t="shared" si="69"/>
        <v>-0.58307320590327316</v>
      </c>
      <c r="V502" s="14">
        <f t="shared" si="70"/>
        <v>1.6516516516516516E-2</v>
      </c>
      <c r="W502" s="11">
        <f t="shared" si="71"/>
        <v>-0.58307320590327316</v>
      </c>
    </row>
    <row r="503" spans="1:23" ht="18" x14ac:dyDescent="0.25">
      <c r="A503" t="s">
        <v>129</v>
      </c>
      <c r="B503" s="15" t="s">
        <v>144</v>
      </c>
      <c r="C503" t="s">
        <v>95</v>
      </c>
      <c r="D503" t="s">
        <v>26</v>
      </c>
      <c r="E503" t="s">
        <v>23</v>
      </c>
      <c r="F503" t="s">
        <v>146</v>
      </c>
      <c r="G503">
        <v>1</v>
      </c>
      <c r="H503" s="18">
        <v>45909</v>
      </c>
      <c r="I503" s="16">
        <v>13440</v>
      </c>
      <c r="J503" s="2">
        <v>13440</v>
      </c>
      <c r="K503" s="2">
        <f t="shared" si="63"/>
        <v>13440</v>
      </c>
      <c r="L503" s="4"/>
      <c r="M503" s="27"/>
      <c r="N503" s="16">
        <v>13100</v>
      </c>
      <c r="O503" s="2">
        <v>21087.437358270701</v>
      </c>
      <c r="P503" s="16">
        <f t="shared" si="64"/>
        <v>13100</v>
      </c>
      <c r="Q503" s="2">
        <f t="shared" si="65"/>
        <v>21087.437358270701</v>
      </c>
      <c r="R503" s="16">
        <f t="shared" si="66"/>
        <v>340</v>
      </c>
      <c r="S503" s="2">
        <f t="shared" si="67"/>
        <v>-7647.4373582707012</v>
      </c>
      <c r="T503" s="14">
        <f t="shared" si="68"/>
        <v>2.5297619047619048E-2</v>
      </c>
      <c r="U503" s="5">
        <f t="shared" si="69"/>
        <v>-0.56900575582371293</v>
      </c>
      <c r="V503" s="14">
        <f t="shared" si="70"/>
        <v>2.5297619047619048E-2</v>
      </c>
      <c r="W503" s="11">
        <f t="shared" si="71"/>
        <v>-0.56900575582371293</v>
      </c>
    </row>
    <row r="504" spans="1:23" ht="18" x14ac:dyDescent="0.25">
      <c r="A504" t="s">
        <v>129</v>
      </c>
      <c r="B504" s="15" t="s">
        <v>144</v>
      </c>
      <c r="C504" t="s">
        <v>95</v>
      </c>
      <c r="D504" t="s">
        <v>26</v>
      </c>
      <c r="E504" t="s">
        <v>23</v>
      </c>
      <c r="F504" t="s">
        <v>146</v>
      </c>
      <c r="G504">
        <v>1</v>
      </c>
      <c r="H504" s="18">
        <v>45930</v>
      </c>
      <c r="I504" s="16">
        <v>13440</v>
      </c>
      <c r="J504" s="2">
        <v>13440</v>
      </c>
      <c r="K504" s="2">
        <f t="shared" si="63"/>
        <v>13440</v>
      </c>
      <c r="L504" s="4"/>
      <c r="M504" s="27"/>
      <c r="N504" s="16">
        <v>13100</v>
      </c>
      <c r="O504" s="2">
        <v>21087.437358270701</v>
      </c>
      <c r="P504" s="16">
        <f t="shared" si="64"/>
        <v>13100</v>
      </c>
      <c r="Q504" s="2">
        <f t="shared" si="65"/>
        <v>21087.437358270701</v>
      </c>
      <c r="R504" s="16">
        <f t="shared" si="66"/>
        <v>340</v>
      </c>
      <c r="S504" s="2">
        <f t="shared" si="67"/>
        <v>-7647.4373582707012</v>
      </c>
      <c r="T504" s="14">
        <f t="shared" si="68"/>
        <v>2.5297619047619048E-2</v>
      </c>
      <c r="U504" s="5">
        <f t="shared" si="69"/>
        <v>-0.56900575582371293</v>
      </c>
      <c r="V504" s="14">
        <f t="shared" si="70"/>
        <v>2.5297619047619048E-2</v>
      </c>
      <c r="W504" s="11">
        <f t="shared" si="71"/>
        <v>-0.56900575582371293</v>
      </c>
    </row>
    <row r="505" spans="1:23" ht="18" x14ac:dyDescent="0.25">
      <c r="A505" t="s">
        <v>129</v>
      </c>
      <c r="B505" s="15" t="s">
        <v>144</v>
      </c>
      <c r="C505" t="s">
        <v>95</v>
      </c>
      <c r="D505" t="s">
        <v>26</v>
      </c>
      <c r="E505" t="s">
        <v>23</v>
      </c>
      <c r="F505" t="s">
        <v>146</v>
      </c>
      <c r="G505">
        <v>1</v>
      </c>
      <c r="H505" s="18">
        <v>45957</v>
      </c>
      <c r="I505" s="16">
        <v>13440</v>
      </c>
      <c r="J505" s="2">
        <v>13440</v>
      </c>
      <c r="K505" s="2">
        <f t="shared" si="63"/>
        <v>13440</v>
      </c>
      <c r="L505" s="4"/>
      <c r="M505" s="27"/>
      <c r="N505" s="16">
        <v>13100</v>
      </c>
      <c r="O505" s="2">
        <v>21087.437358270701</v>
      </c>
      <c r="P505" s="16">
        <f t="shared" si="64"/>
        <v>13100</v>
      </c>
      <c r="Q505" s="2">
        <f t="shared" si="65"/>
        <v>21087.437358270701</v>
      </c>
      <c r="R505" s="16">
        <f t="shared" si="66"/>
        <v>340</v>
      </c>
      <c r="S505" s="2">
        <f t="shared" si="67"/>
        <v>-7647.4373582707012</v>
      </c>
      <c r="T505" s="14">
        <f t="shared" si="68"/>
        <v>2.5297619047619048E-2</v>
      </c>
      <c r="U505" s="5">
        <f t="shared" si="69"/>
        <v>-0.56900575582371293</v>
      </c>
      <c r="V505" s="14">
        <f t="shared" si="70"/>
        <v>2.5297619047619048E-2</v>
      </c>
      <c r="W505" s="11">
        <f t="shared" si="71"/>
        <v>-0.56900575582371293</v>
      </c>
    </row>
    <row r="506" spans="1:23" ht="18" x14ac:dyDescent="0.25">
      <c r="A506" t="s">
        <v>129</v>
      </c>
      <c r="B506" s="15" t="s">
        <v>144</v>
      </c>
      <c r="C506" t="s">
        <v>95</v>
      </c>
      <c r="D506" t="s">
        <v>26</v>
      </c>
      <c r="E506" t="s">
        <v>23</v>
      </c>
      <c r="F506" t="s">
        <v>14</v>
      </c>
      <c r="G506">
        <v>1</v>
      </c>
      <c r="H506" s="18">
        <v>45937</v>
      </c>
      <c r="I506" s="16">
        <v>13100</v>
      </c>
      <c r="J506" s="2">
        <v>13100</v>
      </c>
      <c r="K506" s="2">
        <f t="shared" si="63"/>
        <v>13100</v>
      </c>
      <c r="L506" s="4"/>
      <c r="M506" s="27"/>
      <c r="N506" s="16">
        <v>13100</v>
      </c>
      <c r="O506" s="2">
        <v>21084.8809672932</v>
      </c>
      <c r="P506" s="16">
        <f t="shared" si="64"/>
        <v>13100</v>
      </c>
      <c r="Q506" s="2">
        <f t="shared" si="65"/>
        <v>21084.8809672932</v>
      </c>
      <c r="R506" s="16">
        <f t="shared" si="66"/>
        <v>0</v>
      </c>
      <c r="S506" s="2">
        <f t="shared" si="67"/>
        <v>-7984.8809672932002</v>
      </c>
      <c r="T506" s="14">
        <f t="shared" si="68"/>
        <v>0</v>
      </c>
      <c r="U506" s="5">
        <f t="shared" si="69"/>
        <v>-0.60953289826665646</v>
      </c>
      <c r="V506" s="14">
        <f t="shared" si="70"/>
        <v>0</v>
      </c>
      <c r="W506" s="11">
        <f t="shared" si="71"/>
        <v>-0.60953289826665646</v>
      </c>
    </row>
    <row r="507" spans="1:23" ht="18" x14ac:dyDescent="0.25">
      <c r="A507" t="s">
        <v>129</v>
      </c>
      <c r="B507" s="15" t="s">
        <v>144</v>
      </c>
      <c r="C507" t="s">
        <v>95</v>
      </c>
      <c r="D507" t="s">
        <v>26</v>
      </c>
      <c r="E507" t="s">
        <v>23</v>
      </c>
      <c r="F507" t="s">
        <v>14</v>
      </c>
      <c r="G507">
        <v>1</v>
      </c>
      <c r="H507" s="18">
        <v>45953</v>
      </c>
      <c r="I507" s="16">
        <v>13100</v>
      </c>
      <c r="J507" s="2">
        <v>13100</v>
      </c>
      <c r="K507" s="2">
        <f t="shared" si="63"/>
        <v>13100</v>
      </c>
      <c r="L507" s="4"/>
      <c r="M507" s="27"/>
      <c r="N507" s="16">
        <v>13100</v>
      </c>
      <c r="O507" s="2">
        <v>21084.8809672932</v>
      </c>
      <c r="P507" s="16">
        <f t="shared" si="64"/>
        <v>13100</v>
      </c>
      <c r="Q507" s="2">
        <f t="shared" si="65"/>
        <v>21084.8809672932</v>
      </c>
      <c r="R507" s="16">
        <f t="shared" si="66"/>
        <v>0</v>
      </c>
      <c r="S507" s="2">
        <f t="shared" si="67"/>
        <v>-7984.8809672932002</v>
      </c>
      <c r="T507" s="14">
        <f t="shared" si="68"/>
        <v>0</v>
      </c>
      <c r="U507" s="5">
        <f t="shared" si="69"/>
        <v>-0.60953289826665646</v>
      </c>
      <c r="V507" s="14">
        <f t="shared" si="70"/>
        <v>0</v>
      </c>
      <c r="W507" s="11">
        <f t="shared" si="71"/>
        <v>-0.60953289826665646</v>
      </c>
    </row>
    <row r="508" spans="1:23" ht="18" x14ac:dyDescent="0.25">
      <c r="A508" t="s">
        <v>129</v>
      </c>
      <c r="B508" s="15" t="s">
        <v>144</v>
      </c>
      <c r="C508" t="s">
        <v>95</v>
      </c>
      <c r="D508" t="s">
        <v>26</v>
      </c>
      <c r="E508" t="s">
        <v>23</v>
      </c>
      <c r="F508" t="s">
        <v>14</v>
      </c>
      <c r="G508">
        <v>1</v>
      </c>
      <c r="H508" s="18">
        <v>45960</v>
      </c>
      <c r="I508" s="16">
        <v>13100</v>
      </c>
      <c r="J508" s="2">
        <v>13100</v>
      </c>
      <c r="K508" s="2">
        <f t="shared" si="63"/>
        <v>13100</v>
      </c>
      <c r="L508" s="4"/>
      <c r="M508" s="27"/>
      <c r="N508" s="16">
        <v>13100</v>
      </c>
      <c r="O508" s="2">
        <v>21084.8809672932</v>
      </c>
      <c r="P508" s="16">
        <f t="shared" si="64"/>
        <v>13100</v>
      </c>
      <c r="Q508" s="2">
        <f t="shared" si="65"/>
        <v>21084.8809672932</v>
      </c>
      <c r="R508" s="16">
        <f t="shared" si="66"/>
        <v>0</v>
      </c>
      <c r="S508" s="2">
        <f t="shared" si="67"/>
        <v>-7984.8809672932002</v>
      </c>
      <c r="T508" s="14">
        <f t="shared" si="68"/>
        <v>0</v>
      </c>
      <c r="U508" s="5">
        <f t="shared" si="69"/>
        <v>-0.60953289826665646</v>
      </c>
      <c r="V508" s="14">
        <f t="shared" si="70"/>
        <v>0</v>
      </c>
      <c r="W508" s="11">
        <f t="shared" si="71"/>
        <v>-0.60953289826665646</v>
      </c>
    </row>
    <row r="509" spans="1:23" ht="18" x14ac:dyDescent="0.25">
      <c r="A509" t="s">
        <v>129</v>
      </c>
      <c r="B509" s="15" t="s">
        <v>144</v>
      </c>
      <c r="C509" t="s">
        <v>95</v>
      </c>
      <c r="D509" t="s">
        <v>26</v>
      </c>
      <c r="E509" t="s">
        <v>23</v>
      </c>
      <c r="F509" t="s">
        <v>14</v>
      </c>
      <c r="G509">
        <v>3</v>
      </c>
      <c r="H509" s="18">
        <v>45981</v>
      </c>
      <c r="I509" s="16">
        <v>33283.199999999997</v>
      </c>
      <c r="J509" s="2">
        <v>33283.199999999997</v>
      </c>
      <c r="K509" s="2">
        <f t="shared" si="63"/>
        <v>99849.599999999991</v>
      </c>
      <c r="L509" s="4"/>
      <c r="M509" s="27"/>
      <c r="N509" s="16">
        <v>13100</v>
      </c>
      <c r="O509" s="2">
        <v>21236.634350751901</v>
      </c>
      <c r="P509" s="16">
        <f t="shared" si="64"/>
        <v>39300</v>
      </c>
      <c r="Q509" s="2">
        <f t="shared" si="65"/>
        <v>63709.9030522557</v>
      </c>
      <c r="R509" s="16">
        <f t="shared" si="66"/>
        <v>60549.599999999991</v>
      </c>
      <c r="S509" s="2">
        <f t="shared" si="67"/>
        <v>36139.696947744291</v>
      </c>
      <c r="T509" s="14">
        <f t="shared" si="68"/>
        <v>0.60640803768868379</v>
      </c>
      <c r="U509" s="5">
        <f t="shared" si="69"/>
        <v>0.36194132923661476</v>
      </c>
      <c r="V509" s="14">
        <f t="shared" si="70"/>
        <v>0.60640803768868379</v>
      </c>
      <c r="W509" s="11">
        <f t="shared" si="71"/>
        <v>0.36194132923661482</v>
      </c>
    </row>
    <row r="510" spans="1:23" ht="18" x14ac:dyDescent="0.25">
      <c r="A510" t="s">
        <v>129</v>
      </c>
      <c r="B510" s="15" t="s">
        <v>144</v>
      </c>
      <c r="C510" t="s">
        <v>95</v>
      </c>
      <c r="D510" t="s">
        <v>26</v>
      </c>
      <c r="E510" t="s">
        <v>23</v>
      </c>
      <c r="F510" t="s">
        <v>14</v>
      </c>
      <c r="G510">
        <v>2</v>
      </c>
      <c r="H510" s="18">
        <v>45981</v>
      </c>
      <c r="I510" s="16">
        <v>33283.199999999997</v>
      </c>
      <c r="J510" s="2">
        <v>33283.199999999997</v>
      </c>
      <c r="K510" s="2">
        <f t="shared" si="63"/>
        <v>66566.399999999994</v>
      </c>
      <c r="L510" s="4"/>
      <c r="M510" s="27"/>
      <c r="N510" s="16">
        <v>13100</v>
      </c>
      <c r="O510" s="2">
        <v>21236.634350751901</v>
      </c>
      <c r="P510" s="16">
        <f t="shared" si="64"/>
        <v>26200</v>
      </c>
      <c r="Q510" s="2">
        <f t="shared" si="65"/>
        <v>42473.268701503803</v>
      </c>
      <c r="R510" s="16">
        <f t="shared" si="66"/>
        <v>40366.399999999994</v>
      </c>
      <c r="S510" s="2">
        <f t="shared" si="67"/>
        <v>24093.131298496191</v>
      </c>
      <c r="T510" s="14">
        <f t="shared" si="68"/>
        <v>0.60640803768868379</v>
      </c>
      <c r="U510" s="5">
        <f t="shared" si="69"/>
        <v>0.36194132923661476</v>
      </c>
      <c r="V510" s="14">
        <f t="shared" si="70"/>
        <v>0.60640803768868379</v>
      </c>
      <c r="W510" s="11">
        <f t="shared" si="71"/>
        <v>0.36194132923661476</v>
      </c>
    </row>
    <row r="511" spans="1:23" ht="18" x14ac:dyDescent="0.25">
      <c r="A511" t="s">
        <v>129</v>
      </c>
      <c r="B511" s="15" t="s">
        <v>144</v>
      </c>
      <c r="C511" t="s">
        <v>95</v>
      </c>
      <c r="D511" t="s">
        <v>26</v>
      </c>
      <c r="E511" t="s">
        <v>23</v>
      </c>
      <c r="F511" t="s">
        <v>14</v>
      </c>
      <c r="G511">
        <v>1</v>
      </c>
      <c r="H511" s="18">
        <v>45981</v>
      </c>
      <c r="I511" s="16">
        <v>33283.199999999997</v>
      </c>
      <c r="J511" s="2">
        <v>33283.199999999997</v>
      </c>
      <c r="K511" s="2">
        <f t="shared" si="63"/>
        <v>33283.199999999997</v>
      </c>
      <c r="L511" s="4"/>
      <c r="M511" s="27"/>
      <c r="N511" s="16">
        <v>13100</v>
      </c>
      <c r="O511" s="2">
        <v>21236.634350751901</v>
      </c>
      <c r="P511" s="16">
        <f t="shared" si="64"/>
        <v>13100</v>
      </c>
      <c r="Q511" s="2">
        <f t="shared" si="65"/>
        <v>21236.634350751901</v>
      </c>
      <c r="R511" s="16">
        <f t="shared" si="66"/>
        <v>20183.199999999997</v>
      </c>
      <c r="S511" s="2">
        <f t="shared" si="67"/>
        <v>12046.565649248096</v>
      </c>
      <c r="T511" s="14">
        <f t="shared" si="68"/>
        <v>0.60640803768868379</v>
      </c>
      <c r="U511" s="5">
        <f t="shared" si="69"/>
        <v>0.36194132923661476</v>
      </c>
      <c r="V511" s="14">
        <f t="shared" si="70"/>
        <v>0.60640803768868379</v>
      </c>
      <c r="W511" s="11">
        <f t="shared" si="71"/>
        <v>0.36194132923661476</v>
      </c>
    </row>
    <row r="512" spans="1:23" ht="18" x14ac:dyDescent="0.25">
      <c r="A512" t="s">
        <v>129</v>
      </c>
      <c r="B512" s="15" t="s">
        <v>144</v>
      </c>
      <c r="C512" t="s">
        <v>95</v>
      </c>
      <c r="D512" t="s">
        <v>26</v>
      </c>
      <c r="E512" t="s">
        <v>23</v>
      </c>
      <c r="F512" t="s">
        <v>14</v>
      </c>
      <c r="G512">
        <v>1</v>
      </c>
      <c r="H512" s="18">
        <v>45988</v>
      </c>
      <c r="I512" s="16">
        <v>33283.199999999997</v>
      </c>
      <c r="J512" s="2">
        <v>33283.199999999997</v>
      </c>
      <c r="K512" s="2">
        <f t="shared" si="63"/>
        <v>33283.199999999997</v>
      </c>
      <c r="L512" s="4"/>
      <c r="M512" s="27"/>
      <c r="N512" s="16">
        <v>13100</v>
      </c>
      <c r="O512" s="2">
        <v>21236.634350751901</v>
      </c>
      <c r="P512" s="16">
        <f t="shared" si="64"/>
        <v>13100</v>
      </c>
      <c r="Q512" s="2">
        <f t="shared" si="65"/>
        <v>21236.634350751901</v>
      </c>
      <c r="R512" s="16">
        <f t="shared" si="66"/>
        <v>20183.199999999997</v>
      </c>
      <c r="S512" s="2">
        <f t="shared" si="67"/>
        <v>12046.565649248096</v>
      </c>
      <c r="T512" s="14">
        <f t="shared" si="68"/>
        <v>0.60640803768868379</v>
      </c>
      <c r="U512" s="5">
        <f t="shared" si="69"/>
        <v>0.36194132923661476</v>
      </c>
      <c r="V512" s="14">
        <f t="shared" si="70"/>
        <v>0.60640803768868379</v>
      </c>
      <c r="W512" s="11">
        <f t="shared" si="71"/>
        <v>0.36194132923661476</v>
      </c>
    </row>
    <row r="513" spans="1:23" ht="18" x14ac:dyDescent="0.25">
      <c r="A513" t="s">
        <v>129</v>
      </c>
      <c r="B513" s="15" t="s">
        <v>144</v>
      </c>
      <c r="C513" t="s">
        <v>95</v>
      </c>
      <c r="D513" t="s">
        <v>26</v>
      </c>
      <c r="E513" t="s">
        <v>23</v>
      </c>
      <c r="F513" t="s">
        <v>14</v>
      </c>
      <c r="G513">
        <v>2</v>
      </c>
      <c r="H513" s="18">
        <v>45988</v>
      </c>
      <c r="I513" s="16">
        <v>33283.199999999997</v>
      </c>
      <c r="J513" s="2">
        <v>33283.199999999997</v>
      </c>
      <c r="K513" s="2">
        <f t="shared" si="63"/>
        <v>66566.399999999994</v>
      </c>
      <c r="L513" s="4"/>
      <c r="M513" s="27"/>
      <c r="N513" s="16">
        <v>13100</v>
      </c>
      <c r="O513" s="2">
        <v>21236.634350751901</v>
      </c>
      <c r="P513" s="16">
        <f t="shared" si="64"/>
        <v>26200</v>
      </c>
      <c r="Q513" s="2">
        <f t="shared" si="65"/>
        <v>42473.268701503803</v>
      </c>
      <c r="R513" s="16">
        <f t="shared" si="66"/>
        <v>40366.399999999994</v>
      </c>
      <c r="S513" s="2">
        <f t="shared" si="67"/>
        <v>24093.131298496191</v>
      </c>
      <c r="T513" s="14">
        <f t="shared" si="68"/>
        <v>0.60640803768868379</v>
      </c>
      <c r="U513" s="5">
        <f t="shared" si="69"/>
        <v>0.36194132923661476</v>
      </c>
      <c r="V513" s="14">
        <f t="shared" si="70"/>
        <v>0.60640803768868379</v>
      </c>
      <c r="W513" s="11">
        <f t="shared" si="71"/>
        <v>0.36194132923661476</v>
      </c>
    </row>
    <row r="514" spans="1:23" ht="18" x14ac:dyDescent="0.25">
      <c r="A514" t="s">
        <v>129</v>
      </c>
      <c r="B514" s="15" t="s">
        <v>144</v>
      </c>
      <c r="C514" t="s">
        <v>95</v>
      </c>
      <c r="D514" t="s">
        <v>26</v>
      </c>
      <c r="E514" t="s">
        <v>23</v>
      </c>
      <c r="F514" t="s">
        <v>14</v>
      </c>
      <c r="G514">
        <v>3</v>
      </c>
      <c r="H514" s="18">
        <v>45999</v>
      </c>
      <c r="I514" s="16">
        <v>33283.199999999997</v>
      </c>
      <c r="J514" s="2">
        <v>33283.199999999997</v>
      </c>
      <c r="K514" s="2">
        <f t="shared" si="63"/>
        <v>99849.599999999991</v>
      </c>
      <c r="L514" s="4"/>
      <c r="M514" s="27"/>
      <c r="N514" s="16">
        <v>13100</v>
      </c>
      <c r="O514" s="2">
        <v>21236.634350751901</v>
      </c>
      <c r="P514" s="16">
        <f t="shared" si="64"/>
        <v>39300</v>
      </c>
      <c r="Q514" s="2">
        <f t="shared" si="65"/>
        <v>63709.9030522557</v>
      </c>
      <c r="R514" s="16">
        <f t="shared" si="66"/>
        <v>60549.599999999991</v>
      </c>
      <c r="S514" s="2">
        <f t="shared" si="67"/>
        <v>36139.696947744291</v>
      </c>
      <c r="T514" s="14">
        <f t="shared" si="68"/>
        <v>0.60640803768868379</v>
      </c>
      <c r="U514" s="5">
        <f t="shared" si="69"/>
        <v>0.36194132923661476</v>
      </c>
      <c r="V514" s="14">
        <f t="shared" si="70"/>
        <v>0.60640803768868379</v>
      </c>
      <c r="W514" s="11">
        <f t="shared" si="71"/>
        <v>0.36194132923661482</v>
      </c>
    </row>
    <row r="515" spans="1:23" ht="18" x14ac:dyDescent="0.25">
      <c r="A515" t="s">
        <v>129</v>
      </c>
      <c r="B515" s="15" t="s">
        <v>144</v>
      </c>
      <c r="C515" t="s">
        <v>95</v>
      </c>
      <c r="D515" t="s">
        <v>26</v>
      </c>
      <c r="E515" t="s">
        <v>23</v>
      </c>
      <c r="F515" t="s">
        <v>14</v>
      </c>
      <c r="G515">
        <v>3</v>
      </c>
      <c r="H515" s="18">
        <v>46002</v>
      </c>
      <c r="I515" s="16">
        <v>33283.199999999997</v>
      </c>
      <c r="J515" s="2">
        <v>33283.199999999997</v>
      </c>
      <c r="K515" s="2">
        <f t="shared" si="63"/>
        <v>99849.599999999991</v>
      </c>
      <c r="L515" s="4"/>
      <c r="M515" s="27"/>
      <c r="N515" s="16">
        <v>13100</v>
      </c>
      <c r="O515" s="2">
        <v>21236.634350751901</v>
      </c>
      <c r="P515" s="16">
        <f t="shared" si="64"/>
        <v>39300</v>
      </c>
      <c r="Q515" s="2">
        <f t="shared" si="65"/>
        <v>63709.9030522557</v>
      </c>
      <c r="R515" s="16">
        <f t="shared" si="66"/>
        <v>60549.599999999991</v>
      </c>
      <c r="S515" s="2">
        <f t="shared" si="67"/>
        <v>36139.696947744291</v>
      </c>
      <c r="T515" s="14">
        <f t="shared" si="68"/>
        <v>0.60640803768868379</v>
      </c>
      <c r="U515" s="5">
        <f t="shared" si="69"/>
        <v>0.36194132923661476</v>
      </c>
      <c r="V515" s="14">
        <f t="shared" si="70"/>
        <v>0.60640803768868379</v>
      </c>
      <c r="W515" s="11">
        <f t="shared" si="71"/>
        <v>0.36194132923661482</v>
      </c>
    </row>
    <row r="516" spans="1:23" ht="18" x14ac:dyDescent="0.25">
      <c r="A516" t="s">
        <v>129</v>
      </c>
      <c r="B516" s="15" t="s">
        <v>144</v>
      </c>
      <c r="C516" t="s">
        <v>95</v>
      </c>
      <c r="D516" t="s">
        <v>26</v>
      </c>
      <c r="E516" t="s">
        <v>23</v>
      </c>
      <c r="F516" t="s">
        <v>14</v>
      </c>
      <c r="G516">
        <v>2</v>
      </c>
      <c r="H516" s="18">
        <v>46002</v>
      </c>
      <c r="I516" s="16">
        <v>33283.199999999997</v>
      </c>
      <c r="J516" s="2">
        <v>33283.199999999997</v>
      </c>
      <c r="K516" s="2">
        <f t="shared" ref="K516:K579" si="72">IF(OR(NOT(ISNUMBER(J516)),NOT(ISNUMBER(G516))),"липсва информация",J516*G516)</f>
        <v>66566.399999999994</v>
      </c>
      <c r="L516" s="4"/>
      <c r="M516" s="27"/>
      <c r="N516" s="16">
        <v>13100</v>
      </c>
      <c r="O516" s="2">
        <v>21236.634350751901</v>
      </c>
      <c r="P516" s="16">
        <f t="shared" ref="P516:P579" si="73">IF(OR(NOT(ISNUMBER(N516)),NOT(ISNUMBER(G516))),"липсва информация",N516*G516)</f>
        <v>26200</v>
      </c>
      <c r="Q516" s="2">
        <f t="shared" ref="Q516:Q579" si="74">IF(OR(NOT(ISNUMBER(O516)),NOT(ISNUMBER(G516))),"липсва информация",O516*G516)</f>
        <v>42473.268701503803</v>
      </c>
      <c r="R516" s="16">
        <f t="shared" ref="R516:R579" si="75">IF(OR(NOT(ISNUMBER(J516)),NOT(ISNUMBER(N516)),NOT(ISNUMBER(G516))),"липсва информация",(J516-N516)*G516)</f>
        <v>40366.399999999994</v>
      </c>
      <c r="S516" s="2">
        <f t="shared" ref="S516:S579" si="76">IF(OR(NOT(ISNUMBER(J516)),NOT(ISNUMBER(O516)),NOT(ISNUMBER(G516))),"липсва информация",(J516-O516)*G516)</f>
        <v>24093.131298496191</v>
      </c>
      <c r="T516" s="14">
        <f t="shared" ref="T516:T579" si="77">IF(OR(NOT(ISNUMBER(J516)),NOT(ISNUMBER(N516)),J516=0),"липсва информация",(J516-N516)/J516)</f>
        <v>0.60640803768868379</v>
      </c>
      <c r="U516" s="5">
        <f t="shared" ref="U516:U579" si="78">IF(OR(NOT(ISNUMBER(J516)),NOT(ISNUMBER(O516)),J516=0),"липсва информация",(J516-O516)/J516)</f>
        <v>0.36194132923661476</v>
      </c>
      <c r="V516" s="14">
        <f t="shared" ref="V516:V579" si="79">IF(OR(NOT(ISNUMBER(R516)),NOT(ISNUMBER(J516)),NOT(ISNUMBER(G516)),J516*G516=0),"липсва информация",R516/(J516*G516))</f>
        <v>0.60640803768868379</v>
      </c>
      <c r="W516" s="11">
        <f t="shared" ref="W516:W579" si="80">IF(OR(NOT(ISNUMBER(S516)),NOT(ISNUMBER(J516)),NOT(ISNUMBER(G516)),J516*G516=0),"липсва информация",S516/(J516*G516))</f>
        <v>0.36194132923661476</v>
      </c>
    </row>
    <row r="517" spans="1:23" ht="18" x14ac:dyDescent="0.25">
      <c r="A517" t="s">
        <v>129</v>
      </c>
      <c r="B517" s="15" t="s">
        <v>144</v>
      </c>
      <c r="C517" t="s">
        <v>95</v>
      </c>
      <c r="D517" t="s">
        <v>26</v>
      </c>
      <c r="E517" t="s">
        <v>23</v>
      </c>
      <c r="F517" t="s">
        <v>14</v>
      </c>
      <c r="G517">
        <v>1</v>
      </c>
      <c r="H517" s="18">
        <v>46002</v>
      </c>
      <c r="I517" s="16">
        <v>33283.199999999997</v>
      </c>
      <c r="J517" s="2">
        <v>33283.199999999997</v>
      </c>
      <c r="K517" s="2">
        <f t="shared" si="72"/>
        <v>33283.199999999997</v>
      </c>
      <c r="L517" s="4"/>
      <c r="M517" s="27"/>
      <c r="N517" s="16">
        <v>13100</v>
      </c>
      <c r="O517" s="2">
        <v>21236.634350751901</v>
      </c>
      <c r="P517" s="16">
        <f t="shared" si="73"/>
        <v>13100</v>
      </c>
      <c r="Q517" s="2">
        <f t="shared" si="74"/>
        <v>21236.634350751901</v>
      </c>
      <c r="R517" s="16">
        <f t="shared" si="75"/>
        <v>20183.199999999997</v>
      </c>
      <c r="S517" s="2">
        <f t="shared" si="76"/>
        <v>12046.565649248096</v>
      </c>
      <c r="T517" s="14">
        <f t="shared" si="77"/>
        <v>0.60640803768868379</v>
      </c>
      <c r="U517" s="5">
        <f t="shared" si="78"/>
        <v>0.36194132923661476</v>
      </c>
      <c r="V517" s="14">
        <f t="shared" si="79"/>
        <v>0.60640803768868379</v>
      </c>
      <c r="W517" s="11">
        <f t="shared" si="80"/>
        <v>0.36194132923661476</v>
      </c>
    </row>
    <row r="518" spans="1:23" ht="18" x14ac:dyDescent="0.25">
      <c r="A518" t="s">
        <v>129</v>
      </c>
      <c r="B518" s="15" t="s">
        <v>144</v>
      </c>
      <c r="C518" t="s">
        <v>95</v>
      </c>
      <c r="D518" t="s">
        <v>26</v>
      </c>
      <c r="E518" t="s">
        <v>23</v>
      </c>
      <c r="F518" t="s">
        <v>14</v>
      </c>
      <c r="G518">
        <v>1</v>
      </c>
      <c r="H518" s="18">
        <v>46002</v>
      </c>
      <c r="I518" s="16">
        <v>33283.199999999997</v>
      </c>
      <c r="J518" s="2">
        <v>33283.199999999997</v>
      </c>
      <c r="K518" s="2">
        <f t="shared" si="72"/>
        <v>33283.199999999997</v>
      </c>
      <c r="L518" s="4"/>
      <c r="M518" s="27"/>
      <c r="N518" s="16">
        <v>13100</v>
      </c>
      <c r="O518" s="2">
        <v>21236.634350751901</v>
      </c>
      <c r="P518" s="16">
        <f t="shared" si="73"/>
        <v>13100</v>
      </c>
      <c r="Q518" s="2">
        <f t="shared" si="74"/>
        <v>21236.634350751901</v>
      </c>
      <c r="R518" s="16">
        <f t="shared" si="75"/>
        <v>20183.199999999997</v>
      </c>
      <c r="S518" s="2">
        <f t="shared" si="76"/>
        <v>12046.565649248096</v>
      </c>
      <c r="T518" s="14">
        <f t="shared" si="77"/>
        <v>0.60640803768868379</v>
      </c>
      <c r="U518" s="5">
        <f t="shared" si="78"/>
        <v>0.36194132923661476</v>
      </c>
      <c r="V518" s="14">
        <f t="shared" si="79"/>
        <v>0.60640803768868379</v>
      </c>
      <c r="W518" s="11">
        <f t="shared" si="80"/>
        <v>0.36194132923661476</v>
      </c>
    </row>
    <row r="519" spans="1:23" ht="18" x14ac:dyDescent="0.25">
      <c r="A519" t="s">
        <v>141</v>
      </c>
      <c r="B519" s="15" t="s">
        <v>144</v>
      </c>
      <c r="C519" t="s">
        <v>95</v>
      </c>
      <c r="D519" t="s">
        <v>26</v>
      </c>
      <c r="E519" t="s">
        <v>23</v>
      </c>
      <c r="F519" t="s">
        <v>92</v>
      </c>
      <c r="G519">
        <v>2</v>
      </c>
      <c r="H519" s="18">
        <v>45660</v>
      </c>
      <c r="I519" s="16">
        <v>16218.84</v>
      </c>
      <c r="J519" s="2">
        <v>16218.84</v>
      </c>
      <c r="K519" s="2">
        <f t="shared" si="72"/>
        <v>32437.68</v>
      </c>
      <c r="L519" s="4"/>
      <c r="M519" s="27"/>
      <c r="N519" s="16">
        <v>13100</v>
      </c>
      <c r="O519" s="2">
        <v>21108.330892105299</v>
      </c>
      <c r="P519" s="16">
        <f t="shared" si="73"/>
        <v>26200</v>
      </c>
      <c r="Q519" s="2">
        <f t="shared" si="74"/>
        <v>42216.661784210599</v>
      </c>
      <c r="R519" s="16">
        <f t="shared" si="75"/>
        <v>6237.68</v>
      </c>
      <c r="S519" s="2">
        <f t="shared" si="76"/>
        <v>-9778.9817842105986</v>
      </c>
      <c r="T519" s="14">
        <f t="shared" si="77"/>
        <v>0.19229735295495856</v>
      </c>
      <c r="U519" s="5">
        <f t="shared" si="78"/>
        <v>-0.30146982719511994</v>
      </c>
      <c r="V519" s="14">
        <f t="shared" si="79"/>
        <v>0.19229735295495856</v>
      </c>
      <c r="W519" s="11">
        <f t="shared" si="80"/>
        <v>-0.30146982719511994</v>
      </c>
    </row>
    <row r="520" spans="1:23" ht="18" x14ac:dyDescent="0.25">
      <c r="A520" t="s">
        <v>141</v>
      </c>
      <c r="B520" s="15" t="s">
        <v>144</v>
      </c>
      <c r="C520" t="s">
        <v>95</v>
      </c>
      <c r="D520" t="s">
        <v>26</v>
      </c>
      <c r="E520" t="s">
        <v>23</v>
      </c>
      <c r="F520" t="s">
        <v>92</v>
      </c>
      <c r="G520">
        <v>2</v>
      </c>
      <c r="H520" s="18">
        <v>45692</v>
      </c>
      <c r="I520" s="16">
        <v>16218.84</v>
      </c>
      <c r="J520" s="2">
        <v>16218.84</v>
      </c>
      <c r="K520" s="2">
        <f t="shared" si="72"/>
        <v>32437.68</v>
      </c>
      <c r="L520" s="4"/>
      <c r="M520" s="27"/>
      <c r="N520" s="16">
        <v>13100</v>
      </c>
      <c r="O520" s="2">
        <v>21108.330892105299</v>
      </c>
      <c r="P520" s="16">
        <f t="shared" si="73"/>
        <v>26200</v>
      </c>
      <c r="Q520" s="2">
        <f t="shared" si="74"/>
        <v>42216.661784210599</v>
      </c>
      <c r="R520" s="16">
        <f t="shared" si="75"/>
        <v>6237.68</v>
      </c>
      <c r="S520" s="2">
        <f t="shared" si="76"/>
        <v>-9778.9817842105986</v>
      </c>
      <c r="T520" s="14">
        <f t="shared" si="77"/>
        <v>0.19229735295495856</v>
      </c>
      <c r="U520" s="5">
        <f t="shared" si="78"/>
        <v>-0.30146982719511994</v>
      </c>
      <c r="V520" s="14">
        <f t="shared" si="79"/>
        <v>0.19229735295495856</v>
      </c>
      <c r="W520" s="11">
        <f t="shared" si="80"/>
        <v>-0.30146982719511994</v>
      </c>
    </row>
    <row r="521" spans="1:23" ht="18" x14ac:dyDescent="0.25">
      <c r="A521" t="s">
        <v>141</v>
      </c>
      <c r="B521" s="15" t="s">
        <v>144</v>
      </c>
      <c r="C521" t="s">
        <v>95</v>
      </c>
      <c r="D521" t="s">
        <v>26</v>
      </c>
      <c r="E521" t="s">
        <v>23</v>
      </c>
      <c r="F521" t="s">
        <v>92</v>
      </c>
      <c r="G521">
        <v>2</v>
      </c>
      <c r="H521" s="18">
        <v>45723</v>
      </c>
      <c r="I521" s="16">
        <v>16218.84</v>
      </c>
      <c r="J521" s="2">
        <v>16218.84</v>
      </c>
      <c r="K521" s="2">
        <f t="shared" si="72"/>
        <v>32437.68</v>
      </c>
      <c r="L521" s="4"/>
      <c r="M521" s="27"/>
      <c r="N521" s="16">
        <v>13100</v>
      </c>
      <c r="O521" s="2">
        <v>21108.330892105299</v>
      </c>
      <c r="P521" s="16">
        <f t="shared" si="73"/>
        <v>26200</v>
      </c>
      <c r="Q521" s="2">
        <f t="shared" si="74"/>
        <v>42216.661784210599</v>
      </c>
      <c r="R521" s="16">
        <f t="shared" si="75"/>
        <v>6237.68</v>
      </c>
      <c r="S521" s="2">
        <f t="shared" si="76"/>
        <v>-9778.9817842105986</v>
      </c>
      <c r="T521" s="14">
        <f t="shared" si="77"/>
        <v>0.19229735295495856</v>
      </c>
      <c r="U521" s="5">
        <f t="shared" si="78"/>
        <v>-0.30146982719511994</v>
      </c>
      <c r="V521" s="14">
        <f t="shared" si="79"/>
        <v>0.19229735295495856</v>
      </c>
      <c r="W521" s="11">
        <f t="shared" si="80"/>
        <v>-0.30146982719511994</v>
      </c>
    </row>
    <row r="522" spans="1:23" ht="18" x14ac:dyDescent="0.25">
      <c r="A522" t="s">
        <v>141</v>
      </c>
      <c r="B522" s="15" t="s">
        <v>144</v>
      </c>
      <c r="C522" t="s">
        <v>95</v>
      </c>
      <c r="D522" t="s">
        <v>26</v>
      </c>
      <c r="E522" t="s">
        <v>23</v>
      </c>
      <c r="F522" t="s">
        <v>92</v>
      </c>
      <c r="G522">
        <v>2</v>
      </c>
      <c r="H522" s="18">
        <v>45758</v>
      </c>
      <c r="I522" s="16">
        <v>16217.52</v>
      </c>
      <c r="J522" s="2">
        <v>16217.52</v>
      </c>
      <c r="K522" s="2">
        <f t="shared" si="72"/>
        <v>32435.040000000001</v>
      </c>
      <c r="L522" s="4"/>
      <c r="M522" s="27"/>
      <c r="N522" s="16">
        <v>13100</v>
      </c>
      <c r="O522" s="2">
        <v>21108.320967293199</v>
      </c>
      <c r="P522" s="16">
        <f t="shared" si="73"/>
        <v>26200</v>
      </c>
      <c r="Q522" s="2">
        <f t="shared" si="74"/>
        <v>42216.641934586398</v>
      </c>
      <c r="R522" s="16">
        <f t="shared" si="75"/>
        <v>6235.0400000000009</v>
      </c>
      <c r="S522" s="2">
        <f t="shared" si="76"/>
        <v>-9781.601934586397</v>
      </c>
      <c r="T522" s="14">
        <f t="shared" si="77"/>
        <v>0.19223161124512259</v>
      </c>
      <c r="U522" s="5">
        <f t="shared" si="78"/>
        <v>-0.30157514634131471</v>
      </c>
      <c r="V522" s="14">
        <f t="shared" si="79"/>
        <v>0.19223161124512259</v>
      </c>
      <c r="W522" s="11">
        <f t="shared" si="80"/>
        <v>-0.30157514634131471</v>
      </c>
    </row>
    <row r="523" spans="1:23" ht="18" x14ac:dyDescent="0.25">
      <c r="A523" t="s">
        <v>141</v>
      </c>
      <c r="B523" s="15" t="s">
        <v>144</v>
      </c>
      <c r="C523" t="s">
        <v>95</v>
      </c>
      <c r="D523" t="s">
        <v>26</v>
      </c>
      <c r="E523" t="s">
        <v>23</v>
      </c>
      <c r="F523" t="s">
        <v>92</v>
      </c>
      <c r="G523">
        <v>2</v>
      </c>
      <c r="H523" s="18">
        <v>45786</v>
      </c>
      <c r="I523" s="16">
        <v>16217.52</v>
      </c>
      <c r="J523" s="2">
        <v>16217.52</v>
      </c>
      <c r="K523" s="2">
        <f t="shared" si="72"/>
        <v>32435.040000000001</v>
      </c>
      <c r="L523" s="4"/>
      <c r="M523" s="27"/>
      <c r="N523" s="16">
        <v>13100</v>
      </c>
      <c r="O523" s="2">
        <v>21108.320967293199</v>
      </c>
      <c r="P523" s="16">
        <f t="shared" si="73"/>
        <v>26200</v>
      </c>
      <c r="Q523" s="2">
        <f t="shared" si="74"/>
        <v>42216.641934586398</v>
      </c>
      <c r="R523" s="16">
        <f t="shared" si="75"/>
        <v>6235.0400000000009</v>
      </c>
      <c r="S523" s="2">
        <f t="shared" si="76"/>
        <v>-9781.601934586397</v>
      </c>
      <c r="T523" s="14">
        <f t="shared" si="77"/>
        <v>0.19223161124512259</v>
      </c>
      <c r="U523" s="5">
        <f t="shared" si="78"/>
        <v>-0.30157514634131471</v>
      </c>
      <c r="V523" s="14">
        <f t="shared" si="79"/>
        <v>0.19223161124512259</v>
      </c>
      <c r="W523" s="11">
        <f t="shared" si="80"/>
        <v>-0.30157514634131471</v>
      </c>
    </row>
    <row r="524" spans="1:23" ht="18" x14ac:dyDescent="0.25">
      <c r="A524" t="s">
        <v>141</v>
      </c>
      <c r="B524" s="15" t="s">
        <v>144</v>
      </c>
      <c r="C524" t="s">
        <v>95</v>
      </c>
      <c r="D524" t="s">
        <v>26</v>
      </c>
      <c r="E524" t="s">
        <v>23</v>
      </c>
      <c r="F524" t="s">
        <v>92</v>
      </c>
      <c r="G524">
        <v>2</v>
      </c>
      <c r="H524" s="18">
        <v>45821</v>
      </c>
      <c r="I524" s="16">
        <v>16217.52</v>
      </c>
      <c r="J524" s="2">
        <v>16217.52</v>
      </c>
      <c r="K524" s="2">
        <f t="shared" si="72"/>
        <v>32435.040000000001</v>
      </c>
      <c r="L524" s="4"/>
      <c r="M524" s="27"/>
      <c r="N524" s="16">
        <v>13100</v>
      </c>
      <c r="O524" s="2">
        <v>21108.320967293199</v>
      </c>
      <c r="P524" s="16">
        <f t="shared" si="73"/>
        <v>26200</v>
      </c>
      <c r="Q524" s="2">
        <f t="shared" si="74"/>
        <v>42216.641934586398</v>
      </c>
      <c r="R524" s="16">
        <f t="shared" si="75"/>
        <v>6235.0400000000009</v>
      </c>
      <c r="S524" s="2">
        <f t="shared" si="76"/>
        <v>-9781.601934586397</v>
      </c>
      <c r="T524" s="14">
        <f t="shared" si="77"/>
        <v>0.19223161124512259</v>
      </c>
      <c r="U524" s="5">
        <f t="shared" si="78"/>
        <v>-0.30157514634131471</v>
      </c>
      <c r="V524" s="14">
        <f t="shared" si="79"/>
        <v>0.19223161124512259</v>
      </c>
      <c r="W524" s="11">
        <f t="shared" si="80"/>
        <v>-0.30157514634131471</v>
      </c>
    </row>
    <row r="525" spans="1:23" ht="18" x14ac:dyDescent="0.25">
      <c r="A525" t="s">
        <v>141</v>
      </c>
      <c r="B525" s="15" t="s">
        <v>144</v>
      </c>
      <c r="C525" t="s">
        <v>95</v>
      </c>
      <c r="D525" t="s">
        <v>26</v>
      </c>
      <c r="E525" t="s">
        <v>23</v>
      </c>
      <c r="F525" t="s">
        <v>92</v>
      </c>
      <c r="G525">
        <v>2</v>
      </c>
      <c r="H525" s="18">
        <v>45847</v>
      </c>
      <c r="I525" s="16">
        <v>16217.52</v>
      </c>
      <c r="J525" s="2">
        <v>16217.52</v>
      </c>
      <c r="K525" s="2">
        <f t="shared" si="72"/>
        <v>32435.040000000001</v>
      </c>
      <c r="L525" s="4"/>
      <c r="M525" s="27"/>
      <c r="N525" s="16">
        <v>13100</v>
      </c>
      <c r="O525" s="2">
        <v>21108.320967293199</v>
      </c>
      <c r="P525" s="16">
        <f t="shared" si="73"/>
        <v>26200</v>
      </c>
      <c r="Q525" s="2">
        <f t="shared" si="74"/>
        <v>42216.641934586398</v>
      </c>
      <c r="R525" s="16">
        <f t="shared" si="75"/>
        <v>6235.0400000000009</v>
      </c>
      <c r="S525" s="2">
        <f t="shared" si="76"/>
        <v>-9781.601934586397</v>
      </c>
      <c r="T525" s="14">
        <f t="shared" si="77"/>
        <v>0.19223161124512259</v>
      </c>
      <c r="U525" s="5">
        <f t="shared" si="78"/>
        <v>-0.30157514634131471</v>
      </c>
      <c r="V525" s="14">
        <f t="shared" si="79"/>
        <v>0.19223161124512259</v>
      </c>
      <c r="W525" s="11">
        <f t="shared" si="80"/>
        <v>-0.30157514634131471</v>
      </c>
    </row>
    <row r="526" spans="1:23" ht="18" x14ac:dyDescent="0.25">
      <c r="A526" t="s">
        <v>141</v>
      </c>
      <c r="B526" s="15" t="s">
        <v>144</v>
      </c>
      <c r="C526" t="s">
        <v>95</v>
      </c>
      <c r="D526" t="s">
        <v>26</v>
      </c>
      <c r="E526" t="s">
        <v>23</v>
      </c>
      <c r="F526" t="s">
        <v>92</v>
      </c>
      <c r="G526">
        <v>2</v>
      </c>
      <c r="H526" s="18">
        <v>45868</v>
      </c>
      <c r="I526" s="16">
        <v>16217.52</v>
      </c>
      <c r="J526" s="2">
        <v>16217.52</v>
      </c>
      <c r="K526" s="2">
        <f t="shared" si="72"/>
        <v>32435.040000000001</v>
      </c>
      <c r="L526" s="4"/>
      <c r="M526" s="27"/>
      <c r="N526" s="16">
        <v>13100</v>
      </c>
      <c r="O526" s="2">
        <v>21108.320967293199</v>
      </c>
      <c r="P526" s="16">
        <f t="shared" si="73"/>
        <v>26200</v>
      </c>
      <c r="Q526" s="2">
        <f t="shared" si="74"/>
        <v>42216.641934586398</v>
      </c>
      <c r="R526" s="16">
        <f t="shared" si="75"/>
        <v>6235.0400000000009</v>
      </c>
      <c r="S526" s="2">
        <f t="shared" si="76"/>
        <v>-9781.601934586397</v>
      </c>
      <c r="T526" s="14">
        <f t="shared" si="77"/>
        <v>0.19223161124512259</v>
      </c>
      <c r="U526" s="5">
        <f t="shared" si="78"/>
        <v>-0.30157514634131471</v>
      </c>
      <c r="V526" s="14">
        <f t="shared" si="79"/>
        <v>0.19223161124512259</v>
      </c>
      <c r="W526" s="11">
        <f t="shared" si="80"/>
        <v>-0.30157514634131471</v>
      </c>
    </row>
    <row r="527" spans="1:23" ht="18" x14ac:dyDescent="0.25">
      <c r="A527" t="s">
        <v>141</v>
      </c>
      <c r="B527" s="15" t="s">
        <v>144</v>
      </c>
      <c r="C527" t="s">
        <v>95</v>
      </c>
      <c r="D527" t="s">
        <v>26</v>
      </c>
      <c r="E527" t="s">
        <v>23</v>
      </c>
      <c r="F527" t="s">
        <v>92</v>
      </c>
      <c r="G527">
        <v>2</v>
      </c>
      <c r="H527" s="18">
        <v>45895</v>
      </c>
      <c r="I527" s="16">
        <v>16217.52</v>
      </c>
      <c r="J527" s="2">
        <v>16217.52</v>
      </c>
      <c r="K527" s="2">
        <f t="shared" si="72"/>
        <v>32435.040000000001</v>
      </c>
      <c r="L527" s="4"/>
      <c r="M527" s="27"/>
      <c r="N527" s="16">
        <v>13100</v>
      </c>
      <c r="O527" s="2">
        <v>21108.320967293199</v>
      </c>
      <c r="P527" s="16">
        <f t="shared" si="73"/>
        <v>26200</v>
      </c>
      <c r="Q527" s="2">
        <f t="shared" si="74"/>
        <v>42216.641934586398</v>
      </c>
      <c r="R527" s="16">
        <f t="shared" si="75"/>
        <v>6235.0400000000009</v>
      </c>
      <c r="S527" s="2">
        <f t="shared" si="76"/>
        <v>-9781.601934586397</v>
      </c>
      <c r="T527" s="14">
        <f t="shared" si="77"/>
        <v>0.19223161124512259</v>
      </c>
      <c r="U527" s="5">
        <f t="shared" si="78"/>
        <v>-0.30157514634131471</v>
      </c>
      <c r="V527" s="14">
        <f t="shared" si="79"/>
        <v>0.19223161124512259</v>
      </c>
      <c r="W527" s="11">
        <f t="shared" si="80"/>
        <v>-0.30157514634131471</v>
      </c>
    </row>
    <row r="528" spans="1:23" ht="18" x14ac:dyDescent="0.25">
      <c r="A528" t="s">
        <v>141</v>
      </c>
      <c r="B528" s="15" t="s">
        <v>144</v>
      </c>
      <c r="C528" t="s">
        <v>95</v>
      </c>
      <c r="D528" t="s">
        <v>26</v>
      </c>
      <c r="E528" t="s">
        <v>23</v>
      </c>
      <c r="F528" t="s">
        <v>92</v>
      </c>
      <c r="G528">
        <v>2</v>
      </c>
      <c r="H528" s="18">
        <v>45943</v>
      </c>
      <c r="I528" s="16">
        <v>16217.52</v>
      </c>
      <c r="J528" s="2">
        <v>16217.52</v>
      </c>
      <c r="K528" s="2">
        <f t="shared" si="72"/>
        <v>32435.040000000001</v>
      </c>
      <c r="L528" s="4"/>
      <c r="M528" s="27"/>
      <c r="N528" s="16">
        <v>13100</v>
      </c>
      <c r="O528" s="2">
        <v>21108.320967293199</v>
      </c>
      <c r="P528" s="16">
        <f t="shared" si="73"/>
        <v>26200</v>
      </c>
      <c r="Q528" s="2">
        <f t="shared" si="74"/>
        <v>42216.641934586398</v>
      </c>
      <c r="R528" s="16">
        <f t="shared" si="75"/>
        <v>6235.0400000000009</v>
      </c>
      <c r="S528" s="2">
        <f t="shared" si="76"/>
        <v>-9781.601934586397</v>
      </c>
      <c r="T528" s="14">
        <f t="shared" si="77"/>
        <v>0.19223161124512259</v>
      </c>
      <c r="U528" s="5">
        <f t="shared" si="78"/>
        <v>-0.30157514634131471</v>
      </c>
      <c r="V528" s="14">
        <f t="shared" si="79"/>
        <v>0.19223161124512259</v>
      </c>
      <c r="W528" s="11">
        <f t="shared" si="80"/>
        <v>-0.30157514634131471</v>
      </c>
    </row>
    <row r="529" spans="1:23" ht="18" x14ac:dyDescent="0.25">
      <c r="A529" t="s">
        <v>141</v>
      </c>
      <c r="B529" s="15" t="s">
        <v>144</v>
      </c>
      <c r="C529" t="s">
        <v>95</v>
      </c>
      <c r="D529" t="s">
        <v>26</v>
      </c>
      <c r="E529" t="s">
        <v>23</v>
      </c>
      <c r="F529" t="s">
        <v>92</v>
      </c>
      <c r="G529">
        <v>2</v>
      </c>
      <c r="H529" s="18">
        <v>45952</v>
      </c>
      <c r="I529" s="16">
        <v>16217.52</v>
      </c>
      <c r="J529" s="2">
        <v>16217.52</v>
      </c>
      <c r="K529" s="2">
        <f t="shared" si="72"/>
        <v>32435.040000000001</v>
      </c>
      <c r="L529" s="4"/>
      <c r="M529" s="27"/>
      <c r="N529" s="16">
        <v>13100</v>
      </c>
      <c r="O529" s="2">
        <v>21108.320967293199</v>
      </c>
      <c r="P529" s="16">
        <f t="shared" si="73"/>
        <v>26200</v>
      </c>
      <c r="Q529" s="2">
        <f t="shared" si="74"/>
        <v>42216.641934586398</v>
      </c>
      <c r="R529" s="16">
        <f t="shared" si="75"/>
        <v>6235.0400000000009</v>
      </c>
      <c r="S529" s="2">
        <f t="shared" si="76"/>
        <v>-9781.601934586397</v>
      </c>
      <c r="T529" s="14">
        <f t="shared" si="77"/>
        <v>0.19223161124512259</v>
      </c>
      <c r="U529" s="5">
        <f t="shared" si="78"/>
        <v>-0.30157514634131471</v>
      </c>
      <c r="V529" s="14">
        <f t="shared" si="79"/>
        <v>0.19223161124512259</v>
      </c>
      <c r="W529" s="11">
        <f t="shared" si="80"/>
        <v>-0.30157514634131471</v>
      </c>
    </row>
    <row r="530" spans="1:23" ht="18" x14ac:dyDescent="0.25">
      <c r="A530" t="s">
        <v>141</v>
      </c>
      <c r="B530" s="15" t="s">
        <v>144</v>
      </c>
      <c r="C530" t="s">
        <v>95</v>
      </c>
      <c r="D530" t="s">
        <v>26</v>
      </c>
      <c r="E530" t="s">
        <v>23</v>
      </c>
      <c r="F530" t="s">
        <v>92</v>
      </c>
      <c r="G530">
        <v>2</v>
      </c>
      <c r="H530" s="18">
        <v>46002</v>
      </c>
      <c r="I530" s="16">
        <v>16217.52</v>
      </c>
      <c r="J530" s="2">
        <v>16217.52</v>
      </c>
      <c r="K530" s="2">
        <f t="shared" si="72"/>
        <v>32435.040000000001</v>
      </c>
      <c r="L530" s="4"/>
      <c r="M530" s="27"/>
      <c r="N530" s="16">
        <v>13100</v>
      </c>
      <c r="O530" s="2">
        <v>21108.320967293199</v>
      </c>
      <c r="P530" s="16">
        <f t="shared" si="73"/>
        <v>26200</v>
      </c>
      <c r="Q530" s="2">
        <f t="shared" si="74"/>
        <v>42216.641934586398</v>
      </c>
      <c r="R530" s="16">
        <f t="shared" si="75"/>
        <v>6235.0400000000009</v>
      </c>
      <c r="S530" s="2">
        <f t="shared" si="76"/>
        <v>-9781.601934586397</v>
      </c>
      <c r="T530" s="14">
        <f t="shared" si="77"/>
        <v>0.19223161124512259</v>
      </c>
      <c r="U530" s="5">
        <f t="shared" si="78"/>
        <v>-0.30157514634131471</v>
      </c>
      <c r="V530" s="14">
        <f t="shared" si="79"/>
        <v>0.19223161124512259</v>
      </c>
      <c r="W530" s="11">
        <f t="shared" si="80"/>
        <v>-0.30157514634131471</v>
      </c>
    </row>
    <row r="531" spans="1:23" ht="18" x14ac:dyDescent="0.25">
      <c r="A531" t="s">
        <v>99</v>
      </c>
      <c r="B531" s="15" t="s">
        <v>144</v>
      </c>
      <c r="C531" t="s">
        <v>95</v>
      </c>
      <c r="D531" t="s">
        <v>4</v>
      </c>
      <c r="E531" t="s">
        <v>23</v>
      </c>
      <c r="F531" t="s">
        <v>100</v>
      </c>
      <c r="G531">
        <v>6</v>
      </c>
      <c r="H531" s="18">
        <v>45706</v>
      </c>
      <c r="I531" s="16" t="s">
        <v>177</v>
      </c>
      <c r="J531" s="2">
        <v>62559.6</v>
      </c>
      <c r="K531" s="2">
        <f t="shared" si="72"/>
        <v>375357.6</v>
      </c>
      <c r="L531" s="4"/>
      <c r="M531" s="27"/>
      <c r="N531" s="16">
        <v>13100</v>
      </c>
      <c r="O531" s="2">
        <v>21301.652593584899</v>
      </c>
      <c r="P531" s="16">
        <f t="shared" si="73"/>
        <v>78600</v>
      </c>
      <c r="Q531" s="2">
        <f t="shared" si="74"/>
        <v>127809.91556150939</v>
      </c>
      <c r="R531" s="16">
        <f t="shared" si="75"/>
        <v>296757.59999999998</v>
      </c>
      <c r="S531" s="2">
        <f t="shared" si="76"/>
        <v>247547.6844384906</v>
      </c>
      <c r="T531" s="14">
        <f t="shared" si="77"/>
        <v>0.79059968414120296</v>
      </c>
      <c r="U531" s="5">
        <f t="shared" si="78"/>
        <v>0.65949826096098918</v>
      </c>
      <c r="V531" s="14">
        <f t="shared" si="79"/>
        <v>0.79059968414120296</v>
      </c>
      <c r="W531" s="11">
        <f t="shared" si="80"/>
        <v>0.65949826096098929</v>
      </c>
    </row>
    <row r="532" spans="1:23" ht="18" x14ac:dyDescent="0.25">
      <c r="A532" t="s">
        <v>99</v>
      </c>
      <c r="B532" s="15" t="s">
        <v>144</v>
      </c>
      <c r="C532" t="s">
        <v>95</v>
      </c>
      <c r="D532" t="s">
        <v>4</v>
      </c>
      <c r="E532" t="s">
        <v>23</v>
      </c>
      <c r="F532" t="s">
        <v>100</v>
      </c>
      <c r="G532">
        <v>3</v>
      </c>
      <c r="H532" s="18">
        <v>45734</v>
      </c>
      <c r="I532" s="16" t="s">
        <v>178</v>
      </c>
      <c r="J532" s="2">
        <v>62559.6</v>
      </c>
      <c r="K532" s="2">
        <f t="shared" si="72"/>
        <v>187678.8</v>
      </c>
      <c r="L532" s="4"/>
      <c r="M532" s="27"/>
      <c r="N532" s="16">
        <v>13100</v>
      </c>
      <c r="O532" s="2">
        <v>21301.652593584899</v>
      </c>
      <c r="P532" s="16">
        <f t="shared" si="73"/>
        <v>39300</v>
      </c>
      <c r="Q532" s="2">
        <f t="shared" si="74"/>
        <v>63904.957780754696</v>
      </c>
      <c r="R532" s="16">
        <f t="shared" si="75"/>
        <v>148378.79999999999</v>
      </c>
      <c r="S532" s="2">
        <f t="shared" si="76"/>
        <v>123773.8422192453</v>
      </c>
      <c r="T532" s="14">
        <f t="shared" si="77"/>
        <v>0.79059968414120296</v>
      </c>
      <c r="U532" s="5">
        <f t="shared" si="78"/>
        <v>0.65949826096098918</v>
      </c>
      <c r="V532" s="14">
        <f t="shared" si="79"/>
        <v>0.79059968414120296</v>
      </c>
      <c r="W532" s="11">
        <f t="shared" si="80"/>
        <v>0.65949826096098929</v>
      </c>
    </row>
    <row r="533" spans="1:23" ht="18" x14ac:dyDescent="0.25">
      <c r="A533" t="s">
        <v>99</v>
      </c>
      <c r="B533" s="15" t="s">
        <v>144</v>
      </c>
      <c r="C533" t="s">
        <v>95</v>
      </c>
      <c r="D533" t="s">
        <v>4</v>
      </c>
      <c r="E533" t="s">
        <v>23</v>
      </c>
      <c r="F533" t="s">
        <v>100</v>
      </c>
      <c r="G533">
        <v>6</v>
      </c>
      <c r="H533" s="18">
        <v>45812</v>
      </c>
      <c r="I533" s="16" t="s">
        <v>179</v>
      </c>
      <c r="J533" s="2">
        <v>34967.4</v>
      </c>
      <c r="K533" s="2">
        <f t="shared" si="72"/>
        <v>209804.40000000002</v>
      </c>
      <c r="L533" s="4"/>
      <c r="M533" s="27"/>
      <c r="N533" s="16">
        <v>13100</v>
      </c>
      <c r="O533" s="2">
        <v>21197.531084151</v>
      </c>
      <c r="P533" s="16">
        <f t="shared" si="73"/>
        <v>78600</v>
      </c>
      <c r="Q533" s="2">
        <f t="shared" si="74"/>
        <v>127185.186504906</v>
      </c>
      <c r="R533" s="16">
        <f t="shared" si="75"/>
        <v>131204.40000000002</v>
      </c>
      <c r="S533" s="2">
        <f t="shared" si="76"/>
        <v>82619.213495094009</v>
      </c>
      <c r="T533" s="14">
        <f t="shared" si="77"/>
        <v>0.62536534028838286</v>
      </c>
      <c r="U533" s="5">
        <f t="shared" si="78"/>
        <v>0.39379161492844766</v>
      </c>
      <c r="V533" s="14">
        <f t="shared" si="79"/>
        <v>0.62536534028838298</v>
      </c>
      <c r="W533" s="11">
        <f t="shared" si="80"/>
        <v>0.39379161492844766</v>
      </c>
    </row>
    <row r="534" spans="1:23" ht="18" x14ac:dyDescent="0.25">
      <c r="A534" t="s">
        <v>99</v>
      </c>
      <c r="B534" s="15" t="s">
        <v>144</v>
      </c>
      <c r="C534" t="s">
        <v>95</v>
      </c>
      <c r="D534" t="s">
        <v>4</v>
      </c>
      <c r="E534" t="s">
        <v>23</v>
      </c>
      <c r="F534" t="s">
        <v>100</v>
      </c>
      <c r="G534">
        <v>9</v>
      </c>
      <c r="H534" s="18">
        <v>45825</v>
      </c>
      <c r="I534" s="16" t="s">
        <v>179</v>
      </c>
      <c r="J534" s="2">
        <v>34967.4</v>
      </c>
      <c r="K534" s="2">
        <f t="shared" si="72"/>
        <v>314706.60000000003</v>
      </c>
      <c r="L534" s="4"/>
      <c r="M534" s="27"/>
      <c r="N534" s="16">
        <v>13100</v>
      </c>
      <c r="O534" s="2">
        <v>21197.531084151</v>
      </c>
      <c r="P534" s="16">
        <f t="shared" si="73"/>
        <v>117900</v>
      </c>
      <c r="Q534" s="2">
        <f t="shared" si="74"/>
        <v>190777.77975735901</v>
      </c>
      <c r="R534" s="16">
        <f t="shared" si="75"/>
        <v>196806.6</v>
      </c>
      <c r="S534" s="2">
        <f t="shared" si="76"/>
        <v>123928.82024264101</v>
      </c>
      <c r="T534" s="14">
        <f t="shared" si="77"/>
        <v>0.62536534028838286</v>
      </c>
      <c r="U534" s="5">
        <f t="shared" si="78"/>
        <v>0.39379161492844766</v>
      </c>
      <c r="V534" s="14">
        <f t="shared" si="79"/>
        <v>0.62536534028838286</v>
      </c>
      <c r="W534" s="11">
        <f t="shared" si="80"/>
        <v>0.39379161492844766</v>
      </c>
    </row>
    <row r="535" spans="1:23" ht="18" x14ac:dyDescent="0.25">
      <c r="A535" t="s">
        <v>99</v>
      </c>
      <c r="B535" s="15" t="s">
        <v>144</v>
      </c>
      <c r="C535" t="s">
        <v>95</v>
      </c>
      <c r="D535" t="s">
        <v>4</v>
      </c>
      <c r="E535" t="s">
        <v>23</v>
      </c>
      <c r="F535" t="s">
        <v>100</v>
      </c>
      <c r="G535">
        <v>3</v>
      </c>
      <c r="H535" s="18">
        <v>45834</v>
      </c>
      <c r="I535" s="16" t="s">
        <v>180</v>
      </c>
      <c r="J535" s="2">
        <v>66811.199999999997</v>
      </c>
      <c r="K535" s="2">
        <f t="shared" si="72"/>
        <v>200433.59999999998</v>
      </c>
      <c r="L535" s="4"/>
      <c r="M535" s="27"/>
      <c r="N535" s="16">
        <v>13100</v>
      </c>
      <c r="O535" s="2">
        <v>21317.696367169799</v>
      </c>
      <c r="P535" s="16">
        <f t="shared" si="73"/>
        <v>39300</v>
      </c>
      <c r="Q535" s="2">
        <f t="shared" si="74"/>
        <v>63953.089101509395</v>
      </c>
      <c r="R535" s="16">
        <f t="shared" si="75"/>
        <v>161133.59999999998</v>
      </c>
      <c r="S535" s="2">
        <f t="shared" si="76"/>
        <v>136480.51089849058</v>
      </c>
      <c r="T535" s="14">
        <f t="shared" si="77"/>
        <v>0.80392509040400406</v>
      </c>
      <c r="U535" s="5">
        <f t="shared" si="78"/>
        <v>0.68092630626048023</v>
      </c>
      <c r="V535" s="14">
        <f t="shared" si="79"/>
        <v>0.80392509040400406</v>
      </c>
      <c r="W535" s="11">
        <f t="shared" si="80"/>
        <v>0.68092630626048023</v>
      </c>
    </row>
    <row r="536" spans="1:23" ht="18" x14ac:dyDescent="0.25">
      <c r="A536" t="s">
        <v>99</v>
      </c>
      <c r="B536" s="15" t="s">
        <v>144</v>
      </c>
      <c r="C536" t="s">
        <v>95</v>
      </c>
      <c r="D536" t="s">
        <v>4</v>
      </c>
      <c r="E536" t="s">
        <v>23</v>
      </c>
      <c r="F536" t="s">
        <v>100</v>
      </c>
      <c r="G536">
        <v>3</v>
      </c>
      <c r="H536" s="18">
        <v>45853</v>
      </c>
      <c r="I536" s="16" t="s">
        <v>180</v>
      </c>
      <c r="J536" s="2">
        <v>66811.199999999997</v>
      </c>
      <c r="K536" s="2">
        <f t="shared" si="72"/>
        <v>200433.59999999998</v>
      </c>
      <c r="L536" s="4"/>
      <c r="M536" s="27"/>
      <c r="N536" s="16">
        <v>13100</v>
      </c>
      <c r="O536" s="2">
        <v>21317.696367169799</v>
      </c>
      <c r="P536" s="16">
        <f t="shared" si="73"/>
        <v>39300</v>
      </c>
      <c r="Q536" s="2">
        <f t="shared" si="74"/>
        <v>63953.089101509395</v>
      </c>
      <c r="R536" s="16">
        <f t="shared" si="75"/>
        <v>161133.59999999998</v>
      </c>
      <c r="S536" s="2">
        <f t="shared" si="76"/>
        <v>136480.51089849058</v>
      </c>
      <c r="T536" s="14">
        <f t="shared" si="77"/>
        <v>0.80392509040400406</v>
      </c>
      <c r="U536" s="5">
        <f t="shared" si="78"/>
        <v>0.68092630626048023</v>
      </c>
      <c r="V536" s="14">
        <f t="shared" si="79"/>
        <v>0.80392509040400406</v>
      </c>
      <c r="W536" s="11">
        <f t="shared" si="80"/>
        <v>0.68092630626048023</v>
      </c>
    </row>
    <row r="537" spans="1:23" ht="18" x14ac:dyDescent="0.25">
      <c r="A537" t="s">
        <v>99</v>
      </c>
      <c r="B537" s="15" t="s">
        <v>144</v>
      </c>
      <c r="C537" t="s">
        <v>95</v>
      </c>
      <c r="D537" t="s">
        <v>4</v>
      </c>
      <c r="E537" t="s">
        <v>23</v>
      </c>
      <c r="F537" t="s">
        <v>100</v>
      </c>
      <c r="G537">
        <v>4</v>
      </c>
      <c r="H537" s="18">
        <v>45866</v>
      </c>
      <c r="I537" s="16" t="s">
        <v>181</v>
      </c>
      <c r="J537" s="2">
        <v>81697.8</v>
      </c>
      <c r="K537" s="2">
        <f t="shared" si="72"/>
        <v>326791.2</v>
      </c>
      <c r="L537" s="4"/>
      <c r="M537" s="27"/>
      <c r="N537" s="16">
        <v>13100</v>
      </c>
      <c r="O537" s="2">
        <v>21373.872216226398</v>
      </c>
      <c r="P537" s="16">
        <f t="shared" si="73"/>
        <v>52400</v>
      </c>
      <c r="Q537" s="2">
        <f t="shared" si="74"/>
        <v>85495.488864905594</v>
      </c>
      <c r="R537" s="16">
        <f t="shared" si="75"/>
        <v>274391.2</v>
      </c>
      <c r="S537" s="2">
        <f t="shared" si="76"/>
        <v>241295.7111350944</v>
      </c>
      <c r="T537" s="14">
        <f t="shared" si="77"/>
        <v>0.83965296495132058</v>
      </c>
      <c r="U537" s="5">
        <f t="shared" si="78"/>
        <v>0.73837885210830156</v>
      </c>
      <c r="V537" s="14">
        <f t="shared" si="79"/>
        <v>0.83965296495132058</v>
      </c>
      <c r="W537" s="11">
        <f t="shared" si="80"/>
        <v>0.73837885210830156</v>
      </c>
    </row>
    <row r="538" spans="1:23" ht="18" x14ac:dyDescent="0.25">
      <c r="A538" t="s">
        <v>99</v>
      </c>
      <c r="B538" s="15" t="s">
        <v>144</v>
      </c>
      <c r="C538" t="s">
        <v>95</v>
      </c>
      <c r="D538" t="s">
        <v>4</v>
      </c>
      <c r="E538" t="s">
        <v>23</v>
      </c>
      <c r="F538" t="s">
        <v>100</v>
      </c>
      <c r="G538">
        <v>8</v>
      </c>
      <c r="H538" s="18">
        <v>45890</v>
      </c>
      <c r="I538" s="16" t="s">
        <v>181</v>
      </c>
      <c r="J538" s="2">
        <v>81697.8</v>
      </c>
      <c r="K538" s="2">
        <f t="shared" si="72"/>
        <v>653582.4</v>
      </c>
      <c r="L538" s="4"/>
      <c r="M538" s="27"/>
      <c r="N538" s="16">
        <v>13100</v>
      </c>
      <c r="O538" s="2">
        <v>21373.872216226398</v>
      </c>
      <c r="P538" s="16">
        <f t="shared" si="73"/>
        <v>104800</v>
      </c>
      <c r="Q538" s="2">
        <f t="shared" si="74"/>
        <v>170990.97772981119</v>
      </c>
      <c r="R538" s="16">
        <f t="shared" si="75"/>
        <v>548782.4</v>
      </c>
      <c r="S538" s="2">
        <f t="shared" si="76"/>
        <v>482591.42227018881</v>
      </c>
      <c r="T538" s="14">
        <f t="shared" si="77"/>
        <v>0.83965296495132058</v>
      </c>
      <c r="U538" s="5">
        <f t="shared" si="78"/>
        <v>0.73837885210830156</v>
      </c>
      <c r="V538" s="14">
        <f t="shared" si="79"/>
        <v>0.83965296495132058</v>
      </c>
      <c r="W538" s="11">
        <f t="shared" si="80"/>
        <v>0.73837885210830156</v>
      </c>
    </row>
    <row r="539" spans="1:23" ht="18" x14ac:dyDescent="0.25">
      <c r="A539" t="s">
        <v>99</v>
      </c>
      <c r="B539" s="15" t="s">
        <v>144</v>
      </c>
      <c r="C539" t="s">
        <v>95</v>
      </c>
      <c r="D539" t="s">
        <v>4</v>
      </c>
      <c r="E539" t="s">
        <v>23</v>
      </c>
      <c r="F539" t="s">
        <v>100</v>
      </c>
      <c r="G539">
        <v>9</v>
      </c>
      <c r="H539" s="18">
        <v>45898</v>
      </c>
      <c r="I539" s="16" t="s">
        <v>182</v>
      </c>
      <c r="J539" s="2">
        <v>35280.19</v>
      </c>
      <c r="K539" s="2">
        <f t="shared" si="72"/>
        <v>317521.71000000002</v>
      </c>
      <c r="L539" s="4"/>
      <c r="M539" s="27"/>
      <c r="N539" s="16">
        <v>13100</v>
      </c>
      <c r="O539" s="2">
        <v>21198.711423773599</v>
      </c>
      <c r="P539" s="16">
        <f t="shared" si="73"/>
        <v>117900</v>
      </c>
      <c r="Q539" s="2">
        <f t="shared" si="74"/>
        <v>190788.4028139624</v>
      </c>
      <c r="R539" s="16">
        <f t="shared" si="75"/>
        <v>199621.71000000002</v>
      </c>
      <c r="S539" s="2">
        <f t="shared" si="76"/>
        <v>126733.30718603764</v>
      </c>
      <c r="T539" s="14">
        <f t="shared" si="77"/>
        <v>0.62868680695880608</v>
      </c>
      <c r="U539" s="5">
        <f t="shared" si="78"/>
        <v>0.39913273075418254</v>
      </c>
      <c r="V539" s="14">
        <f t="shared" si="79"/>
        <v>0.62868680695880608</v>
      </c>
      <c r="W539" s="11">
        <f t="shared" si="80"/>
        <v>0.39913273075418254</v>
      </c>
    </row>
    <row r="540" spans="1:23" ht="18" x14ac:dyDescent="0.25">
      <c r="A540" t="s">
        <v>99</v>
      </c>
      <c r="B540" s="15" t="s">
        <v>144</v>
      </c>
      <c r="C540" t="s">
        <v>95</v>
      </c>
      <c r="D540" t="s">
        <v>4</v>
      </c>
      <c r="E540" t="s">
        <v>23</v>
      </c>
      <c r="F540" t="s">
        <v>100</v>
      </c>
      <c r="G540">
        <v>6</v>
      </c>
      <c r="H540" s="18">
        <v>45916</v>
      </c>
      <c r="I540" s="16" t="s">
        <v>181</v>
      </c>
      <c r="J540" s="2">
        <v>81697.8</v>
      </c>
      <c r="K540" s="2">
        <f t="shared" si="72"/>
        <v>490186.80000000005</v>
      </c>
      <c r="L540" s="4"/>
      <c r="M540" s="27"/>
      <c r="N540" s="16">
        <v>13100</v>
      </c>
      <c r="O540" s="2">
        <v>21373.872216226398</v>
      </c>
      <c r="P540" s="16">
        <f t="shared" si="73"/>
        <v>78600</v>
      </c>
      <c r="Q540" s="2">
        <f t="shared" si="74"/>
        <v>128243.23329735838</v>
      </c>
      <c r="R540" s="16">
        <f t="shared" si="75"/>
        <v>411586.80000000005</v>
      </c>
      <c r="S540" s="2">
        <f t="shared" si="76"/>
        <v>361943.5667026416</v>
      </c>
      <c r="T540" s="14">
        <f t="shared" si="77"/>
        <v>0.83965296495132058</v>
      </c>
      <c r="U540" s="5">
        <f t="shared" si="78"/>
        <v>0.73837885210830156</v>
      </c>
      <c r="V540" s="14">
        <f t="shared" si="79"/>
        <v>0.83965296495132058</v>
      </c>
      <c r="W540" s="11">
        <f t="shared" si="80"/>
        <v>0.73837885210830156</v>
      </c>
    </row>
    <row r="541" spans="1:23" ht="18" x14ac:dyDescent="0.25">
      <c r="A541" t="s">
        <v>99</v>
      </c>
      <c r="B541" s="15" t="s">
        <v>144</v>
      </c>
      <c r="C541" t="s">
        <v>95</v>
      </c>
      <c r="D541" t="s">
        <v>4</v>
      </c>
      <c r="E541" t="s">
        <v>23</v>
      </c>
      <c r="F541" t="s">
        <v>100</v>
      </c>
      <c r="G541">
        <v>3</v>
      </c>
      <c r="H541" s="18">
        <v>45930</v>
      </c>
      <c r="I541" s="16" t="s">
        <v>181</v>
      </c>
      <c r="J541" s="2">
        <v>81697.8</v>
      </c>
      <c r="K541" s="2">
        <f t="shared" si="72"/>
        <v>245093.40000000002</v>
      </c>
      <c r="L541" s="4"/>
      <c r="M541" s="27"/>
      <c r="N541" s="16">
        <v>13100</v>
      </c>
      <c r="O541" s="2">
        <v>21373.872216226398</v>
      </c>
      <c r="P541" s="16">
        <f t="shared" si="73"/>
        <v>39300</v>
      </c>
      <c r="Q541" s="2">
        <f t="shared" si="74"/>
        <v>64121.616648679192</v>
      </c>
      <c r="R541" s="16">
        <f t="shared" si="75"/>
        <v>205793.40000000002</v>
      </c>
      <c r="S541" s="2">
        <f t="shared" si="76"/>
        <v>180971.7833513208</v>
      </c>
      <c r="T541" s="14">
        <f t="shared" si="77"/>
        <v>0.83965296495132058</v>
      </c>
      <c r="U541" s="5">
        <f t="shared" si="78"/>
        <v>0.73837885210830156</v>
      </c>
      <c r="V541" s="14">
        <f t="shared" si="79"/>
        <v>0.83965296495132058</v>
      </c>
      <c r="W541" s="11">
        <f t="shared" si="80"/>
        <v>0.73837885210830156</v>
      </c>
    </row>
    <row r="542" spans="1:23" ht="18" x14ac:dyDescent="0.25">
      <c r="A542" t="s">
        <v>99</v>
      </c>
      <c r="B542" s="15" t="s">
        <v>144</v>
      </c>
      <c r="C542" t="s">
        <v>95</v>
      </c>
      <c r="D542" t="s">
        <v>4</v>
      </c>
      <c r="E542" t="s">
        <v>23</v>
      </c>
      <c r="F542" t="s">
        <v>115</v>
      </c>
      <c r="G542">
        <v>12</v>
      </c>
      <c r="H542" s="18">
        <v>45959</v>
      </c>
      <c r="I542" s="16" t="s">
        <v>183</v>
      </c>
      <c r="J542" s="2">
        <v>82515</v>
      </c>
      <c r="K542" s="2">
        <f t="shared" si="72"/>
        <v>990180</v>
      </c>
      <c r="L542" s="4"/>
      <c r="M542" s="27"/>
      <c r="N542" s="16">
        <v>13100</v>
      </c>
      <c r="O542" s="2">
        <v>21376.9559898113</v>
      </c>
      <c r="P542" s="16">
        <f t="shared" si="73"/>
        <v>157200</v>
      </c>
      <c r="Q542" s="2">
        <f t="shared" si="74"/>
        <v>256523.4718777356</v>
      </c>
      <c r="R542" s="16">
        <f t="shared" si="75"/>
        <v>832980</v>
      </c>
      <c r="S542" s="2">
        <f t="shared" si="76"/>
        <v>733656.52812226443</v>
      </c>
      <c r="T542" s="14">
        <f t="shared" si="77"/>
        <v>0.84124098648730539</v>
      </c>
      <c r="U542" s="5">
        <f t="shared" si="78"/>
        <v>0.74093248512620369</v>
      </c>
      <c r="V542" s="14">
        <f t="shared" si="79"/>
        <v>0.84124098648730539</v>
      </c>
      <c r="W542" s="11">
        <f t="shared" si="80"/>
        <v>0.7409324851262038</v>
      </c>
    </row>
    <row r="543" spans="1:23" ht="18" x14ac:dyDescent="0.25">
      <c r="A543" t="s">
        <v>99</v>
      </c>
      <c r="B543" s="15" t="s">
        <v>144</v>
      </c>
      <c r="C543" t="s">
        <v>95</v>
      </c>
      <c r="D543" t="s">
        <v>4</v>
      </c>
      <c r="E543" t="s">
        <v>23</v>
      </c>
      <c r="F543" t="s">
        <v>115</v>
      </c>
      <c r="G543">
        <v>3</v>
      </c>
      <c r="H543" s="18">
        <v>45965</v>
      </c>
      <c r="I543" s="16" t="s">
        <v>183</v>
      </c>
      <c r="J543" s="2">
        <v>82515</v>
      </c>
      <c r="K543" s="2">
        <f t="shared" si="72"/>
        <v>247545</v>
      </c>
      <c r="L543" s="4"/>
      <c r="M543" s="27"/>
      <c r="N543" s="16">
        <v>13100</v>
      </c>
      <c r="O543" s="2">
        <v>21376.9559898113</v>
      </c>
      <c r="P543" s="16">
        <f t="shared" si="73"/>
        <v>39300</v>
      </c>
      <c r="Q543" s="2">
        <f t="shared" si="74"/>
        <v>64130.867969433901</v>
      </c>
      <c r="R543" s="16">
        <f t="shared" si="75"/>
        <v>208245</v>
      </c>
      <c r="S543" s="2">
        <f t="shared" si="76"/>
        <v>183414.13203056611</v>
      </c>
      <c r="T543" s="14">
        <f t="shared" si="77"/>
        <v>0.84124098648730539</v>
      </c>
      <c r="U543" s="5">
        <f t="shared" si="78"/>
        <v>0.74093248512620369</v>
      </c>
      <c r="V543" s="14">
        <f t="shared" si="79"/>
        <v>0.84124098648730539</v>
      </c>
      <c r="W543" s="11">
        <f t="shared" si="80"/>
        <v>0.7409324851262038</v>
      </c>
    </row>
    <row r="544" spans="1:23" ht="18" x14ac:dyDescent="0.25">
      <c r="A544" t="s">
        <v>99</v>
      </c>
      <c r="B544" s="15" t="s">
        <v>144</v>
      </c>
      <c r="C544" t="s">
        <v>95</v>
      </c>
      <c r="D544" t="s">
        <v>4</v>
      </c>
      <c r="E544" t="s">
        <v>23</v>
      </c>
      <c r="F544" t="s">
        <v>115</v>
      </c>
      <c r="G544">
        <v>6</v>
      </c>
      <c r="H544" s="18">
        <v>45986</v>
      </c>
      <c r="I544" s="16" t="s">
        <v>184</v>
      </c>
      <c r="J544" s="2">
        <v>35635.800000000003</v>
      </c>
      <c r="K544" s="2">
        <f t="shared" si="72"/>
        <v>213814.80000000002</v>
      </c>
      <c r="L544" s="4"/>
      <c r="M544" s="27"/>
      <c r="N544" s="16">
        <v>13100</v>
      </c>
      <c r="O544" s="2">
        <v>21200.053348301899</v>
      </c>
      <c r="P544" s="16">
        <f t="shared" si="73"/>
        <v>78600</v>
      </c>
      <c r="Q544" s="2">
        <f t="shared" si="74"/>
        <v>127200.3200898114</v>
      </c>
      <c r="R544" s="16">
        <f t="shared" si="75"/>
        <v>135214.80000000002</v>
      </c>
      <c r="S544" s="2">
        <f t="shared" si="76"/>
        <v>86614.479910188616</v>
      </c>
      <c r="T544" s="14">
        <f t="shared" si="77"/>
        <v>0.63239214497780327</v>
      </c>
      <c r="U544" s="5">
        <f t="shared" si="78"/>
        <v>0.40509113452477852</v>
      </c>
      <c r="V544" s="14">
        <f t="shared" si="79"/>
        <v>0.63239214497780327</v>
      </c>
      <c r="W544" s="11">
        <f t="shared" si="80"/>
        <v>0.40509113452477852</v>
      </c>
    </row>
    <row r="545" spans="1:23" ht="18" x14ac:dyDescent="0.25">
      <c r="A545" t="s">
        <v>99</v>
      </c>
      <c r="B545" s="15" t="s">
        <v>144</v>
      </c>
      <c r="C545" t="s">
        <v>95</v>
      </c>
      <c r="D545" t="s">
        <v>4</v>
      </c>
      <c r="E545" t="s">
        <v>23</v>
      </c>
      <c r="F545" t="s">
        <v>115</v>
      </c>
      <c r="G545">
        <v>2</v>
      </c>
      <c r="H545" s="18">
        <v>45986</v>
      </c>
      <c r="I545" s="16" t="s">
        <v>185</v>
      </c>
      <c r="J545" s="2">
        <v>35635.800000000003</v>
      </c>
      <c r="K545" s="2">
        <f t="shared" si="72"/>
        <v>71271.600000000006</v>
      </c>
      <c r="L545" s="4"/>
      <c r="M545" s="27"/>
      <c r="N545" s="16">
        <v>13100</v>
      </c>
      <c r="O545" s="2">
        <v>21200.053348301899</v>
      </c>
      <c r="P545" s="16">
        <f t="shared" si="73"/>
        <v>26200</v>
      </c>
      <c r="Q545" s="2">
        <f t="shared" si="74"/>
        <v>42400.106696603798</v>
      </c>
      <c r="R545" s="16">
        <f t="shared" si="75"/>
        <v>45071.600000000006</v>
      </c>
      <c r="S545" s="2">
        <f t="shared" si="76"/>
        <v>28871.493303396208</v>
      </c>
      <c r="T545" s="14">
        <f t="shared" si="77"/>
        <v>0.63239214497780327</v>
      </c>
      <c r="U545" s="5">
        <f t="shared" si="78"/>
        <v>0.40509113452477852</v>
      </c>
      <c r="V545" s="14">
        <f t="shared" si="79"/>
        <v>0.63239214497780327</v>
      </c>
      <c r="W545" s="11">
        <f t="shared" si="80"/>
        <v>0.40509113452477852</v>
      </c>
    </row>
    <row r="546" spans="1:23" ht="18" x14ac:dyDescent="0.25">
      <c r="A546" t="s">
        <v>99</v>
      </c>
      <c r="B546" s="15" t="s">
        <v>144</v>
      </c>
      <c r="C546" t="s">
        <v>95</v>
      </c>
      <c r="D546" t="s">
        <v>4</v>
      </c>
      <c r="E546" t="s">
        <v>23</v>
      </c>
      <c r="F546" t="s">
        <v>100</v>
      </c>
      <c r="G546">
        <v>6</v>
      </c>
      <c r="H546" s="18">
        <v>45995</v>
      </c>
      <c r="I546" s="16" t="s">
        <v>186</v>
      </c>
      <c r="J546" s="2">
        <v>82515</v>
      </c>
      <c r="K546" s="2">
        <f t="shared" si="72"/>
        <v>495090</v>
      </c>
      <c r="L546" s="4"/>
      <c r="M546" s="27"/>
      <c r="N546" s="16">
        <v>13100</v>
      </c>
      <c r="O546" s="2">
        <v>21376.9559898113</v>
      </c>
      <c r="P546" s="16">
        <f t="shared" si="73"/>
        <v>78600</v>
      </c>
      <c r="Q546" s="2">
        <f t="shared" si="74"/>
        <v>128261.7359388678</v>
      </c>
      <c r="R546" s="16">
        <f t="shared" si="75"/>
        <v>416490</v>
      </c>
      <c r="S546" s="2">
        <f t="shared" si="76"/>
        <v>366828.26406113221</v>
      </c>
      <c r="T546" s="14">
        <f t="shared" si="77"/>
        <v>0.84124098648730539</v>
      </c>
      <c r="U546" s="5">
        <f t="shared" si="78"/>
        <v>0.74093248512620369</v>
      </c>
      <c r="V546" s="14">
        <f t="shared" si="79"/>
        <v>0.84124098648730539</v>
      </c>
      <c r="W546" s="11">
        <f t="shared" si="80"/>
        <v>0.7409324851262038</v>
      </c>
    </row>
    <row r="547" spans="1:23" ht="18" x14ac:dyDescent="0.25">
      <c r="A547" t="s">
        <v>99</v>
      </c>
      <c r="B547" s="15" t="s">
        <v>144</v>
      </c>
      <c r="C547" t="s">
        <v>95</v>
      </c>
      <c r="D547" t="s">
        <v>4</v>
      </c>
      <c r="E547" t="s">
        <v>23</v>
      </c>
      <c r="F547" t="s">
        <v>115</v>
      </c>
      <c r="G547">
        <v>3</v>
      </c>
      <c r="H547" s="18">
        <v>45995</v>
      </c>
      <c r="I547" s="16" t="s">
        <v>184</v>
      </c>
      <c r="J547" s="2">
        <v>35635.800000000003</v>
      </c>
      <c r="K547" s="2">
        <f t="shared" si="72"/>
        <v>106907.40000000001</v>
      </c>
      <c r="L547" s="4"/>
      <c r="M547" s="27"/>
      <c r="N547" s="16">
        <v>13100</v>
      </c>
      <c r="O547" s="2">
        <v>21200.053348301899</v>
      </c>
      <c r="P547" s="16">
        <f t="shared" si="73"/>
        <v>39300</v>
      </c>
      <c r="Q547" s="2">
        <f t="shared" si="74"/>
        <v>63600.1600449057</v>
      </c>
      <c r="R547" s="16">
        <f t="shared" si="75"/>
        <v>67607.400000000009</v>
      </c>
      <c r="S547" s="2">
        <f t="shared" si="76"/>
        <v>43307.239955094308</v>
      </c>
      <c r="T547" s="14">
        <f t="shared" si="77"/>
        <v>0.63239214497780327</v>
      </c>
      <c r="U547" s="5">
        <f t="shared" si="78"/>
        <v>0.40509113452477852</v>
      </c>
      <c r="V547" s="14">
        <f t="shared" si="79"/>
        <v>0.63239214497780327</v>
      </c>
      <c r="W547" s="11">
        <f t="shared" si="80"/>
        <v>0.40509113452477852</v>
      </c>
    </row>
    <row r="548" spans="1:23" ht="18" x14ac:dyDescent="0.25">
      <c r="A548" t="s">
        <v>99</v>
      </c>
      <c r="B548" s="15" t="s">
        <v>187</v>
      </c>
      <c r="C548" t="s">
        <v>95</v>
      </c>
      <c r="D548" t="s">
        <v>4</v>
      </c>
      <c r="E548" t="s">
        <v>96</v>
      </c>
      <c r="F548" t="s">
        <v>100</v>
      </c>
      <c r="G548">
        <v>3</v>
      </c>
      <c r="H548" s="18">
        <v>45678</v>
      </c>
      <c r="I548" s="16" t="s">
        <v>177</v>
      </c>
      <c r="J548" s="2">
        <v>62559.6</v>
      </c>
      <c r="K548" s="2">
        <f t="shared" si="72"/>
        <v>187678.8</v>
      </c>
      <c r="L548" s="4"/>
      <c r="M548" s="27"/>
      <c r="N548" s="16">
        <v>59546.400000000001</v>
      </c>
      <c r="O548" s="2">
        <v>67144.146277866705</v>
      </c>
      <c r="P548" s="16">
        <f t="shared" si="73"/>
        <v>178639.2</v>
      </c>
      <c r="Q548" s="2">
        <f t="shared" si="74"/>
        <v>201432.43883360011</v>
      </c>
      <c r="R548" s="16">
        <f t="shared" si="75"/>
        <v>9039.5999999999913</v>
      </c>
      <c r="S548" s="2">
        <f t="shared" si="76"/>
        <v>-13753.638833600118</v>
      </c>
      <c r="T548" s="14">
        <f t="shared" si="77"/>
        <v>4.8165269598910432E-2</v>
      </c>
      <c r="U548" s="5">
        <f t="shared" si="78"/>
        <v>-7.328285791256188E-2</v>
      </c>
      <c r="V548" s="14">
        <f t="shared" si="79"/>
        <v>4.8165269598910439E-2</v>
      </c>
      <c r="W548" s="11">
        <f t="shared" si="80"/>
        <v>-7.328285791256188E-2</v>
      </c>
    </row>
    <row r="549" spans="1:23" ht="18" x14ac:dyDescent="0.25">
      <c r="A549" t="s">
        <v>99</v>
      </c>
      <c r="B549" s="15" t="s">
        <v>187</v>
      </c>
      <c r="C549" t="s">
        <v>95</v>
      </c>
      <c r="D549" t="s">
        <v>4</v>
      </c>
      <c r="E549" t="s">
        <v>96</v>
      </c>
      <c r="F549" t="s">
        <v>100</v>
      </c>
      <c r="G549">
        <v>3</v>
      </c>
      <c r="H549" s="18">
        <v>45706</v>
      </c>
      <c r="I549" s="16" t="s">
        <v>177</v>
      </c>
      <c r="J549" s="2">
        <v>62559.6</v>
      </c>
      <c r="K549" s="2">
        <f t="shared" si="72"/>
        <v>187678.8</v>
      </c>
      <c r="L549" s="4"/>
      <c r="M549" s="27"/>
      <c r="N549" s="16">
        <v>59546.400000000001</v>
      </c>
      <c r="O549" s="2">
        <v>67144.146277866705</v>
      </c>
      <c r="P549" s="16">
        <f t="shared" si="73"/>
        <v>178639.2</v>
      </c>
      <c r="Q549" s="2">
        <f t="shared" si="74"/>
        <v>201432.43883360011</v>
      </c>
      <c r="R549" s="16">
        <f t="shared" si="75"/>
        <v>9039.5999999999913</v>
      </c>
      <c r="S549" s="2">
        <f t="shared" si="76"/>
        <v>-13753.638833600118</v>
      </c>
      <c r="T549" s="14">
        <f t="shared" si="77"/>
        <v>4.8165269598910432E-2</v>
      </c>
      <c r="U549" s="5">
        <f t="shared" si="78"/>
        <v>-7.328285791256188E-2</v>
      </c>
      <c r="V549" s="14">
        <f t="shared" si="79"/>
        <v>4.8165269598910439E-2</v>
      </c>
      <c r="W549" s="11">
        <f t="shared" si="80"/>
        <v>-7.328285791256188E-2</v>
      </c>
    </row>
    <row r="550" spans="1:23" ht="18" x14ac:dyDescent="0.25">
      <c r="A550" t="s">
        <v>99</v>
      </c>
      <c r="B550" s="15" t="s">
        <v>187</v>
      </c>
      <c r="C550" t="s">
        <v>95</v>
      </c>
      <c r="D550" t="s">
        <v>4</v>
      </c>
      <c r="E550" t="s">
        <v>96</v>
      </c>
      <c r="F550" t="s">
        <v>100</v>
      </c>
      <c r="G550">
        <v>3</v>
      </c>
      <c r="H550" s="18">
        <v>45706</v>
      </c>
      <c r="I550" s="16" t="s">
        <v>177</v>
      </c>
      <c r="J550" s="2">
        <v>62559.6</v>
      </c>
      <c r="K550" s="2">
        <f t="shared" si="72"/>
        <v>187678.8</v>
      </c>
      <c r="L550" s="4"/>
      <c r="M550" s="27"/>
      <c r="N550" s="16">
        <v>59546.400000000001</v>
      </c>
      <c r="O550" s="2">
        <v>67144.146277866705</v>
      </c>
      <c r="P550" s="16">
        <f t="shared" si="73"/>
        <v>178639.2</v>
      </c>
      <c r="Q550" s="2">
        <f t="shared" si="74"/>
        <v>201432.43883360011</v>
      </c>
      <c r="R550" s="16">
        <f t="shared" si="75"/>
        <v>9039.5999999999913</v>
      </c>
      <c r="S550" s="2">
        <f t="shared" si="76"/>
        <v>-13753.638833600118</v>
      </c>
      <c r="T550" s="14">
        <f t="shared" si="77"/>
        <v>4.8165269598910432E-2</v>
      </c>
      <c r="U550" s="5">
        <f t="shared" si="78"/>
        <v>-7.328285791256188E-2</v>
      </c>
      <c r="V550" s="14">
        <f t="shared" si="79"/>
        <v>4.8165269598910439E-2</v>
      </c>
      <c r="W550" s="11">
        <f t="shared" si="80"/>
        <v>-7.328285791256188E-2</v>
      </c>
    </row>
    <row r="551" spans="1:23" ht="18" x14ac:dyDescent="0.25">
      <c r="A551" t="s">
        <v>99</v>
      </c>
      <c r="B551" s="15" t="s">
        <v>187</v>
      </c>
      <c r="C551" t="s">
        <v>95</v>
      </c>
      <c r="D551" t="s">
        <v>4</v>
      </c>
      <c r="E551" t="s">
        <v>96</v>
      </c>
      <c r="F551" t="s">
        <v>100</v>
      </c>
      <c r="G551">
        <v>3</v>
      </c>
      <c r="H551" s="18">
        <v>45734</v>
      </c>
      <c r="I551" s="16" t="s">
        <v>178</v>
      </c>
      <c r="J551" s="2">
        <v>62559.6</v>
      </c>
      <c r="K551" s="2">
        <f t="shared" si="72"/>
        <v>187678.8</v>
      </c>
      <c r="L551" s="4"/>
      <c r="M551" s="27"/>
      <c r="N551" s="16">
        <v>59546.400000000001</v>
      </c>
      <c r="O551" s="2">
        <v>67144.146277866705</v>
      </c>
      <c r="P551" s="16">
        <f t="shared" si="73"/>
        <v>178639.2</v>
      </c>
      <c r="Q551" s="2">
        <f t="shared" si="74"/>
        <v>201432.43883360011</v>
      </c>
      <c r="R551" s="16">
        <f t="shared" si="75"/>
        <v>9039.5999999999913</v>
      </c>
      <c r="S551" s="2">
        <f t="shared" si="76"/>
        <v>-13753.638833600118</v>
      </c>
      <c r="T551" s="14">
        <f t="shared" si="77"/>
        <v>4.8165269598910432E-2</v>
      </c>
      <c r="U551" s="5">
        <f t="shared" si="78"/>
        <v>-7.328285791256188E-2</v>
      </c>
      <c r="V551" s="14">
        <f t="shared" si="79"/>
        <v>4.8165269598910439E-2</v>
      </c>
      <c r="W551" s="11">
        <f t="shared" si="80"/>
        <v>-7.328285791256188E-2</v>
      </c>
    </row>
    <row r="552" spans="1:23" ht="18" x14ac:dyDescent="0.25">
      <c r="A552" t="s">
        <v>99</v>
      </c>
      <c r="B552" s="15" t="s">
        <v>187</v>
      </c>
      <c r="C552" t="s">
        <v>95</v>
      </c>
      <c r="D552" t="s">
        <v>4</v>
      </c>
      <c r="E552" t="s">
        <v>96</v>
      </c>
      <c r="F552" t="s">
        <v>100</v>
      </c>
      <c r="G552">
        <v>3</v>
      </c>
      <c r="H552" s="18">
        <v>45735</v>
      </c>
      <c r="I552" s="16" t="s">
        <v>178</v>
      </c>
      <c r="J552" s="2">
        <v>62559.6</v>
      </c>
      <c r="K552" s="2">
        <f t="shared" si="72"/>
        <v>187678.8</v>
      </c>
      <c r="L552" s="4"/>
      <c r="M552" s="27"/>
      <c r="N552" s="16">
        <v>59546.400000000001</v>
      </c>
      <c r="O552" s="2">
        <v>67144.146277866705</v>
      </c>
      <c r="P552" s="16">
        <f t="shared" si="73"/>
        <v>178639.2</v>
      </c>
      <c r="Q552" s="2">
        <f t="shared" si="74"/>
        <v>201432.43883360011</v>
      </c>
      <c r="R552" s="16">
        <f t="shared" si="75"/>
        <v>9039.5999999999913</v>
      </c>
      <c r="S552" s="2">
        <f t="shared" si="76"/>
        <v>-13753.638833600118</v>
      </c>
      <c r="T552" s="14">
        <f t="shared" si="77"/>
        <v>4.8165269598910432E-2</v>
      </c>
      <c r="U552" s="5">
        <f t="shared" si="78"/>
        <v>-7.328285791256188E-2</v>
      </c>
      <c r="V552" s="14">
        <f t="shared" si="79"/>
        <v>4.8165269598910439E-2</v>
      </c>
      <c r="W552" s="11">
        <f t="shared" si="80"/>
        <v>-7.328285791256188E-2</v>
      </c>
    </row>
    <row r="553" spans="1:23" ht="18" x14ac:dyDescent="0.25">
      <c r="A553" t="s">
        <v>99</v>
      </c>
      <c r="B553" s="15" t="s">
        <v>187</v>
      </c>
      <c r="C553" t="s">
        <v>95</v>
      </c>
      <c r="D553" t="s">
        <v>4</v>
      </c>
      <c r="E553" t="s">
        <v>96</v>
      </c>
      <c r="F553" t="s">
        <v>100</v>
      </c>
      <c r="G553">
        <v>3</v>
      </c>
      <c r="H553" s="18">
        <v>45763</v>
      </c>
      <c r="I553" s="16" t="s">
        <v>188</v>
      </c>
      <c r="J553" s="2">
        <v>66811.199999999997</v>
      </c>
      <c r="K553" s="2">
        <f t="shared" si="72"/>
        <v>200433.59999999998</v>
      </c>
      <c r="L553" s="4"/>
      <c r="M553" s="27"/>
      <c r="N553" s="16">
        <v>59546.400000000001</v>
      </c>
      <c r="O553" s="2">
        <v>67200.834277866699</v>
      </c>
      <c r="P553" s="16">
        <f t="shared" si="73"/>
        <v>178639.2</v>
      </c>
      <c r="Q553" s="2">
        <f t="shared" si="74"/>
        <v>201602.5028336001</v>
      </c>
      <c r="R553" s="16">
        <f t="shared" si="75"/>
        <v>21794.399999999987</v>
      </c>
      <c r="S553" s="2">
        <f t="shared" si="76"/>
        <v>-1168.9028336001065</v>
      </c>
      <c r="T553" s="14">
        <f t="shared" si="77"/>
        <v>0.10873625978877786</v>
      </c>
      <c r="U553" s="5">
        <f t="shared" si="78"/>
        <v>-5.8318706723828068E-3</v>
      </c>
      <c r="V553" s="14">
        <f t="shared" si="79"/>
        <v>0.10873625978877788</v>
      </c>
      <c r="W553" s="11">
        <f t="shared" si="80"/>
        <v>-5.8318706723828077E-3</v>
      </c>
    </row>
    <row r="554" spans="1:23" ht="18" x14ac:dyDescent="0.25">
      <c r="A554" t="s">
        <v>99</v>
      </c>
      <c r="B554" s="15" t="s">
        <v>187</v>
      </c>
      <c r="C554" t="s">
        <v>95</v>
      </c>
      <c r="D554" t="s">
        <v>4</v>
      </c>
      <c r="E554" t="s">
        <v>96</v>
      </c>
      <c r="F554" t="s">
        <v>100</v>
      </c>
      <c r="G554">
        <v>3</v>
      </c>
      <c r="H554" s="18">
        <v>45812</v>
      </c>
      <c r="I554" s="16" t="s">
        <v>188</v>
      </c>
      <c r="J554" s="2">
        <v>66811.199999999997</v>
      </c>
      <c r="K554" s="2">
        <f t="shared" si="72"/>
        <v>200433.59999999998</v>
      </c>
      <c r="L554" s="4"/>
      <c r="M554" s="27"/>
      <c r="N554" s="16">
        <v>59546.400000000001</v>
      </c>
      <c r="O554" s="2">
        <v>67200.834277866699</v>
      </c>
      <c r="P554" s="16">
        <f t="shared" si="73"/>
        <v>178639.2</v>
      </c>
      <c r="Q554" s="2">
        <f t="shared" si="74"/>
        <v>201602.5028336001</v>
      </c>
      <c r="R554" s="16">
        <f t="shared" si="75"/>
        <v>21794.399999999987</v>
      </c>
      <c r="S554" s="2">
        <f t="shared" si="76"/>
        <v>-1168.9028336001065</v>
      </c>
      <c r="T554" s="14">
        <f t="shared" si="77"/>
        <v>0.10873625978877786</v>
      </c>
      <c r="U554" s="5">
        <f t="shared" si="78"/>
        <v>-5.8318706723828068E-3</v>
      </c>
      <c r="V554" s="14">
        <f t="shared" si="79"/>
        <v>0.10873625978877788</v>
      </c>
      <c r="W554" s="11">
        <f t="shared" si="80"/>
        <v>-5.8318706723828077E-3</v>
      </c>
    </row>
    <row r="555" spans="1:23" ht="18" x14ac:dyDescent="0.25">
      <c r="A555" t="s">
        <v>99</v>
      </c>
      <c r="B555" s="15" t="s">
        <v>187</v>
      </c>
      <c r="C555" t="s">
        <v>95</v>
      </c>
      <c r="D555" t="s">
        <v>4</v>
      </c>
      <c r="E555" t="s">
        <v>96</v>
      </c>
      <c r="F555" t="s">
        <v>100</v>
      </c>
      <c r="G555">
        <v>3</v>
      </c>
      <c r="H555" s="18">
        <v>45825</v>
      </c>
      <c r="I555" s="16" t="s">
        <v>188</v>
      </c>
      <c r="J555" s="2">
        <v>66811.199999999997</v>
      </c>
      <c r="K555" s="2">
        <f t="shared" si="72"/>
        <v>200433.59999999998</v>
      </c>
      <c r="L555" s="4"/>
      <c r="M555" s="27"/>
      <c r="N555" s="16">
        <v>59546.400000000001</v>
      </c>
      <c r="O555" s="2">
        <v>67200.834277866699</v>
      </c>
      <c r="P555" s="16">
        <f t="shared" si="73"/>
        <v>178639.2</v>
      </c>
      <c r="Q555" s="2">
        <f t="shared" si="74"/>
        <v>201602.5028336001</v>
      </c>
      <c r="R555" s="16">
        <f t="shared" si="75"/>
        <v>21794.399999999987</v>
      </c>
      <c r="S555" s="2">
        <f t="shared" si="76"/>
        <v>-1168.9028336001065</v>
      </c>
      <c r="T555" s="14">
        <f t="shared" si="77"/>
        <v>0.10873625978877786</v>
      </c>
      <c r="U555" s="5">
        <f t="shared" si="78"/>
        <v>-5.8318706723828068E-3</v>
      </c>
      <c r="V555" s="14">
        <f t="shared" si="79"/>
        <v>0.10873625978877788</v>
      </c>
      <c r="W555" s="11">
        <f t="shared" si="80"/>
        <v>-5.8318706723828077E-3</v>
      </c>
    </row>
    <row r="556" spans="1:23" ht="18" x14ac:dyDescent="0.25">
      <c r="A556" t="s">
        <v>99</v>
      </c>
      <c r="B556" s="15" t="s">
        <v>187</v>
      </c>
      <c r="C556" t="s">
        <v>95</v>
      </c>
      <c r="D556" t="s">
        <v>4</v>
      </c>
      <c r="E556" t="s">
        <v>96</v>
      </c>
      <c r="F556" t="s">
        <v>100</v>
      </c>
      <c r="G556">
        <v>6</v>
      </c>
      <c r="H556" s="18">
        <v>45834</v>
      </c>
      <c r="I556" s="16" t="s">
        <v>188</v>
      </c>
      <c r="J556" s="2">
        <v>66811.199999999997</v>
      </c>
      <c r="K556" s="2">
        <f t="shared" si="72"/>
        <v>400867.19999999995</v>
      </c>
      <c r="L556" s="4"/>
      <c r="M556" s="27"/>
      <c r="N556" s="16">
        <v>59546.400000000001</v>
      </c>
      <c r="O556" s="2">
        <v>67200.834277866699</v>
      </c>
      <c r="P556" s="16">
        <f t="shared" si="73"/>
        <v>357278.4</v>
      </c>
      <c r="Q556" s="2">
        <f t="shared" si="74"/>
        <v>403205.0056672002</v>
      </c>
      <c r="R556" s="16">
        <f t="shared" si="75"/>
        <v>43588.799999999974</v>
      </c>
      <c r="S556" s="2">
        <f t="shared" si="76"/>
        <v>-2337.8056672002131</v>
      </c>
      <c r="T556" s="14">
        <f t="shared" si="77"/>
        <v>0.10873625978877786</v>
      </c>
      <c r="U556" s="5">
        <f t="shared" si="78"/>
        <v>-5.8318706723828068E-3</v>
      </c>
      <c r="V556" s="14">
        <f t="shared" si="79"/>
        <v>0.10873625978877788</v>
      </c>
      <c r="W556" s="11">
        <f t="shared" si="80"/>
        <v>-5.8318706723828077E-3</v>
      </c>
    </row>
    <row r="557" spans="1:23" ht="18" x14ac:dyDescent="0.25">
      <c r="A557" t="s">
        <v>99</v>
      </c>
      <c r="B557" s="15" t="s">
        <v>187</v>
      </c>
      <c r="C557" t="s">
        <v>95</v>
      </c>
      <c r="D557" t="s">
        <v>4</v>
      </c>
      <c r="E557" t="s">
        <v>96</v>
      </c>
      <c r="F557" t="s">
        <v>100</v>
      </c>
      <c r="G557">
        <v>3</v>
      </c>
      <c r="H557" s="18">
        <v>45834</v>
      </c>
      <c r="I557" s="16" t="s">
        <v>188</v>
      </c>
      <c r="J557" s="2">
        <v>66811.199999999997</v>
      </c>
      <c r="K557" s="2">
        <f t="shared" si="72"/>
        <v>200433.59999999998</v>
      </c>
      <c r="L557" s="4"/>
      <c r="M557" s="27"/>
      <c r="N557" s="16">
        <v>59546.400000000001</v>
      </c>
      <c r="O557" s="2">
        <v>67200.834277866699</v>
      </c>
      <c r="P557" s="16">
        <f t="shared" si="73"/>
        <v>178639.2</v>
      </c>
      <c r="Q557" s="2">
        <f t="shared" si="74"/>
        <v>201602.5028336001</v>
      </c>
      <c r="R557" s="16">
        <f t="shared" si="75"/>
        <v>21794.399999999987</v>
      </c>
      <c r="S557" s="2">
        <f t="shared" si="76"/>
        <v>-1168.9028336001065</v>
      </c>
      <c r="T557" s="14">
        <f t="shared" si="77"/>
        <v>0.10873625978877786</v>
      </c>
      <c r="U557" s="5">
        <f t="shared" si="78"/>
        <v>-5.8318706723828068E-3</v>
      </c>
      <c r="V557" s="14">
        <f t="shared" si="79"/>
        <v>0.10873625978877788</v>
      </c>
      <c r="W557" s="11">
        <f t="shared" si="80"/>
        <v>-5.8318706723828077E-3</v>
      </c>
    </row>
    <row r="558" spans="1:23" ht="18" x14ac:dyDescent="0.25">
      <c r="A558" t="s">
        <v>99</v>
      </c>
      <c r="B558" s="15" t="s">
        <v>187</v>
      </c>
      <c r="C558" t="s">
        <v>95</v>
      </c>
      <c r="D558" t="s">
        <v>4</v>
      </c>
      <c r="E558" t="s">
        <v>96</v>
      </c>
      <c r="F558" t="s">
        <v>100</v>
      </c>
      <c r="G558">
        <v>3</v>
      </c>
      <c r="H558" s="18">
        <v>45853</v>
      </c>
      <c r="I558" s="16" t="s">
        <v>188</v>
      </c>
      <c r="J558" s="2">
        <v>66811.199999999997</v>
      </c>
      <c r="K558" s="2">
        <f t="shared" si="72"/>
        <v>200433.59999999998</v>
      </c>
      <c r="L558" s="4"/>
      <c r="M558" s="27"/>
      <c r="N558" s="16">
        <v>59546.400000000001</v>
      </c>
      <c r="O558" s="2">
        <v>67200.834277866699</v>
      </c>
      <c r="P558" s="16">
        <f t="shared" si="73"/>
        <v>178639.2</v>
      </c>
      <c r="Q558" s="2">
        <f t="shared" si="74"/>
        <v>201602.5028336001</v>
      </c>
      <c r="R558" s="16">
        <f t="shared" si="75"/>
        <v>21794.399999999987</v>
      </c>
      <c r="S558" s="2">
        <f t="shared" si="76"/>
        <v>-1168.9028336001065</v>
      </c>
      <c r="T558" s="14">
        <f t="shared" si="77"/>
        <v>0.10873625978877786</v>
      </c>
      <c r="U558" s="5">
        <f t="shared" si="78"/>
        <v>-5.8318706723828068E-3</v>
      </c>
      <c r="V558" s="14">
        <f t="shared" si="79"/>
        <v>0.10873625978877788</v>
      </c>
      <c r="W558" s="11">
        <f t="shared" si="80"/>
        <v>-5.8318706723828077E-3</v>
      </c>
    </row>
    <row r="559" spans="1:23" ht="18" x14ac:dyDescent="0.25">
      <c r="A559" t="s">
        <v>99</v>
      </c>
      <c r="B559" s="15" t="s">
        <v>187</v>
      </c>
      <c r="C559" t="s">
        <v>95</v>
      </c>
      <c r="D559" t="s">
        <v>4</v>
      </c>
      <c r="E559" t="s">
        <v>96</v>
      </c>
      <c r="F559" t="s">
        <v>100</v>
      </c>
      <c r="G559">
        <v>3</v>
      </c>
      <c r="H559" s="18">
        <v>45853</v>
      </c>
      <c r="I559" s="16" t="s">
        <v>180</v>
      </c>
      <c r="J559" s="2">
        <v>66811.199999999997</v>
      </c>
      <c r="K559" s="2">
        <f t="shared" si="72"/>
        <v>200433.59999999998</v>
      </c>
      <c r="L559" s="4"/>
      <c r="M559" s="27"/>
      <c r="N559" s="16">
        <v>59546.400000000001</v>
      </c>
      <c r="O559" s="2">
        <v>67200.834277866699</v>
      </c>
      <c r="P559" s="16">
        <f t="shared" si="73"/>
        <v>178639.2</v>
      </c>
      <c r="Q559" s="2">
        <f t="shared" si="74"/>
        <v>201602.5028336001</v>
      </c>
      <c r="R559" s="16">
        <f t="shared" si="75"/>
        <v>21794.399999999987</v>
      </c>
      <c r="S559" s="2">
        <f t="shared" si="76"/>
        <v>-1168.9028336001065</v>
      </c>
      <c r="T559" s="14">
        <f t="shared" si="77"/>
        <v>0.10873625978877786</v>
      </c>
      <c r="U559" s="5">
        <f t="shared" si="78"/>
        <v>-5.8318706723828068E-3</v>
      </c>
      <c r="V559" s="14">
        <f t="shared" si="79"/>
        <v>0.10873625978877788</v>
      </c>
      <c r="W559" s="11">
        <f t="shared" si="80"/>
        <v>-5.8318706723828077E-3</v>
      </c>
    </row>
    <row r="560" spans="1:23" ht="18" x14ac:dyDescent="0.25">
      <c r="A560" t="s">
        <v>99</v>
      </c>
      <c r="B560" s="15" t="s">
        <v>187</v>
      </c>
      <c r="C560" t="s">
        <v>95</v>
      </c>
      <c r="D560" t="s">
        <v>4</v>
      </c>
      <c r="E560" t="s">
        <v>96</v>
      </c>
      <c r="F560" t="s">
        <v>100</v>
      </c>
      <c r="G560">
        <v>1</v>
      </c>
      <c r="H560" s="18">
        <v>45866</v>
      </c>
      <c r="I560" s="16" t="s">
        <v>189</v>
      </c>
      <c r="J560" s="2">
        <v>81697.8</v>
      </c>
      <c r="K560" s="2">
        <f t="shared" si="72"/>
        <v>81697.8</v>
      </c>
      <c r="L560" s="4"/>
      <c r="M560" s="27"/>
      <c r="N560" s="16">
        <v>59546.400000000001</v>
      </c>
      <c r="O560" s="2">
        <v>67399.322277866697</v>
      </c>
      <c r="P560" s="16">
        <f t="shared" si="73"/>
        <v>59546.400000000001</v>
      </c>
      <c r="Q560" s="2">
        <f t="shared" si="74"/>
        <v>67399.322277866697</v>
      </c>
      <c r="R560" s="16">
        <f t="shared" si="75"/>
        <v>22151.4</v>
      </c>
      <c r="S560" s="2">
        <f t="shared" si="76"/>
        <v>14298.477722133306</v>
      </c>
      <c r="T560" s="14">
        <f t="shared" si="77"/>
        <v>0.27113826810513869</v>
      </c>
      <c r="U560" s="5">
        <f t="shared" si="78"/>
        <v>0.17501668003463136</v>
      </c>
      <c r="V560" s="14">
        <f t="shared" si="79"/>
        <v>0.27113826810513869</v>
      </c>
      <c r="W560" s="11">
        <f t="shared" si="80"/>
        <v>0.17501668003463136</v>
      </c>
    </row>
    <row r="561" spans="1:23" ht="18" x14ac:dyDescent="0.25">
      <c r="A561" t="s">
        <v>99</v>
      </c>
      <c r="B561" s="15" t="s">
        <v>187</v>
      </c>
      <c r="C561" t="s">
        <v>95</v>
      </c>
      <c r="D561" t="s">
        <v>4</v>
      </c>
      <c r="E561" t="s">
        <v>96</v>
      </c>
      <c r="F561" t="s">
        <v>100</v>
      </c>
      <c r="G561">
        <v>2</v>
      </c>
      <c r="H561" s="18">
        <v>45890</v>
      </c>
      <c r="I561" s="16" t="s">
        <v>181</v>
      </c>
      <c r="J561" s="2">
        <v>81697.8</v>
      </c>
      <c r="K561" s="2">
        <f t="shared" si="72"/>
        <v>163395.6</v>
      </c>
      <c r="L561" s="4"/>
      <c r="M561" s="27"/>
      <c r="N561" s="16">
        <v>59546.400000000001</v>
      </c>
      <c r="O561" s="2">
        <v>67399.322277866697</v>
      </c>
      <c r="P561" s="16">
        <f t="shared" si="73"/>
        <v>119092.8</v>
      </c>
      <c r="Q561" s="2">
        <f t="shared" si="74"/>
        <v>134798.64455573339</v>
      </c>
      <c r="R561" s="16">
        <f t="shared" si="75"/>
        <v>44302.8</v>
      </c>
      <c r="S561" s="2">
        <f t="shared" si="76"/>
        <v>28596.955444266612</v>
      </c>
      <c r="T561" s="14">
        <f t="shared" si="77"/>
        <v>0.27113826810513869</v>
      </c>
      <c r="U561" s="5">
        <f t="shared" si="78"/>
        <v>0.17501668003463136</v>
      </c>
      <c r="V561" s="14">
        <f t="shared" si="79"/>
        <v>0.27113826810513869</v>
      </c>
      <c r="W561" s="11">
        <f t="shared" si="80"/>
        <v>0.17501668003463136</v>
      </c>
    </row>
    <row r="562" spans="1:23" ht="18" x14ac:dyDescent="0.25">
      <c r="A562" t="s">
        <v>99</v>
      </c>
      <c r="B562" s="15" t="s">
        <v>187</v>
      </c>
      <c r="C562" t="s">
        <v>95</v>
      </c>
      <c r="D562" t="s">
        <v>4</v>
      </c>
      <c r="E562" t="s">
        <v>96</v>
      </c>
      <c r="F562" t="s">
        <v>100</v>
      </c>
      <c r="G562">
        <v>3</v>
      </c>
      <c r="H562" s="18">
        <v>45916</v>
      </c>
      <c r="I562" s="16" t="s">
        <v>189</v>
      </c>
      <c r="J562" s="2">
        <v>81697.8</v>
      </c>
      <c r="K562" s="2">
        <f t="shared" si="72"/>
        <v>245093.40000000002</v>
      </c>
      <c r="L562" s="4"/>
      <c r="M562" s="27"/>
      <c r="N562" s="16">
        <v>59546.400000000001</v>
      </c>
      <c r="O562" s="2">
        <v>67399.322277866697</v>
      </c>
      <c r="P562" s="16">
        <f t="shared" si="73"/>
        <v>178639.2</v>
      </c>
      <c r="Q562" s="2">
        <f t="shared" si="74"/>
        <v>202197.96683360008</v>
      </c>
      <c r="R562" s="16">
        <f t="shared" si="75"/>
        <v>66454.200000000012</v>
      </c>
      <c r="S562" s="2">
        <f t="shared" si="76"/>
        <v>42895.433166399918</v>
      </c>
      <c r="T562" s="14">
        <f t="shared" si="77"/>
        <v>0.27113826810513869</v>
      </c>
      <c r="U562" s="5">
        <f t="shared" si="78"/>
        <v>0.17501668003463136</v>
      </c>
      <c r="V562" s="14">
        <f t="shared" si="79"/>
        <v>0.27113826810513869</v>
      </c>
      <c r="W562" s="11">
        <f t="shared" si="80"/>
        <v>0.17501668003463133</v>
      </c>
    </row>
    <row r="563" spans="1:23" ht="18" x14ac:dyDescent="0.25">
      <c r="A563" t="s">
        <v>99</v>
      </c>
      <c r="B563" s="15" t="s">
        <v>187</v>
      </c>
      <c r="C563" t="s">
        <v>95</v>
      </c>
      <c r="D563" t="s">
        <v>4</v>
      </c>
      <c r="E563" t="s">
        <v>96</v>
      </c>
      <c r="F563" t="s">
        <v>100</v>
      </c>
      <c r="G563">
        <v>3</v>
      </c>
      <c r="H563" s="18">
        <v>45919</v>
      </c>
      <c r="I563" s="16" t="s">
        <v>189</v>
      </c>
      <c r="J563" s="2">
        <v>81697.8</v>
      </c>
      <c r="K563" s="2">
        <f t="shared" si="72"/>
        <v>245093.40000000002</v>
      </c>
      <c r="L563" s="4"/>
      <c r="M563" s="27"/>
      <c r="N563" s="16">
        <v>59546.400000000001</v>
      </c>
      <c r="O563" s="2">
        <v>67399.322277866697</v>
      </c>
      <c r="P563" s="16">
        <f t="shared" si="73"/>
        <v>178639.2</v>
      </c>
      <c r="Q563" s="2">
        <f t="shared" si="74"/>
        <v>202197.96683360008</v>
      </c>
      <c r="R563" s="16">
        <f t="shared" si="75"/>
        <v>66454.200000000012</v>
      </c>
      <c r="S563" s="2">
        <f t="shared" si="76"/>
        <v>42895.433166399918</v>
      </c>
      <c r="T563" s="14">
        <f t="shared" si="77"/>
        <v>0.27113826810513869</v>
      </c>
      <c r="U563" s="5">
        <f t="shared" si="78"/>
        <v>0.17501668003463136</v>
      </c>
      <c r="V563" s="14">
        <f t="shared" si="79"/>
        <v>0.27113826810513869</v>
      </c>
      <c r="W563" s="11">
        <f t="shared" si="80"/>
        <v>0.17501668003463133</v>
      </c>
    </row>
    <row r="564" spans="1:23" ht="18" x14ac:dyDescent="0.25">
      <c r="A564" t="s">
        <v>99</v>
      </c>
      <c r="B564" s="15" t="s">
        <v>187</v>
      </c>
      <c r="C564" t="s">
        <v>95</v>
      </c>
      <c r="D564" t="s">
        <v>4</v>
      </c>
      <c r="E564" t="s">
        <v>96</v>
      </c>
      <c r="F564" t="s">
        <v>100</v>
      </c>
      <c r="G564">
        <v>3</v>
      </c>
      <c r="H564" s="18">
        <v>45930</v>
      </c>
      <c r="I564" s="16" t="s">
        <v>189</v>
      </c>
      <c r="J564" s="2">
        <v>81697.8</v>
      </c>
      <c r="K564" s="2">
        <f t="shared" si="72"/>
        <v>245093.40000000002</v>
      </c>
      <c r="L564" s="4"/>
      <c r="M564" s="27"/>
      <c r="N564" s="16">
        <v>59546.400000000001</v>
      </c>
      <c r="O564" s="2">
        <v>67399.322277866697</v>
      </c>
      <c r="P564" s="16">
        <f t="shared" si="73"/>
        <v>178639.2</v>
      </c>
      <c r="Q564" s="2">
        <f t="shared" si="74"/>
        <v>202197.96683360008</v>
      </c>
      <c r="R564" s="16">
        <f t="shared" si="75"/>
        <v>66454.200000000012</v>
      </c>
      <c r="S564" s="2">
        <f t="shared" si="76"/>
        <v>42895.433166399918</v>
      </c>
      <c r="T564" s="14">
        <f t="shared" si="77"/>
        <v>0.27113826810513869</v>
      </c>
      <c r="U564" s="5">
        <f t="shared" si="78"/>
        <v>0.17501668003463136</v>
      </c>
      <c r="V564" s="14">
        <f t="shared" si="79"/>
        <v>0.27113826810513869</v>
      </c>
      <c r="W564" s="11">
        <f t="shared" si="80"/>
        <v>0.17501668003463133</v>
      </c>
    </row>
    <row r="565" spans="1:23" ht="18" x14ac:dyDescent="0.25">
      <c r="A565" t="s">
        <v>99</v>
      </c>
      <c r="B565" s="15" t="s">
        <v>187</v>
      </c>
      <c r="C565" t="s">
        <v>95</v>
      </c>
      <c r="D565" t="s">
        <v>4</v>
      </c>
      <c r="E565" t="s">
        <v>96</v>
      </c>
      <c r="F565" t="s">
        <v>100</v>
      </c>
      <c r="G565">
        <v>6</v>
      </c>
      <c r="H565" s="18">
        <v>45930</v>
      </c>
      <c r="I565" s="16" t="s">
        <v>189</v>
      </c>
      <c r="J565" s="2">
        <v>81697.8</v>
      </c>
      <c r="K565" s="2">
        <f t="shared" si="72"/>
        <v>490186.80000000005</v>
      </c>
      <c r="L565" s="4"/>
      <c r="M565" s="27"/>
      <c r="N565" s="16">
        <v>59546.400000000001</v>
      </c>
      <c r="O565" s="2">
        <v>67399.322277866697</v>
      </c>
      <c r="P565" s="16">
        <f t="shared" si="73"/>
        <v>357278.4</v>
      </c>
      <c r="Q565" s="2">
        <f t="shared" si="74"/>
        <v>404395.93366720015</v>
      </c>
      <c r="R565" s="16">
        <f t="shared" si="75"/>
        <v>132908.40000000002</v>
      </c>
      <c r="S565" s="2">
        <f t="shared" si="76"/>
        <v>85790.866332799837</v>
      </c>
      <c r="T565" s="14">
        <f t="shared" si="77"/>
        <v>0.27113826810513869</v>
      </c>
      <c r="U565" s="5">
        <f t="shared" si="78"/>
        <v>0.17501668003463136</v>
      </c>
      <c r="V565" s="14">
        <f t="shared" si="79"/>
        <v>0.27113826810513869</v>
      </c>
      <c r="W565" s="11">
        <f t="shared" si="80"/>
        <v>0.17501668003463133</v>
      </c>
    </row>
    <row r="566" spans="1:23" ht="18" x14ac:dyDescent="0.25">
      <c r="A566" t="s">
        <v>99</v>
      </c>
      <c r="B566" s="15" t="s">
        <v>187</v>
      </c>
      <c r="C566" t="s">
        <v>95</v>
      </c>
      <c r="D566" t="s">
        <v>4</v>
      </c>
      <c r="E566" t="s">
        <v>96</v>
      </c>
      <c r="F566" t="s">
        <v>115</v>
      </c>
      <c r="G566">
        <v>3</v>
      </c>
      <c r="H566" s="18">
        <v>45959</v>
      </c>
      <c r="I566" s="16" t="s">
        <v>186</v>
      </c>
      <c r="J566" s="2">
        <v>82514.880000000005</v>
      </c>
      <c r="K566" s="2">
        <f t="shared" si="72"/>
        <v>247544.64</v>
      </c>
      <c r="L566" s="4"/>
      <c r="M566" s="27"/>
      <c r="N566" s="16">
        <v>59546.400000000001</v>
      </c>
      <c r="O566" s="2">
        <v>67410.216677866702</v>
      </c>
      <c r="P566" s="16">
        <f t="shared" si="73"/>
        <v>178639.2</v>
      </c>
      <c r="Q566" s="2">
        <f t="shared" si="74"/>
        <v>202230.6500336001</v>
      </c>
      <c r="R566" s="16">
        <f t="shared" si="75"/>
        <v>68905.440000000002</v>
      </c>
      <c r="S566" s="2">
        <f t="shared" si="76"/>
        <v>45313.989966399909</v>
      </c>
      <c r="T566" s="14">
        <f t="shared" si="77"/>
        <v>0.2783556129512641</v>
      </c>
      <c r="U566" s="5">
        <f t="shared" si="78"/>
        <v>0.18305381189590655</v>
      </c>
      <c r="V566" s="14">
        <f t="shared" si="79"/>
        <v>0.27835561295126404</v>
      </c>
      <c r="W566" s="11">
        <f t="shared" si="80"/>
        <v>0.18305381189590655</v>
      </c>
    </row>
    <row r="567" spans="1:23" ht="18" x14ac:dyDescent="0.25">
      <c r="A567" t="s">
        <v>99</v>
      </c>
      <c r="B567" s="15" t="s">
        <v>187</v>
      </c>
      <c r="C567" t="s">
        <v>95</v>
      </c>
      <c r="D567" t="s">
        <v>4</v>
      </c>
      <c r="E567" t="s">
        <v>96</v>
      </c>
      <c r="F567" t="s">
        <v>115</v>
      </c>
      <c r="G567">
        <v>3</v>
      </c>
      <c r="H567" s="18">
        <v>45965</v>
      </c>
      <c r="I567" s="16" t="s">
        <v>183</v>
      </c>
      <c r="J567" s="2">
        <v>82514.880000000005</v>
      </c>
      <c r="K567" s="2">
        <f t="shared" si="72"/>
        <v>247544.64</v>
      </c>
      <c r="L567" s="4"/>
      <c r="M567" s="27"/>
      <c r="N567" s="16">
        <v>59546.400000000001</v>
      </c>
      <c r="O567" s="2">
        <v>67410.216677866702</v>
      </c>
      <c r="P567" s="16">
        <f t="shared" si="73"/>
        <v>178639.2</v>
      </c>
      <c r="Q567" s="2">
        <f t="shared" si="74"/>
        <v>202230.6500336001</v>
      </c>
      <c r="R567" s="16">
        <f t="shared" si="75"/>
        <v>68905.440000000002</v>
      </c>
      <c r="S567" s="2">
        <f t="shared" si="76"/>
        <v>45313.989966399909</v>
      </c>
      <c r="T567" s="14">
        <f t="shared" si="77"/>
        <v>0.2783556129512641</v>
      </c>
      <c r="U567" s="5">
        <f t="shared" si="78"/>
        <v>0.18305381189590655</v>
      </c>
      <c r="V567" s="14">
        <f t="shared" si="79"/>
        <v>0.27835561295126404</v>
      </c>
      <c r="W567" s="11">
        <f t="shared" si="80"/>
        <v>0.18305381189590655</v>
      </c>
    </row>
    <row r="568" spans="1:23" ht="18" x14ac:dyDescent="0.25">
      <c r="A568" t="s">
        <v>99</v>
      </c>
      <c r="B568" s="15" t="s">
        <v>187</v>
      </c>
      <c r="C568" t="s">
        <v>95</v>
      </c>
      <c r="D568" t="s">
        <v>4</v>
      </c>
      <c r="E568" t="s">
        <v>96</v>
      </c>
      <c r="F568" t="s">
        <v>115</v>
      </c>
      <c r="G568">
        <v>3</v>
      </c>
      <c r="H568" s="18">
        <v>45965</v>
      </c>
      <c r="I568" s="16" t="s">
        <v>186</v>
      </c>
      <c r="J568" s="2">
        <v>82514.880000000005</v>
      </c>
      <c r="K568" s="2">
        <f t="shared" si="72"/>
        <v>247544.64</v>
      </c>
      <c r="L568" s="4"/>
      <c r="M568" s="27"/>
      <c r="N568" s="16">
        <v>59546.400000000001</v>
      </c>
      <c r="O568" s="2">
        <v>67410.216677866702</v>
      </c>
      <c r="P568" s="16">
        <f t="shared" si="73"/>
        <v>178639.2</v>
      </c>
      <c r="Q568" s="2">
        <f t="shared" si="74"/>
        <v>202230.6500336001</v>
      </c>
      <c r="R568" s="16">
        <f t="shared" si="75"/>
        <v>68905.440000000002</v>
      </c>
      <c r="S568" s="2">
        <f t="shared" si="76"/>
        <v>45313.989966399909</v>
      </c>
      <c r="T568" s="14">
        <f t="shared" si="77"/>
        <v>0.2783556129512641</v>
      </c>
      <c r="U568" s="5">
        <f t="shared" si="78"/>
        <v>0.18305381189590655</v>
      </c>
      <c r="V568" s="14">
        <f t="shared" si="79"/>
        <v>0.27835561295126404</v>
      </c>
      <c r="W568" s="11">
        <f t="shared" si="80"/>
        <v>0.18305381189590655</v>
      </c>
    </row>
    <row r="569" spans="1:23" ht="18" x14ac:dyDescent="0.25">
      <c r="A569" t="s">
        <v>99</v>
      </c>
      <c r="B569" s="15" t="s">
        <v>187</v>
      </c>
      <c r="C569" t="s">
        <v>95</v>
      </c>
      <c r="D569" t="s">
        <v>4</v>
      </c>
      <c r="E569" t="s">
        <v>96</v>
      </c>
      <c r="F569" t="s">
        <v>100</v>
      </c>
      <c r="G569">
        <v>3</v>
      </c>
      <c r="H569" s="18">
        <v>45995</v>
      </c>
      <c r="I569" s="16" t="s">
        <v>183</v>
      </c>
      <c r="J569" s="2">
        <v>82514.880000000005</v>
      </c>
      <c r="K569" s="2">
        <f t="shared" si="72"/>
        <v>247544.64</v>
      </c>
      <c r="L569" s="4"/>
      <c r="M569" s="27"/>
      <c r="N569" s="16">
        <v>59546.400000000001</v>
      </c>
      <c r="O569" s="2">
        <v>67410.216677866702</v>
      </c>
      <c r="P569" s="16">
        <f t="shared" si="73"/>
        <v>178639.2</v>
      </c>
      <c r="Q569" s="2">
        <f t="shared" si="74"/>
        <v>202230.6500336001</v>
      </c>
      <c r="R569" s="16">
        <f t="shared" si="75"/>
        <v>68905.440000000002</v>
      </c>
      <c r="S569" s="2">
        <f t="shared" si="76"/>
        <v>45313.989966399909</v>
      </c>
      <c r="T569" s="14">
        <f t="shared" si="77"/>
        <v>0.2783556129512641</v>
      </c>
      <c r="U569" s="5">
        <f t="shared" si="78"/>
        <v>0.18305381189590655</v>
      </c>
      <c r="V569" s="14">
        <f t="shared" si="79"/>
        <v>0.27835561295126404</v>
      </c>
      <c r="W569" s="11">
        <f t="shared" si="80"/>
        <v>0.18305381189590655</v>
      </c>
    </row>
    <row r="570" spans="1:23" ht="18" x14ac:dyDescent="0.25">
      <c r="A570" t="s">
        <v>99</v>
      </c>
      <c r="B570" s="15" t="s">
        <v>187</v>
      </c>
      <c r="C570" t="s">
        <v>95</v>
      </c>
      <c r="D570" t="s">
        <v>4</v>
      </c>
      <c r="E570" t="s">
        <v>96</v>
      </c>
      <c r="F570" t="s">
        <v>115</v>
      </c>
      <c r="G570">
        <v>3</v>
      </c>
      <c r="H570" s="18">
        <v>46021</v>
      </c>
      <c r="I570" s="16" t="s">
        <v>183</v>
      </c>
      <c r="J570" s="2">
        <v>82514.880000000005</v>
      </c>
      <c r="K570" s="2">
        <f t="shared" si="72"/>
        <v>247544.64</v>
      </c>
      <c r="L570" s="4"/>
      <c r="M570" s="27"/>
      <c r="N570" s="16">
        <v>59546.400000000001</v>
      </c>
      <c r="O570" s="2">
        <v>67410.216677866702</v>
      </c>
      <c r="P570" s="16">
        <f t="shared" si="73"/>
        <v>178639.2</v>
      </c>
      <c r="Q570" s="2">
        <f t="shared" si="74"/>
        <v>202230.6500336001</v>
      </c>
      <c r="R570" s="16">
        <f t="shared" si="75"/>
        <v>68905.440000000002</v>
      </c>
      <c r="S570" s="2">
        <f t="shared" si="76"/>
        <v>45313.989966399909</v>
      </c>
      <c r="T570" s="14">
        <f t="shared" si="77"/>
        <v>0.2783556129512641</v>
      </c>
      <c r="U570" s="5">
        <f t="shared" si="78"/>
        <v>0.18305381189590655</v>
      </c>
      <c r="V570" s="14">
        <f t="shared" si="79"/>
        <v>0.27835561295126404</v>
      </c>
      <c r="W570" s="11">
        <f t="shared" si="80"/>
        <v>0.18305381189590655</v>
      </c>
    </row>
    <row r="571" spans="1:23" ht="18" x14ac:dyDescent="0.25">
      <c r="A571" t="s">
        <v>99</v>
      </c>
      <c r="B571" s="15" t="s">
        <v>187</v>
      </c>
      <c r="C571" t="s">
        <v>95</v>
      </c>
      <c r="D571" t="s">
        <v>4</v>
      </c>
      <c r="E571" t="s">
        <v>96</v>
      </c>
      <c r="F571" t="s">
        <v>115</v>
      </c>
      <c r="G571">
        <v>6</v>
      </c>
      <c r="H571" s="18">
        <v>46021</v>
      </c>
      <c r="I571" s="16" t="s">
        <v>183</v>
      </c>
      <c r="J571" s="2">
        <v>82514.880000000005</v>
      </c>
      <c r="K571" s="2">
        <f t="shared" si="72"/>
        <v>495089.28</v>
      </c>
      <c r="L571" s="4"/>
      <c r="M571" s="27"/>
      <c r="N571" s="16">
        <v>59546.400000000001</v>
      </c>
      <c r="O571" s="2">
        <v>67410.216677866702</v>
      </c>
      <c r="P571" s="16">
        <f t="shared" si="73"/>
        <v>357278.4</v>
      </c>
      <c r="Q571" s="2">
        <f t="shared" si="74"/>
        <v>404461.30006720021</v>
      </c>
      <c r="R571" s="16">
        <f t="shared" si="75"/>
        <v>137810.88</v>
      </c>
      <c r="S571" s="2">
        <f t="shared" si="76"/>
        <v>90627.979932799819</v>
      </c>
      <c r="T571" s="14">
        <f t="shared" si="77"/>
        <v>0.2783556129512641</v>
      </c>
      <c r="U571" s="5">
        <f t="shared" si="78"/>
        <v>0.18305381189590655</v>
      </c>
      <c r="V571" s="14">
        <f t="shared" si="79"/>
        <v>0.27835561295126404</v>
      </c>
      <c r="W571" s="11">
        <f t="shared" si="80"/>
        <v>0.18305381189590655</v>
      </c>
    </row>
    <row r="572" spans="1:23" ht="18" x14ac:dyDescent="0.25">
      <c r="A572" t="s">
        <v>3</v>
      </c>
      <c r="B572" s="15" t="s">
        <v>223</v>
      </c>
      <c r="C572" t="s">
        <v>46</v>
      </c>
      <c r="D572" t="s">
        <v>26</v>
      </c>
      <c r="E572" t="s">
        <v>25</v>
      </c>
      <c r="F572" t="s">
        <v>36</v>
      </c>
      <c r="G572">
        <v>1</v>
      </c>
      <c r="H572" s="18">
        <v>45813</v>
      </c>
      <c r="I572" s="16">
        <v>39469.65</v>
      </c>
      <c r="J572" s="2">
        <v>39469.65</v>
      </c>
      <c r="K572" s="2">
        <f t="shared" si="72"/>
        <v>39469.65</v>
      </c>
      <c r="L572" s="1" t="s">
        <v>295</v>
      </c>
      <c r="M572" s="27"/>
      <c r="N572" s="16">
        <v>39469</v>
      </c>
      <c r="O572" s="2">
        <v>39469.39</v>
      </c>
      <c r="P572" s="16">
        <f t="shared" si="73"/>
        <v>39469</v>
      </c>
      <c r="Q572" s="2">
        <f t="shared" si="74"/>
        <v>39469.39</v>
      </c>
      <c r="R572" s="16">
        <f t="shared" si="75"/>
        <v>0.65000000000145519</v>
      </c>
      <c r="S572" s="2">
        <f t="shared" si="76"/>
        <v>0.26000000000203727</v>
      </c>
      <c r="T572" s="14">
        <f t="shared" si="77"/>
        <v>1.6468349732046145E-5</v>
      </c>
      <c r="U572" s="5">
        <f t="shared" si="78"/>
        <v>6.587339892855327E-6</v>
      </c>
      <c r="V572" s="14">
        <f t="shared" si="79"/>
        <v>1.6468349732046145E-5</v>
      </c>
      <c r="W572" s="11">
        <f t="shared" si="80"/>
        <v>6.587339892855327E-6</v>
      </c>
    </row>
    <row r="573" spans="1:23" ht="18" x14ac:dyDescent="0.25">
      <c r="A573" t="s">
        <v>3</v>
      </c>
      <c r="B573" s="15" t="s">
        <v>223</v>
      </c>
      <c r="C573" t="s">
        <v>46</v>
      </c>
      <c r="D573" t="s">
        <v>26</v>
      </c>
      <c r="E573" t="s">
        <v>25</v>
      </c>
      <c r="F573" t="s">
        <v>36</v>
      </c>
      <c r="G573">
        <v>1</v>
      </c>
      <c r="H573" s="18">
        <v>45944</v>
      </c>
      <c r="I573" s="16">
        <v>39469.65</v>
      </c>
      <c r="J573" s="2">
        <v>39469.65</v>
      </c>
      <c r="K573" s="2">
        <f t="shared" si="72"/>
        <v>39469.65</v>
      </c>
      <c r="L573" s="4"/>
      <c r="M573" s="27"/>
      <c r="N573" s="16">
        <v>39469</v>
      </c>
      <c r="O573" s="2">
        <v>39469.39</v>
      </c>
      <c r="P573" s="16">
        <f t="shared" si="73"/>
        <v>39469</v>
      </c>
      <c r="Q573" s="2">
        <f t="shared" si="74"/>
        <v>39469.39</v>
      </c>
      <c r="R573" s="16">
        <f t="shared" si="75"/>
        <v>0.65000000000145519</v>
      </c>
      <c r="S573" s="2">
        <f t="shared" si="76"/>
        <v>0.26000000000203727</v>
      </c>
      <c r="T573" s="14">
        <f t="shared" si="77"/>
        <v>1.6468349732046145E-5</v>
      </c>
      <c r="U573" s="5">
        <f t="shared" si="78"/>
        <v>6.587339892855327E-6</v>
      </c>
      <c r="V573" s="14">
        <f t="shared" si="79"/>
        <v>1.6468349732046145E-5</v>
      </c>
      <c r="W573" s="11">
        <f t="shared" si="80"/>
        <v>6.587339892855327E-6</v>
      </c>
    </row>
    <row r="574" spans="1:23" ht="18" x14ac:dyDescent="0.25">
      <c r="A574" t="s">
        <v>99</v>
      </c>
      <c r="B574" s="15" t="s">
        <v>190</v>
      </c>
      <c r="C574" t="s">
        <v>47</v>
      </c>
      <c r="D574" t="s">
        <v>5</v>
      </c>
      <c r="E574" t="s">
        <v>116</v>
      </c>
      <c r="F574" t="s">
        <v>14</v>
      </c>
      <c r="G574">
        <v>2</v>
      </c>
      <c r="H574" s="18">
        <v>45817</v>
      </c>
      <c r="I574" s="16">
        <v>119335.61</v>
      </c>
      <c r="J574" s="2">
        <v>119335.61</v>
      </c>
      <c r="K574" s="2">
        <f t="shared" si="72"/>
        <v>238671.22</v>
      </c>
      <c r="L574" s="4"/>
      <c r="M574" s="27"/>
      <c r="N574" s="16">
        <v>119335.61</v>
      </c>
      <c r="O574" s="2">
        <v>126239.412222222</v>
      </c>
      <c r="P574" s="16">
        <f t="shared" si="73"/>
        <v>238671.22</v>
      </c>
      <c r="Q574" s="2">
        <f t="shared" si="74"/>
        <v>252478.82444444401</v>
      </c>
      <c r="R574" s="16">
        <f t="shared" si="75"/>
        <v>0</v>
      </c>
      <c r="S574" s="2">
        <f t="shared" si="76"/>
        <v>-13807.604444444005</v>
      </c>
      <c r="T574" s="14">
        <f t="shared" si="77"/>
        <v>0</v>
      </c>
      <c r="U574" s="5">
        <f t="shared" si="78"/>
        <v>-5.785198753517079E-2</v>
      </c>
      <c r="V574" s="14">
        <f t="shared" si="79"/>
        <v>0</v>
      </c>
      <c r="W574" s="11">
        <f t="shared" si="80"/>
        <v>-5.785198753517079E-2</v>
      </c>
    </row>
    <row r="575" spans="1:23" ht="18" x14ac:dyDescent="0.25">
      <c r="A575" t="s">
        <v>99</v>
      </c>
      <c r="B575" s="15" t="s">
        <v>190</v>
      </c>
      <c r="C575" t="s">
        <v>47</v>
      </c>
      <c r="D575" t="s">
        <v>5</v>
      </c>
      <c r="E575" t="s">
        <v>116</v>
      </c>
      <c r="F575" t="s">
        <v>14</v>
      </c>
      <c r="G575">
        <v>1</v>
      </c>
      <c r="H575" s="18">
        <v>45995</v>
      </c>
      <c r="I575" s="16">
        <v>150402.72</v>
      </c>
      <c r="J575" s="2">
        <v>150402.72</v>
      </c>
      <c r="K575" s="2">
        <f t="shared" si="72"/>
        <v>150402.72</v>
      </c>
      <c r="L575" s="4"/>
      <c r="M575" s="27"/>
      <c r="N575" s="16">
        <v>119335.61</v>
      </c>
      <c r="O575" s="2">
        <v>133143.21444444399</v>
      </c>
      <c r="P575" s="16">
        <f t="shared" si="73"/>
        <v>119335.61</v>
      </c>
      <c r="Q575" s="2">
        <f t="shared" si="74"/>
        <v>133143.21444444399</v>
      </c>
      <c r="R575" s="16">
        <f t="shared" si="75"/>
        <v>31067.11</v>
      </c>
      <c r="S575" s="2">
        <f t="shared" si="76"/>
        <v>17259.50555555601</v>
      </c>
      <c r="T575" s="14">
        <f t="shared" si="77"/>
        <v>0.206559495732524</v>
      </c>
      <c r="U575" s="5">
        <f t="shared" si="78"/>
        <v>0.11475527540696079</v>
      </c>
      <c r="V575" s="14">
        <f t="shared" si="79"/>
        <v>0.206559495732524</v>
      </c>
      <c r="W575" s="11">
        <f t="shared" si="80"/>
        <v>0.11475527540696079</v>
      </c>
    </row>
    <row r="576" spans="1:23" ht="18" x14ac:dyDescent="0.25">
      <c r="A576" t="s">
        <v>3</v>
      </c>
      <c r="B576" s="15" t="s">
        <v>190</v>
      </c>
      <c r="C576" t="s">
        <v>47</v>
      </c>
      <c r="D576" t="s">
        <v>5</v>
      </c>
      <c r="E576" t="s">
        <v>48</v>
      </c>
      <c r="F576" t="s">
        <v>14</v>
      </c>
      <c r="G576">
        <v>3</v>
      </c>
      <c r="H576" s="18">
        <v>45770</v>
      </c>
      <c r="I576" s="16">
        <v>99446.35</v>
      </c>
      <c r="J576" s="2">
        <v>99446.35</v>
      </c>
      <c r="K576" s="2">
        <f t="shared" si="72"/>
        <v>298339.05000000005</v>
      </c>
      <c r="L576" s="4"/>
      <c r="M576" s="27"/>
      <c r="N576" s="16">
        <v>90798.82</v>
      </c>
      <c r="O576" s="2">
        <v>118099.39200000001</v>
      </c>
      <c r="P576" s="16">
        <f t="shared" si="73"/>
        <v>272396.46000000002</v>
      </c>
      <c r="Q576" s="2">
        <f t="shared" si="74"/>
        <v>354298.17600000004</v>
      </c>
      <c r="R576" s="16">
        <f t="shared" si="75"/>
        <v>25942.589999999997</v>
      </c>
      <c r="S576" s="2">
        <f t="shared" si="76"/>
        <v>-55959.126000000004</v>
      </c>
      <c r="T576" s="14">
        <f t="shared" si="77"/>
        <v>8.6956735968690635E-2</v>
      </c>
      <c r="U576" s="5">
        <f t="shared" si="78"/>
        <v>-0.18756889518820952</v>
      </c>
      <c r="V576" s="14">
        <f t="shared" si="79"/>
        <v>8.6956735968690635E-2</v>
      </c>
      <c r="W576" s="11">
        <f t="shared" si="80"/>
        <v>-0.18756889518820952</v>
      </c>
    </row>
    <row r="577" spans="1:23" ht="18" x14ac:dyDescent="0.25">
      <c r="A577" t="s">
        <v>3</v>
      </c>
      <c r="B577" s="15" t="s">
        <v>190</v>
      </c>
      <c r="C577" t="s">
        <v>47</v>
      </c>
      <c r="D577" t="s">
        <v>5</v>
      </c>
      <c r="E577" t="s">
        <v>48</v>
      </c>
      <c r="F577" t="s">
        <v>14</v>
      </c>
      <c r="G577">
        <v>3</v>
      </c>
      <c r="H577" s="18">
        <v>45874</v>
      </c>
      <c r="I577" s="16">
        <v>150402.72</v>
      </c>
      <c r="J577" s="2">
        <v>150402.72</v>
      </c>
      <c r="K577" s="2">
        <f t="shared" si="72"/>
        <v>451208.16000000003</v>
      </c>
      <c r="L577" s="4"/>
      <c r="M577" s="27"/>
      <c r="N577" s="16">
        <v>90798.82</v>
      </c>
      <c r="O577" s="2">
        <v>128290.666</v>
      </c>
      <c r="P577" s="16">
        <f t="shared" si="73"/>
        <v>272396.46000000002</v>
      </c>
      <c r="Q577" s="2">
        <f t="shared" si="74"/>
        <v>384871.99800000002</v>
      </c>
      <c r="R577" s="16">
        <f t="shared" si="75"/>
        <v>178811.69999999998</v>
      </c>
      <c r="S577" s="2">
        <f t="shared" si="76"/>
        <v>66336.162000000011</v>
      </c>
      <c r="T577" s="14">
        <f t="shared" si="77"/>
        <v>0.39629535955200806</v>
      </c>
      <c r="U577" s="5">
        <f t="shared" si="78"/>
        <v>0.14701897678446244</v>
      </c>
      <c r="V577" s="14">
        <f t="shared" si="79"/>
        <v>0.39629535955200801</v>
      </c>
      <c r="W577" s="11">
        <f t="shared" si="80"/>
        <v>0.14701897678446244</v>
      </c>
    </row>
    <row r="578" spans="1:23" ht="18" x14ac:dyDescent="0.25">
      <c r="A578" t="s">
        <v>3</v>
      </c>
      <c r="B578" s="15" t="s">
        <v>190</v>
      </c>
      <c r="C578" t="s">
        <v>47</v>
      </c>
      <c r="D578" t="s">
        <v>5</v>
      </c>
      <c r="E578" t="s">
        <v>48</v>
      </c>
      <c r="F578" t="s">
        <v>14</v>
      </c>
      <c r="G578">
        <v>3</v>
      </c>
      <c r="H578" s="18">
        <v>45975</v>
      </c>
      <c r="I578" s="16">
        <v>150402.72</v>
      </c>
      <c r="J578" s="2">
        <v>90798.82</v>
      </c>
      <c r="K578" s="2">
        <f t="shared" si="72"/>
        <v>272396.46000000002</v>
      </c>
      <c r="L578" s="4"/>
      <c r="M578" s="27"/>
      <c r="N578" s="16">
        <v>90798.82</v>
      </c>
      <c r="O578" s="2">
        <v>122330.276</v>
      </c>
      <c r="P578" s="16">
        <f t="shared" si="73"/>
        <v>272396.46000000002</v>
      </c>
      <c r="Q578" s="2">
        <f t="shared" si="74"/>
        <v>366990.82799999998</v>
      </c>
      <c r="R578" s="16">
        <f t="shared" si="75"/>
        <v>0</v>
      </c>
      <c r="S578" s="2">
        <f t="shared" si="76"/>
        <v>-94594.367999999973</v>
      </c>
      <c r="T578" s="14">
        <f t="shared" si="77"/>
        <v>0</v>
      </c>
      <c r="U578" s="5">
        <f t="shared" si="78"/>
        <v>-0.34726724422189614</v>
      </c>
      <c r="V578" s="14">
        <f t="shared" si="79"/>
        <v>0</v>
      </c>
      <c r="W578" s="11">
        <f t="shared" si="80"/>
        <v>-0.34726724422189614</v>
      </c>
    </row>
    <row r="579" spans="1:23" ht="18" x14ac:dyDescent="0.25">
      <c r="A579" t="s">
        <v>3</v>
      </c>
      <c r="B579" s="15" t="s">
        <v>190</v>
      </c>
      <c r="C579" t="s">
        <v>47</v>
      </c>
      <c r="D579" t="s">
        <v>5</v>
      </c>
      <c r="E579" t="s">
        <v>48</v>
      </c>
      <c r="F579" t="s">
        <v>14</v>
      </c>
      <c r="G579">
        <v>3</v>
      </c>
      <c r="H579" s="18">
        <v>45989</v>
      </c>
      <c r="I579" s="16">
        <v>150402.72</v>
      </c>
      <c r="J579" s="2">
        <v>90798.82</v>
      </c>
      <c r="K579" s="2">
        <f t="shared" si="72"/>
        <v>272396.46000000002</v>
      </c>
      <c r="L579" s="4"/>
      <c r="M579" s="27"/>
      <c r="N579" s="16">
        <v>90798.82</v>
      </c>
      <c r="O579" s="2">
        <v>122330.276</v>
      </c>
      <c r="P579" s="16">
        <f t="shared" si="73"/>
        <v>272396.46000000002</v>
      </c>
      <c r="Q579" s="2">
        <f t="shared" si="74"/>
        <v>366990.82799999998</v>
      </c>
      <c r="R579" s="16">
        <f t="shared" si="75"/>
        <v>0</v>
      </c>
      <c r="S579" s="2">
        <f t="shared" si="76"/>
        <v>-94594.367999999973</v>
      </c>
      <c r="T579" s="14">
        <f t="shared" si="77"/>
        <v>0</v>
      </c>
      <c r="U579" s="5">
        <f t="shared" si="78"/>
        <v>-0.34726724422189614</v>
      </c>
      <c r="V579" s="14">
        <f t="shared" si="79"/>
        <v>0</v>
      </c>
      <c r="W579" s="11">
        <f t="shared" si="80"/>
        <v>-0.34726724422189614</v>
      </c>
    </row>
    <row r="580" spans="1:23" ht="18" x14ac:dyDescent="0.25">
      <c r="A580" t="s">
        <v>129</v>
      </c>
      <c r="B580" s="15" t="s">
        <v>161</v>
      </c>
      <c r="C580" t="s">
        <v>241</v>
      </c>
      <c r="D580" t="s">
        <v>241</v>
      </c>
      <c r="E580" t="s">
        <v>241</v>
      </c>
      <c r="F580" t="s">
        <v>64</v>
      </c>
      <c r="G580">
        <v>10</v>
      </c>
      <c r="H580" s="18">
        <v>46003</v>
      </c>
      <c r="I580" s="16">
        <v>192</v>
      </c>
      <c r="J580" s="2">
        <v>192</v>
      </c>
      <c r="K580" s="2">
        <f t="shared" ref="K580:K643" si="81">IF(OR(NOT(ISNUMBER(J580)),NOT(ISNUMBER(G580))),"липсва информация",J580*G580)</f>
        <v>1920</v>
      </c>
      <c r="L580" s="4"/>
      <c r="M580" s="27"/>
      <c r="N580" s="16">
        <v>192</v>
      </c>
      <c r="O580" s="2">
        <v>192</v>
      </c>
      <c r="P580" s="16">
        <f t="shared" ref="P580:P643" si="82">IF(OR(NOT(ISNUMBER(N580)),NOT(ISNUMBER(G580))),"липсва информация",N580*G580)</f>
        <v>1920</v>
      </c>
      <c r="Q580" s="2">
        <f t="shared" ref="Q580:Q643" si="83">IF(OR(NOT(ISNUMBER(O580)),NOT(ISNUMBER(G580))),"липсва информация",O580*G580)</f>
        <v>1920</v>
      </c>
      <c r="R580" s="16">
        <f t="shared" ref="R580:R643" si="84">IF(OR(NOT(ISNUMBER(J580)),NOT(ISNUMBER(N580)),NOT(ISNUMBER(G580))),"липсва информация",(J580-N580)*G580)</f>
        <v>0</v>
      </c>
      <c r="S580" s="2">
        <f t="shared" ref="S580:S643" si="85">IF(OR(NOT(ISNUMBER(J580)),NOT(ISNUMBER(O580)),NOT(ISNUMBER(G580))),"липсва информация",(J580-O580)*G580)</f>
        <v>0</v>
      </c>
      <c r="T580" s="14">
        <f t="shared" ref="T580:T643" si="86">IF(OR(NOT(ISNUMBER(J580)),NOT(ISNUMBER(N580)),J580=0),"липсва информация",(J580-N580)/J580)</f>
        <v>0</v>
      </c>
      <c r="U580" s="5">
        <f t="shared" ref="U580:U643" si="87">IF(OR(NOT(ISNUMBER(J580)),NOT(ISNUMBER(O580)),J580=0),"липсва информация",(J580-O580)/J580)</f>
        <v>0</v>
      </c>
      <c r="V580" s="14">
        <f t="shared" ref="V580:V643" si="88">IF(OR(NOT(ISNUMBER(R580)),NOT(ISNUMBER(J580)),NOT(ISNUMBER(G580)),J580*G580=0),"липсва информация",R580/(J580*G580))</f>
        <v>0</v>
      </c>
      <c r="W580" s="11">
        <f t="shared" ref="W580:W643" si="89">IF(OR(NOT(ISNUMBER(S580)),NOT(ISNUMBER(J580)),NOT(ISNUMBER(G580)),J580*G580=0),"липсва информация",S580/(J580*G580))</f>
        <v>0</v>
      </c>
    </row>
    <row r="581" spans="1:23" ht="18" x14ac:dyDescent="0.25">
      <c r="A581" t="s">
        <v>3</v>
      </c>
      <c r="B581" s="15" t="s">
        <v>224</v>
      </c>
      <c r="C581" t="s">
        <v>49</v>
      </c>
      <c r="D581" t="s">
        <v>4</v>
      </c>
      <c r="E581" t="s">
        <v>50</v>
      </c>
      <c r="F581" t="s">
        <v>14</v>
      </c>
      <c r="G581">
        <v>3</v>
      </c>
      <c r="H581" s="18">
        <v>45670</v>
      </c>
      <c r="I581" s="16">
        <v>65445.75</v>
      </c>
      <c r="J581" s="2">
        <v>65445.75</v>
      </c>
      <c r="K581" s="2">
        <f t="shared" si="81"/>
        <v>196337.25</v>
      </c>
      <c r="L581" s="4"/>
      <c r="M581" s="27"/>
      <c r="N581" s="16">
        <v>65445.74667</v>
      </c>
      <c r="O581" s="2">
        <v>69185.508215357098</v>
      </c>
      <c r="P581" s="16">
        <f t="shared" si="82"/>
        <v>196337.24001000001</v>
      </c>
      <c r="Q581" s="2">
        <f t="shared" si="83"/>
        <v>207556.52464607131</v>
      </c>
      <c r="R581" s="16">
        <f t="shared" si="84"/>
        <v>9.9899999986519106E-3</v>
      </c>
      <c r="S581" s="2">
        <f t="shared" si="85"/>
        <v>-11219.274646071295</v>
      </c>
      <c r="T581" s="14">
        <f t="shared" si="86"/>
        <v>5.0881837240013856E-8</v>
      </c>
      <c r="U581" s="5">
        <f t="shared" si="87"/>
        <v>-5.7142873530475216E-2</v>
      </c>
      <c r="V581" s="14">
        <f t="shared" si="88"/>
        <v>5.0881837240013856E-8</v>
      </c>
      <c r="W581" s="11">
        <f t="shared" si="89"/>
        <v>-5.7142873530475216E-2</v>
      </c>
    </row>
    <row r="582" spans="1:23" ht="18" x14ac:dyDescent="0.25">
      <c r="A582" t="s">
        <v>3</v>
      </c>
      <c r="B582" s="15" t="s">
        <v>224</v>
      </c>
      <c r="C582" t="s">
        <v>49</v>
      </c>
      <c r="D582" t="s">
        <v>4</v>
      </c>
      <c r="E582" t="s">
        <v>50</v>
      </c>
      <c r="F582" t="s">
        <v>14</v>
      </c>
      <c r="G582">
        <v>3</v>
      </c>
      <c r="H582" s="18">
        <v>45678</v>
      </c>
      <c r="I582" s="16">
        <v>65445.75</v>
      </c>
      <c r="J582" s="2">
        <v>65445.75</v>
      </c>
      <c r="K582" s="2">
        <f t="shared" si="81"/>
        <v>196337.25</v>
      </c>
      <c r="L582" s="4"/>
      <c r="M582" s="27"/>
      <c r="N582" s="16">
        <v>65445.74667</v>
      </c>
      <c r="O582" s="2">
        <v>69185.508215357098</v>
      </c>
      <c r="P582" s="16">
        <f t="shared" si="82"/>
        <v>196337.24001000001</v>
      </c>
      <c r="Q582" s="2">
        <f t="shared" si="83"/>
        <v>207556.52464607131</v>
      </c>
      <c r="R582" s="16">
        <f t="shared" si="84"/>
        <v>9.9899999986519106E-3</v>
      </c>
      <c r="S582" s="2">
        <f t="shared" si="85"/>
        <v>-11219.274646071295</v>
      </c>
      <c r="T582" s="14">
        <f t="shared" si="86"/>
        <v>5.0881837240013856E-8</v>
      </c>
      <c r="U582" s="5">
        <f t="shared" si="87"/>
        <v>-5.7142873530475216E-2</v>
      </c>
      <c r="V582" s="14">
        <f t="shared" si="88"/>
        <v>5.0881837240013856E-8</v>
      </c>
      <c r="W582" s="11">
        <f t="shared" si="89"/>
        <v>-5.7142873530475216E-2</v>
      </c>
    </row>
    <row r="583" spans="1:23" ht="18" x14ac:dyDescent="0.25">
      <c r="A583" t="s">
        <v>3</v>
      </c>
      <c r="B583" s="15" t="s">
        <v>224</v>
      </c>
      <c r="C583" t="s">
        <v>49</v>
      </c>
      <c r="D583" t="s">
        <v>4</v>
      </c>
      <c r="E583" t="s">
        <v>50</v>
      </c>
      <c r="F583" t="s">
        <v>14</v>
      </c>
      <c r="G583">
        <v>3</v>
      </c>
      <c r="H583" s="18">
        <v>45769</v>
      </c>
      <c r="I583" s="16">
        <v>65445.75</v>
      </c>
      <c r="J583" s="2">
        <v>65445.75</v>
      </c>
      <c r="K583" s="2">
        <f t="shared" si="81"/>
        <v>196337.25</v>
      </c>
      <c r="L583" s="4"/>
      <c r="M583" s="27"/>
      <c r="N583" s="16">
        <v>65445.74667</v>
      </c>
      <c r="O583" s="2">
        <v>69185.508215357098</v>
      </c>
      <c r="P583" s="16">
        <f t="shared" si="82"/>
        <v>196337.24001000001</v>
      </c>
      <c r="Q583" s="2">
        <f t="shared" si="83"/>
        <v>207556.52464607131</v>
      </c>
      <c r="R583" s="16">
        <f t="shared" si="84"/>
        <v>9.9899999986519106E-3</v>
      </c>
      <c r="S583" s="2">
        <f t="shared" si="85"/>
        <v>-11219.274646071295</v>
      </c>
      <c r="T583" s="14">
        <f t="shared" si="86"/>
        <v>5.0881837240013856E-8</v>
      </c>
      <c r="U583" s="5">
        <f t="shared" si="87"/>
        <v>-5.7142873530475216E-2</v>
      </c>
      <c r="V583" s="14">
        <f t="shared" si="88"/>
        <v>5.0881837240013856E-8</v>
      </c>
      <c r="W583" s="11">
        <f t="shared" si="89"/>
        <v>-5.7142873530475216E-2</v>
      </c>
    </row>
    <row r="584" spans="1:23" ht="18" x14ac:dyDescent="0.25">
      <c r="A584" t="s">
        <v>3</v>
      </c>
      <c r="B584" s="15" t="s">
        <v>224</v>
      </c>
      <c r="C584" t="s">
        <v>49</v>
      </c>
      <c r="D584" t="s">
        <v>4</v>
      </c>
      <c r="E584" t="s">
        <v>50</v>
      </c>
      <c r="F584" t="s">
        <v>14</v>
      </c>
      <c r="G584">
        <v>3</v>
      </c>
      <c r="H584" s="18">
        <v>45775</v>
      </c>
      <c r="I584" s="16">
        <v>65445.75</v>
      </c>
      <c r="J584" s="2">
        <v>65445.75</v>
      </c>
      <c r="K584" s="2">
        <f t="shared" si="81"/>
        <v>196337.25</v>
      </c>
      <c r="L584" s="4"/>
      <c r="M584" s="27"/>
      <c r="N584" s="16">
        <v>65445.74667</v>
      </c>
      <c r="O584" s="2">
        <v>69185.508215357098</v>
      </c>
      <c r="P584" s="16">
        <f t="shared" si="82"/>
        <v>196337.24001000001</v>
      </c>
      <c r="Q584" s="2">
        <f t="shared" si="83"/>
        <v>207556.52464607131</v>
      </c>
      <c r="R584" s="16">
        <f t="shared" si="84"/>
        <v>9.9899999986519106E-3</v>
      </c>
      <c r="S584" s="2">
        <f t="shared" si="85"/>
        <v>-11219.274646071295</v>
      </c>
      <c r="T584" s="14">
        <f t="shared" si="86"/>
        <v>5.0881837240013856E-8</v>
      </c>
      <c r="U584" s="5">
        <f t="shared" si="87"/>
        <v>-5.7142873530475216E-2</v>
      </c>
      <c r="V584" s="14">
        <f t="shared" si="88"/>
        <v>5.0881837240013856E-8</v>
      </c>
      <c r="W584" s="11">
        <f t="shared" si="89"/>
        <v>-5.7142873530475216E-2</v>
      </c>
    </row>
    <row r="585" spans="1:23" ht="18" x14ac:dyDescent="0.25">
      <c r="A585" t="s">
        <v>3</v>
      </c>
      <c r="B585" s="15" t="s">
        <v>224</v>
      </c>
      <c r="C585" t="s">
        <v>49</v>
      </c>
      <c r="D585" t="s">
        <v>4</v>
      </c>
      <c r="E585" t="s">
        <v>50</v>
      </c>
      <c r="F585" t="s">
        <v>14</v>
      </c>
      <c r="G585">
        <v>3</v>
      </c>
      <c r="H585" s="18">
        <v>45866</v>
      </c>
      <c r="I585" s="16">
        <v>78534.91</v>
      </c>
      <c r="J585" s="2">
        <v>78534.91</v>
      </c>
      <c r="K585" s="2">
        <f t="shared" si="81"/>
        <v>235604.73</v>
      </c>
      <c r="L585" s="4"/>
      <c r="M585" s="27"/>
      <c r="N585" s="16">
        <v>65445.74667</v>
      </c>
      <c r="O585" s="2">
        <v>70120.448215357101</v>
      </c>
      <c r="P585" s="16">
        <f t="shared" si="82"/>
        <v>196337.24001000001</v>
      </c>
      <c r="Q585" s="2">
        <f t="shared" si="83"/>
        <v>210361.34464607132</v>
      </c>
      <c r="R585" s="16">
        <f t="shared" si="84"/>
        <v>39267.489990000009</v>
      </c>
      <c r="S585" s="2">
        <f t="shared" si="85"/>
        <v>25243.385353928708</v>
      </c>
      <c r="T585" s="14">
        <f t="shared" si="86"/>
        <v>0.16666681517811635</v>
      </c>
      <c r="U585" s="5">
        <f t="shared" si="87"/>
        <v>0.10714294808057846</v>
      </c>
      <c r="V585" s="14">
        <f t="shared" si="88"/>
        <v>0.16666681517811635</v>
      </c>
      <c r="W585" s="11">
        <f t="shared" si="89"/>
        <v>0.10714294808057846</v>
      </c>
    </row>
    <row r="586" spans="1:23" ht="18" x14ac:dyDescent="0.25">
      <c r="A586" t="s">
        <v>3</v>
      </c>
      <c r="B586" s="15" t="s">
        <v>224</v>
      </c>
      <c r="C586" t="s">
        <v>49</v>
      </c>
      <c r="D586" t="s">
        <v>4</v>
      </c>
      <c r="E586" t="s">
        <v>50</v>
      </c>
      <c r="F586" t="s">
        <v>14</v>
      </c>
      <c r="G586">
        <v>3</v>
      </c>
      <c r="H586" s="18">
        <v>45868</v>
      </c>
      <c r="I586" s="16">
        <v>78534.91</v>
      </c>
      <c r="J586" s="2">
        <v>78534.91</v>
      </c>
      <c r="K586" s="2">
        <f t="shared" si="81"/>
        <v>235604.73</v>
      </c>
      <c r="L586" s="4"/>
      <c r="M586" s="27"/>
      <c r="N586" s="16">
        <v>65445.74667</v>
      </c>
      <c r="O586" s="2">
        <v>70120.448215357101</v>
      </c>
      <c r="P586" s="16">
        <f t="shared" si="82"/>
        <v>196337.24001000001</v>
      </c>
      <c r="Q586" s="2">
        <f t="shared" si="83"/>
        <v>210361.34464607132</v>
      </c>
      <c r="R586" s="16">
        <f t="shared" si="84"/>
        <v>39267.489990000009</v>
      </c>
      <c r="S586" s="2">
        <f t="shared" si="85"/>
        <v>25243.385353928708</v>
      </c>
      <c r="T586" s="14">
        <f t="shared" si="86"/>
        <v>0.16666681517811635</v>
      </c>
      <c r="U586" s="5">
        <f t="shared" si="87"/>
        <v>0.10714294808057846</v>
      </c>
      <c r="V586" s="14">
        <f t="shared" si="88"/>
        <v>0.16666681517811635</v>
      </c>
      <c r="W586" s="11">
        <f t="shared" si="89"/>
        <v>0.10714294808057846</v>
      </c>
    </row>
    <row r="587" spans="1:23" ht="18" x14ac:dyDescent="0.25">
      <c r="A587" t="s">
        <v>3</v>
      </c>
      <c r="B587" s="15" t="s">
        <v>224</v>
      </c>
      <c r="C587" t="s">
        <v>49</v>
      </c>
      <c r="D587" t="s">
        <v>4</v>
      </c>
      <c r="E587" t="s">
        <v>50</v>
      </c>
      <c r="F587" t="s">
        <v>14</v>
      </c>
      <c r="G587">
        <v>3</v>
      </c>
      <c r="H587" s="18">
        <v>45961</v>
      </c>
      <c r="I587" s="16">
        <v>78534.91</v>
      </c>
      <c r="J587" s="2">
        <v>78534.91</v>
      </c>
      <c r="K587" s="2">
        <f t="shared" si="81"/>
        <v>235604.73</v>
      </c>
      <c r="L587" s="4"/>
      <c r="M587" s="27"/>
      <c r="N587" s="16">
        <v>65445.74667</v>
      </c>
      <c r="O587" s="2">
        <v>70120.448215357101</v>
      </c>
      <c r="P587" s="16">
        <f t="shared" si="82"/>
        <v>196337.24001000001</v>
      </c>
      <c r="Q587" s="2">
        <f t="shared" si="83"/>
        <v>210361.34464607132</v>
      </c>
      <c r="R587" s="16">
        <f t="shared" si="84"/>
        <v>39267.489990000009</v>
      </c>
      <c r="S587" s="2">
        <f t="shared" si="85"/>
        <v>25243.385353928708</v>
      </c>
      <c r="T587" s="14">
        <f t="shared" si="86"/>
        <v>0.16666681517811635</v>
      </c>
      <c r="U587" s="5">
        <f t="shared" si="87"/>
        <v>0.10714294808057846</v>
      </c>
      <c r="V587" s="14">
        <f t="shared" si="88"/>
        <v>0.16666681517811635</v>
      </c>
      <c r="W587" s="11">
        <f t="shared" si="89"/>
        <v>0.10714294808057846</v>
      </c>
    </row>
    <row r="588" spans="1:23" ht="18" x14ac:dyDescent="0.25">
      <c r="A588" t="s">
        <v>129</v>
      </c>
      <c r="B588" s="15" t="s">
        <v>165</v>
      </c>
      <c r="C588" t="s">
        <v>241</v>
      </c>
      <c r="D588" t="s">
        <v>241</v>
      </c>
      <c r="E588" t="s">
        <v>241</v>
      </c>
      <c r="F588" t="s">
        <v>67</v>
      </c>
      <c r="G588">
        <v>2</v>
      </c>
      <c r="H588" s="18">
        <v>45905</v>
      </c>
      <c r="I588" s="16">
        <v>69.599999999999994</v>
      </c>
      <c r="J588" s="2">
        <v>69.599999999999994</v>
      </c>
      <c r="K588" s="2">
        <f t="shared" si="81"/>
        <v>139.19999999999999</v>
      </c>
      <c r="L588" s="4"/>
      <c r="M588" s="27"/>
      <c r="N588" s="16">
        <v>69.599999999999994</v>
      </c>
      <c r="O588" s="2">
        <v>80.466666666666697</v>
      </c>
      <c r="P588" s="16">
        <f t="shared" si="82"/>
        <v>139.19999999999999</v>
      </c>
      <c r="Q588" s="2">
        <f t="shared" si="83"/>
        <v>160.93333333333339</v>
      </c>
      <c r="R588" s="16">
        <f t="shared" si="84"/>
        <v>0</v>
      </c>
      <c r="S588" s="2">
        <f t="shared" si="85"/>
        <v>-21.733333333333405</v>
      </c>
      <c r="T588" s="14">
        <f t="shared" si="86"/>
        <v>0</v>
      </c>
      <c r="U588" s="5">
        <f t="shared" si="87"/>
        <v>-0.15613026819923426</v>
      </c>
      <c r="V588" s="14">
        <f t="shared" si="88"/>
        <v>0</v>
      </c>
      <c r="W588" s="11">
        <f t="shared" si="89"/>
        <v>-0.15613026819923426</v>
      </c>
    </row>
    <row r="589" spans="1:23" ht="18" x14ac:dyDescent="0.25">
      <c r="A589" t="s">
        <v>129</v>
      </c>
      <c r="B589" s="15" t="s">
        <v>165</v>
      </c>
      <c r="C589" t="s">
        <v>241</v>
      </c>
      <c r="D589" t="s">
        <v>241</v>
      </c>
      <c r="E589" t="s">
        <v>241</v>
      </c>
      <c r="F589" t="s">
        <v>105</v>
      </c>
      <c r="G589">
        <v>1</v>
      </c>
      <c r="H589" s="18">
        <v>45766</v>
      </c>
      <c r="I589" s="16">
        <v>102.2</v>
      </c>
      <c r="J589" s="2">
        <v>102.2</v>
      </c>
      <c r="K589" s="2">
        <f t="shared" si="81"/>
        <v>102.2</v>
      </c>
      <c r="L589" s="4"/>
      <c r="M589" s="27"/>
      <c r="N589" s="16">
        <v>69.599999999999994</v>
      </c>
      <c r="O589" s="2">
        <v>91.3333333333333</v>
      </c>
      <c r="P589" s="16">
        <f t="shared" si="82"/>
        <v>69.599999999999994</v>
      </c>
      <c r="Q589" s="2">
        <f t="shared" si="83"/>
        <v>91.3333333333333</v>
      </c>
      <c r="R589" s="16">
        <f t="shared" si="84"/>
        <v>32.600000000000009</v>
      </c>
      <c r="S589" s="2">
        <f t="shared" si="85"/>
        <v>10.866666666666703</v>
      </c>
      <c r="T589" s="14">
        <f t="shared" si="86"/>
        <v>0.31898238747553825</v>
      </c>
      <c r="U589" s="5">
        <f t="shared" si="87"/>
        <v>0.10632746249184641</v>
      </c>
      <c r="V589" s="14">
        <f t="shared" si="88"/>
        <v>0.31898238747553825</v>
      </c>
      <c r="W589" s="11">
        <f t="shared" si="89"/>
        <v>0.10632746249184641</v>
      </c>
    </row>
    <row r="590" spans="1:23" ht="18" x14ac:dyDescent="0.25">
      <c r="A590" t="s">
        <v>99</v>
      </c>
      <c r="B590" s="15" t="s">
        <v>191</v>
      </c>
      <c r="C590" t="s">
        <v>51</v>
      </c>
      <c r="D590" t="s">
        <v>52</v>
      </c>
      <c r="E590" t="s">
        <v>53</v>
      </c>
      <c r="F590" t="s">
        <v>67</v>
      </c>
      <c r="G590">
        <v>40</v>
      </c>
      <c r="H590" s="18">
        <v>45800</v>
      </c>
      <c r="I590" s="16">
        <v>240</v>
      </c>
      <c r="J590" s="2">
        <v>240</v>
      </c>
      <c r="K590" s="2">
        <f t="shared" si="81"/>
        <v>9600</v>
      </c>
      <c r="L590" s="4"/>
      <c r="M590" s="27"/>
      <c r="N590" s="16">
        <v>240</v>
      </c>
      <c r="O590" s="2">
        <v>600</v>
      </c>
      <c r="P590" s="16">
        <f t="shared" si="82"/>
        <v>9600</v>
      </c>
      <c r="Q590" s="2">
        <f t="shared" si="83"/>
        <v>24000</v>
      </c>
      <c r="R590" s="16">
        <f t="shared" si="84"/>
        <v>0</v>
      </c>
      <c r="S590" s="2">
        <f t="shared" si="85"/>
        <v>-14400</v>
      </c>
      <c r="T590" s="14">
        <f t="shared" si="86"/>
        <v>0</v>
      </c>
      <c r="U590" s="5">
        <f t="shared" si="87"/>
        <v>-1.5</v>
      </c>
      <c r="V590" s="14">
        <f t="shared" si="88"/>
        <v>0</v>
      </c>
      <c r="W590" s="11">
        <f t="shared" si="89"/>
        <v>-1.5</v>
      </c>
    </row>
    <row r="591" spans="1:23" ht="18" x14ac:dyDescent="0.25">
      <c r="A591" t="s">
        <v>99</v>
      </c>
      <c r="B591" s="15" t="s">
        <v>191</v>
      </c>
      <c r="C591" t="s">
        <v>51</v>
      </c>
      <c r="D591" t="s">
        <v>52</v>
      </c>
      <c r="E591" t="s">
        <v>53</v>
      </c>
      <c r="F591" t="s">
        <v>67</v>
      </c>
      <c r="G591">
        <v>80</v>
      </c>
      <c r="H591" s="18">
        <v>45979</v>
      </c>
      <c r="I591" s="16">
        <v>2400</v>
      </c>
      <c r="J591" s="2">
        <v>240</v>
      </c>
      <c r="K591" s="2">
        <f t="shared" si="81"/>
        <v>19200</v>
      </c>
      <c r="L591" s="4"/>
      <c r="M591" s="27"/>
      <c r="N591" s="16">
        <v>240</v>
      </c>
      <c r="O591" s="2">
        <v>960</v>
      </c>
      <c r="P591" s="16">
        <f t="shared" si="82"/>
        <v>19200</v>
      </c>
      <c r="Q591" s="2">
        <f t="shared" si="83"/>
        <v>76800</v>
      </c>
      <c r="R591" s="16">
        <f t="shared" si="84"/>
        <v>0</v>
      </c>
      <c r="S591" s="2">
        <f t="shared" si="85"/>
        <v>-57600</v>
      </c>
      <c r="T591" s="14">
        <f t="shared" si="86"/>
        <v>0</v>
      </c>
      <c r="U591" s="5">
        <f t="shared" si="87"/>
        <v>-3</v>
      </c>
      <c r="V591" s="14">
        <f t="shared" si="88"/>
        <v>0</v>
      </c>
      <c r="W591" s="11">
        <f t="shared" si="89"/>
        <v>-3</v>
      </c>
    </row>
    <row r="592" spans="1:23" ht="18" x14ac:dyDescent="0.25">
      <c r="A592" t="s">
        <v>99</v>
      </c>
      <c r="B592" s="15" t="s">
        <v>192</v>
      </c>
      <c r="C592" t="s">
        <v>51</v>
      </c>
      <c r="D592" t="s">
        <v>241</v>
      </c>
      <c r="E592" t="s">
        <v>241</v>
      </c>
      <c r="F592" t="s">
        <v>67</v>
      </c>
      <c r="G592">
        <v>48</v>
      </c>
      <c r="H592" s="18">
        <v>45806</v>
      </c>
      <c r="I592" s="16">
        <v>146</v>
      </c>
      <c r="J592" s="2">
        <v>146</v>
      </c>
      <c r="K592" s="2">
        <f t="shared" si="81"/>
        <v>7008</v>
      </c>
      <c r="L592" s="4"/>
      <c r="M592" s="27"/>
      <c r="N592" s="16">
        <v>146</v>
      </c>
      <c r="O592" s="2">
        <v>237.25</v>
      </c>
      <c r="P592" s="16">
        <f t="shared" si="82"/>
        <v>7008</v>
      </c>
      <c r="Q592" s="2">
        <f t="shared" si="83"/>
        <v>11388</v>
      </c>
      <c r="R592" s="16">
        <f t="shared" si="84"/>
        <v>0</v>
      </c>
      <c r="S592" s="2">
        <f t="shared" si="85"/>
        <v>-4380</v>
      </c>
      <c r="T592" s="14">
        <f t="shared" si="86"/>
        <v>0</v>
      </c>
      <c r="U592" s="5">
        <f t="shared" si="87"/>
        <v>-0.625</v>
      </c>
      <c r="V592" s="14">
        <f t="shared" si="88"/>
        <v>0</v>
      </c>
      <c r="W592" s="11">
        <f t="shared" si="89"/>
        <v>-0.625</v>
      </c>
    </row>
    <row r="593" spans="1:23" ht="18" x14ac:dyDescent="0.25">
      <c r="A593" t="s">
        <v>99</v>
      </c>
      <c r="B593" s="15" t="s">
        <v>192</v>
      </c>
      <c r="C593" t="s">
        <v>51</v>
      </c>
      <c r="D593" t="s">
        <v>241</v>
      </c>
      <c r="E593" t="s">
        <v>241</v>
      </c>
      <c r="F593" t="s">
        <v>67</v>
      </c>
      <c r="G593">
        <v>24</v>
      </c>
      <c r="H593" s="18">
        <v>45834</v>
      </c>
      <c r="I593" s="16">
        <v>146</v>
      </c>
      <c r="J593" s="2">
        <v>146</v>
      </c>
      <c r="K593" s="2">
        <f t="shared" si="81"/>
        <v>3504</v>
      </c>
      <c r="L593" s="4"/>
      <c r="M593" s="27"/>
      <c r="N593" s="16">
        <v>146</v>
      </c>
      <c r="O593" s="2">
        <v>237.25</v>
      </c>
      <c r="P593" s="16">
        <f t="shared" si="82"/>
        <v>3504</v>
      </c>
      <c r="Q593" s="2">
        <f t="shared" si="83"/>
        <v>5694</v>
      </c>
      <c r="R593" s="16">
        <f t="shared" si="84"/>
        <v>0</v>
      </c>
      <c r="S593" s="2">
        <f t="shared" si="85"/>
        <v>-2190</v>
      </c>
      <c r="T593" s="14">
        <f t="shared" si="86"/>
        <v>0</v>
      </c>
      <c r="U593" s="5">
        <f t="shared" si="87"/>
        <v>-0.625</v>
      </c>
      <c r="V593" s="14">
        <f t="shared" si="88"/>
        <v>0</v>
      </c>
      <c r="W593" s="11">
        <f t="shared" si="89"/>
        <v>-0.625</v>
      </c>
    </row>
    <row r="594" spans="1:23" ht="18" x14ac:dyDescent="0.25">
      <c r="A594" t="s">
        <v>99</v>
      </c>
      <c r="B594" s="15" t="s">
        <v>192</v>
      </c>
      <c r="C594" t="s">
        <v>51</v>
      </c>
      <c r="D594" t="s">
        <v>241</v>
      </c>
      <c r="E594" t="s">
        <v>241</v>
      </c>
      <c r="F594" t="s">
        <v>67</v>
      </c>
      <c r="G594">
        <v>36</v>
      </c>
      <c r="H594" s="18">
        <v>45979</v>
      </c>
      <c r="I594" s="16">
        <v>876</v>
      </c>
      <c r="J594" s="2">
        <v>146</v>
      </c>
      <c r="K594" s="2">
        <f t="shared" si="81"/>
        <v>5256</v>
      </c>
      <c r="L594" s="4"/>
      <c r="M594" s="27"/>
      <c r="N594" s="16">
        <v>146</v>
      </c>
      <c r="O594" s="2">
        <v>328.5</v>
      </c>
      <c r="P594" s="16">
        <f t="shared" si="82"/>
        <v>5256</v>
      </c>
      <c r="Q594" s="2">
        <f t="shared" si="83"/>
        <v>11826</v>
      </c>
      <c r="R594" s="16">
        <f t="shared" si="84"/>
        <v>0</v>
      </c>
      <c r="S594" s="2">
        <f t="shared" si="85"/>
        <v>-6570</v>
      </c>
      <c r="T594" s="14">
        <f t="shared" si="86"/>
        <v>0</v>
      </c>
      <c r="U594" s="5">
        <f t="shared" si="87"/>
        <v>-1.25</v>
      </c>
      <c r="V594" s="14">
        <f t="shared" si="88"/>
        <v>0</v>
      </c>
      <c r="W594" s="11">
        <f t="shared" si="89"/>
        <v>-1.25</v>
      </c>
    </row>
    <row r="595" spans="1:23" ht="18" x14ac:dyDescent="0.25">
      <c r="A595" t="s">
        <v>3</v>
      </c>
      <c r="B595" s="15" t="s">
        <v>239</v>
      </c>
      <c r="C595" t="s">
        <v>58</v>
      </c>
      <c r="D595" t="s">
        <v>4</v>
      </c>
      <c r="E595" t="s">
        <v>272</v>
      </c>
      <c r="F595" t="s">
        <v>22</v>
      </c>
      <c r="G595">
        <v>2</v>
      </c>
      <c r="H595" s="18">
        <v>45702</v>
      </c>
      <c r="I595" s="16">
        <v>6711</v>
      </c>
      <c r="J595" s="2">
        <v>6711</v>
      </c>
      <c r="K595" s="2">
        <f t="shared" si="81"/>
        <v>13422</v>
      </c>
      <c r="L595" s="4"/>
      <c r="M595" s="27"/>
      <c r="N595" s="16">
        <v>6711</v>
      </c>
      <c r="O595" s="2">
        <v>6934.6666666666697</v>
      </c>
      <c r="P595" s="16">
        <f t="shared" si="82"/>
        <v>13422</v>
      </c>
      <c r="Q595" s="2">
        <f t="shared" si="83"/>
        <v>13869.333333333339</v>
      </c>
      <c r="R595" s="16">
        <f t="shared" si="84"/>
        <v>0</v>
      </c>
      <c r="S595" s="2">
        <f t="shared" si="85"/>
        <v>-447.3333333333394</v>
      </c>
      <c r="T595" s="14">
        <f t="shared" si="86"/>
        <v>0</v>
      </c>
      <c r="U595" s="5">
        <f t="shared" si="87"/>
        <v>-3.3328366363681972E-2</v>
      </c>
      <c r="V595" s="14">
        <f t="shared" si="88"/>
        <v>0</v>
      </c>
      <c r="W595" s="11">
        <f t="shared" si="89"/>
        <v>-3.3328366363681972E-2</v>
      </c>
    </row>
    <row r="596" spans="1:23" ht="18" x14ac:dyDescent="0.25">
      <c r="A596" t="s">
        <v>3</v>
      </c>
      <c r="B596" s="15" t="s">
        <v>239</v>
      </c>
      <c r="C596" t="s">
        <v>58</v>
      </c>
      <c r="D596" t="s">
        <v>4</v>
      </c>
      <c r="E596" t="s">
        <v>272</v>
      </c>
      <c r="F596" t="s">
        <v>22</v>
      </c>
      <c r="G596">
        <v>7</v>
      </c>
      <c r="H596" s="18">
        <v>45751</v>
      </c>
      <c r="I596" s="16">
        <v>6711</v>
      </c>
      <c r="J596" s="2">
        <v>6711</v>
      </c>
      <c r="K596" s="2">
        <f t="shared" si="81"/>
        <v>46977</v>
      </c>
      <c r="L596" s="4"/>
      <c r="M596" s="27"/>
      <c r="N596" s="16">
        <v>6711</v>
      </c>
      <c r="O596" s="2">
        <v>6934.6666666666697</v>
      </c>
      <c r="P596" s="16">
        <f t="shared" si="82"/>
        <v>46977</v>
      </c>
      <c r="Q596" s="2">
        <f t="shared" si="83"/>
        <v>48542.666666666686</v>
      </c>
      <c r="R596" s="16">
        <f t="shared" si="84"/>
        <v>0</v>
      </c>
      <c r="S596" s="2">
        <f t="shared" si="85"/>
        <v>-1565.6666666666879</v>
      </c>
      <c r="T596" s="14">
        <f t="shared" si="86"/>
        <v>0</v>
      </c>
      <c r="U596" s="5">
        <f t="shared" si="87"/>
        <v>-3.3328366363681972E-2</v>
      </c>
      <c r="V596" s="14">
        <f t="shared" si="88"/>
        <v>0</v>
      </c>
      <c r="W596" s="11">
        <f t="shared" si="89"/>
        <v>-3.3328366363681972E-2</v>
      </c>
    </row>
    <row r="597" spans="1:23" ht="18" x14ac:dyDescent="0.25">
      <c r="A597" t="s">
        <v>3</v>
      </c>
      <c r="B597" s="15" t="s">
        <v>239</v>
      </c>
      <c r="C597" t="s">
        <v>58</v>
      </c>
      <c r="D597" t="s">
        <v>4</v>
      </c>
      <c r="E597" t="s">
        <v>272</v>
      </c>
      <c r="F597" t="s">
        <v>22</v>
      </c>
      <c r="G597">
        <v>7</v>
      </c>
      <c r="H597" s="18">
        <v>45859</v>
      </c>
      <c r="I597" s="16">
        <v>6711</v>
      </c>
      <c r="J597" s="2">
        <v>6711</v>
      </c>
      <c r="K597" s="2">
        <f t="shared" si="81"/>
        <v>46977</v>
      </c>
      <c r="L597" s="4"/>
      <c r="M597" s="27"/>
      <c r="N597" s="16">
        <v>6711</v>
      </c>
      <c r="O597" s="2">
        <v>6934.6666666666697</v>
      </c>
      <c r="P597" s="16">
        <f t="shared" si="82"/>
        <v>46977</v>
      </c>
      <c r="Q597" s="2">
        <f t="shared" si="83"/>
        <v>48542.666666666686</v>
      </c>
      <c r="R597" s="16">
        <f t="shared" si="84"/>
        <v>0</v>
      </c>
      <c r="S597" s="2">
        <f t="shared" si="85"/>
        <v>-1565.6666666666879</v>
      </c>
      <c r="T597" s="14">
        <f t="shared" si="86"/>
        <v>0</v>
      </c>
      <c r="U597" s="5">
        <f t="shared" si="87"/>
        <v>-3.3328366363681972E-2</v>
      </c>
      <c r="V597" s="14">
        <f t="shared" si="88"/>
        <v>0</v>
      </c>
      <c r="W597" s="11">
        <f t="shared" si="89"/>
        <v>-3.3328366363681972E-2</v>
      </c>
    </row>
    <row r="598" spans="1:23" ht="18" x14ac:dyDescent="0.25">
      <c r="A598" t="s">
        <v>3</v>
      </c>
      <c r="B598" s="15" t="s">
        <v>239</v>
      </c>
      <c r="C598" t="s">
        <v>58</v>
      </c>
      <c r="D598" t="s">
        <v>4</v>
      </c>
      <c r="E598" t="s">
        <v>272</v>
      </c>
      <c r="F598" t="s">
        <v>22</v>
      </c>
      <c r="G598">
        <v>7</v>
      </c>
      <c r="H598" s="18">
        <v>45960</v>
      </c>
      <c r="I598" s="16">
        <v>8724</v>
      </c>
      <c r="J598" s="2">
        <v>8724</v>
      </c>
      <c r="K598" s="2">
        <f t="shared" si="81"/>
        <v>61068</v>
      </c>
      <c r="L598" s="4"/>
      <c r="M598" s="27"/>
      <c r="N598" s="16">
        <v>6711</v>
      </c>
      <c r="O598" s="2">
        <v>7158.3333333333303</v>
      </c>
      <c r="P598" s="16">
        <f t="shared" si="82"/>
        <v>46977</v>
      </c>
      <c r="Q598" s="2">
        <f t="shared" si="83"/>
        <v>50108.333333333314</v>
      </c>
      <c r="R598" s="16">
        <f t="shared" si="84"/>
        <v>14091</v>
      </c>
      <c r="S598" s="2">
        <f t="shared" si="85"/>
        <v>10959.666666666688</v>
      </c>
      <c r="T598" s="14">
        <f t="shared" si="86"/>
        <v>0.23074277854195324</v>
      </c>
      <c r="U598" s="5">
        <f t="shared" si="87"/>
        <v>0.17946660553263064</v>
      </c>
      <c r="V598" s="14">
        <f t="shared" si="88"/>
        <v>0.23074277854195324</v>
      </c>
      <c r="W598" s="11">
        <f t="shared" si="89"/>
        <v>0.17946660553263064</v>
      </c>
    </row>
    <row r="599" spans="1:23" ht="18" x14ac:dyDescent="0.25">
      <c r="A599" t="s">
        <v>129</v>
      </c>
      <c r="B599" s="15" t="s">
        <v>153</v>
      </c>
      <c r="C599" t="s">
        <v>241</v>
      </c>
      <c r="D599" t="s">
        <v>241</v>
      </c>
      <c r="E599" t="s">
        <v>241</v>
      </c>
      <c r="F599" t="s">
        <v>105</v>
      </c>
      <c r="G599">
        <v>12</v>
      </c>
      <c r="H599" s="18">
        <v>45800</v>
      </c>
      <c r="I599" s="16">
        <v>1568.28</v>
      </c>
      <c r="J599" s="2">
        <v>1568.28</v>
      </c>
      <c r="K599" s="2">
        <f t="shared" si="81"/>
        <v>18819.36</v>
      </c>
      <c r="L599" s="4"/>
      <c r="M599" s="27"/>
      <c r="N599" s="16">
        <v>1568.28</v>
      </c>
      <c r="O599" s="2">
        <v>1568.28</v>
      </c>
      <c r="P599" s="16">
        <f t="shared" si="82"/>
        <v>18819.36</v>
      </c>
      <c r="Q599" s="2">
        <f t="shared" si="83"/>
        <v>18819.36</v>
      </c>
      <c r="R599" s="16">
        <f t="shared" si="84"/>
        <v>0</v>
      </c>
      <c r="S599" s="2">
        <f t="shared" si="85"/>
        <v>0</v>
      </c>
      <c r="T599" s="14">
        <f t="shared" si="86"/>
        <v>0</v>
      </c>
      <c r="U599" s="5">
        <f t="shared" si="87"/>
        <v>0</v>
      </c>
      <c r="V599" s="14">
        <f t="shared" si="88"/>
        <v>0</v>
      </c>
      <c r="W599" s="11">
        <f t="shared" si="89"/>
        <v>0</v>
      </c>
    </row>
    <row r="600" spans="1:23" ht="18" x14ac:dyDescent="0.25">
      <c r="A600" t="s">
        <v>3</v>
      </c>
      <c r="B600" s="15" t="s">
        <v>225</v>
      </c>
      <c r="C600" t="s">
        <v>59</v>
      </c>
      <c r="D600" t="s">
        <v>7</v>
      </c>
      <c r="E600" t="s">
        <v>60</v>
      </c>
      <c r="F600" t="s">
        <v>17</v>
      </c>
      <c r="G600">
        <v>1</v>
      </c>
      <c r="H600" s="18">
        <v>45693</v>
      </c>
      <c r="I600" s="16">
        <v>105614.82</v>
      </c>
      <c r="J600" s="2">
        <v>105614.82</v>
      </c>
      <c r="K600" s="2">
        <f t="shared" si="81"/>
        <v>105614.82</v>
      </c>
      <c r="L600" s="4"/>
      <c r="M600" s="27"/>
      <c r="N600" s="16">
        <v>105614.82</v>
      </c>
      <c r="O600" s="2">
        <v>105614.82</v>
      </c>
      <c r="P600" s="16">
        <f t="shared" si="82"/>
        <v>105614.82</v>
      </c>
      <c r="Q600" s="2">
        <f t="shared" si="83"/>
        <v>105614.82</v>
      </c>
      <c r="R600" s="16">
        <f t="shared" si="84"/>
        <v>0</v>
      </c>
      <c r="S600" s="2">
        <f t="shared" si="85"/>
        <v>0</v>
      </c>
      <c r="T600" s="14">
        <f t="shared" si="86"/>
        <v>0</v>
      </c>
      <c r="U600" s="5">
        <f t="shared" si="87"/>
        <v>0</v>
      </c>
      <c r="V600" s="14">
        <f t="shared" si="88"/>
        <v>0</v>
      </c>
      <c r="W600" s="11">
        <f t="shared" si="89"/>
        <v>0</v>
      </c>
    </row>
    <row r="601" spans="1:23" ht="18" x14ac:dyDescent="0.25">
      <c r="A601" t="s">
        <v>129</v>
      </c>
      <c r="B601" s="15" t="s">
        <v>149</v>
      </c>
      <c r="C601" t="s">
        <v>134</v>
      </c>
      <c r="D601" t="s">
        <v>7</v>
      </c>
      <c r="E601" t="s">
        <v>133</v>
      </c>
      <c r="F601" t="s">
        <v>105</v>
      </c>
      <c r="G601">
        <v>10</v>
      </c>
      <c r="H601" s="18">
        <v>45776</v>
      </c>
      <c r="I601" s="16">
        <v>546.65</v>
      </c>
      <c r="J601" s="2">
        <v>546.65</v>
      </c>
      <c r="K601" s="2">
        <f t="shared" si="81"/>
        <v>5466.5</v>
      </c>
      <c r="L601" s="4"/>
      <c r="M601" s="27"/>
      <c r="N601" s="16">
        <v>546.65</v>
      </c>
      <c r="O601" s="2">
        <v>559.73222222222205</v>
      </c>
      <c r="P601" s="16">
        <f t="shared" si="82"/>
        <v>5466.5</v>
      </c>
      <c r="Q601" s="2">
        <f t="shared" si="83"/>
        <v>5597.3222222222203</v>
      </c>
      <c r="R601" s="16">
        <f t="shared" si="84"/>
        <v>0</v>
      </c>
      <c r="S601" s="2">
        <f t="shared" si="85"/>
        <v>-130.82222222222072</v>
      </c>
      <c r="T601" s="14">
        <f t="shared" si="86"/>
        <v>0</v>
      </c>
      <c r="U601" s="5">
        <f t="shared" si="87"/>
        <v>-2.3931623931623656E-2</v>
      </c>
      <c r="V601" s="14">
        <f t="shared" si="88"/>
        <v>0</v>
      </c>
      <c r="W601" s="11">
        <f t="shared" si="89"/>
        <v>-2.3931623931623656E-2</v>
      </c>
    </row>
    <row r="602" spans="1:23" ht="18" x14ac:dyDescent="0.25">
      <c r="A602" t="s">
        <v>129</v>
      </c>
      <c r="B602" s="15" t="s">
        <v>149</v>
      </c>
      <c r="C602" t="s">
        <v>134</v>
      </c>
      <c r="D602" t="s">
        <v>7</v>
      </c>
      <c r="E602" t="s">
        <v>133</v>
      </c>
      <c r="F602" t="s">
        <v>105</v>
      </c>
      <c r="G602">
        <v>15</v>
      </c>
      <c r="H602" s="18">
        <v>45968</v>
      </c>
      <c r="I602" s="16">
        <v>605.52</v>
      </c>
      <c r="J602" s="2">
        <v>605.52</v>
      </c>
      <c r="K602" s="2">
        <f t="shared" si="81"/>
        <v>9082.7999999999993</v>
      </c>
      <c r="L602" s="4"/>
      <c r="M602" s="27"/>
      <c r="N602" s="16">
        <v>546.65</v>
      </c>
      <c r="O602" s="2">
        <v>572.81444444444401</v>
      </c>
      <c r="P602" s="16">
        <f t="shared" si="82"/>
        <v>8199.75</v>
      </c>
      <c r="Q602" s="2">
        <f t="shared" si="83"/>
        <v>8592.2166666666599</v>
      </c>
      <c r="R602" s="16">
        <f t="shared" si="84"/>
        <v>883.05000000000007</v>
      </c>
      <c r="S602" s="2">
        <f t="shared" si="85"/>
        <v>490.58333333333962</v>
      </c>
      <c r="T602" s="14">
        <f t="shared" si="86"/>
        <v>9.7222222222222238E-2</v>
      </c>
      <c r="U602" s="5">
        <f t="shared" si="87"/>
        <v>5.4012345679013037E-2</v>
      </c>
      <c r="V602" s="14">
        <f t="shared" si="88"/>
        <v>9.7222222222222238E-2</v>
      </c>
      <c r="W602" s="11">
        <f t="shared" si="89"/>
        <v>5.4012345679013044E-2</v>
      </c>
    </row>
    <row r="603" spans="1:23" ht="18" x14ac:dyDescent="0.25">
      <c r="A603" t="s">
        <v>129</v>
      </c>
      <c r="B603" s="15" t="s">
        <v>154</v>
      </c>
      <c r="C603" t="s">
        <v>134</v>
      </c>
      <c r="D603" t="s">
        <v>7</v>
      </c>
      <c r="E603" t="s">
        <v>135</v>
      </c>
      <c r="F603" t="s">
        <v>105</v>
      </c>
      <c r="G603">
        <v>5</v>
      </c>
      <c r="H603" s="18">
        <v>45796</v>
      </c>
      <c r="I603" s="16">
        <v>638</v>
      </c>
      <c r="J603" s="2">
        <v>638</v>
      </c>
      <c r="K603" s="2">
        <f t="shared" si="81"/>
        <v>3190</v>
      </c>
      <c r="L603" s="4"/>
      <c r="M603" s="27"/>
      <c r="N603" s="16">
        <v>638</v>
      </c>
      <c r="O603" s="2">
        <v>638</v>
      </c>
      <c r="P603" s="16">
        <f t="shared" si="82"/>
        <v>3190</v>
      </c>
      <c r="Q603" s="2">
        <f t="shared" si="83"/>
        <v>3190</v>
      </c>
      <c r="R603" s="16">
        <f t="shared" si="84"/>
        <v>0</v>
      </c>
      <c r="S603" s="2">
        <f t="shared" si="85"/>
        <v>0</v>
      </c>
      <c r="T603" s="14">
        <f t="shared" si="86"/>
        <v>0</v>
      </c>
      <c r="U603" s="5">
        <f t="shared" si="87"/>
        <v>0</v>
      </c>
      <c r="V603" s="14">
        <f t="shared" si="88"/>
        <v>0</v>
      </c>
      <c r="W603" s="11">
        <f t="shared" si="89"/>
        <v>0</v>
      </c>
    </row>
    <row r="604" spans="1:23" ht="18" x14ac:dyDescent="0.25">
      <c r="A604" t="s">
        <v>80</v>
      </c>
      <c r="B604" s="15" t="s">
        <v>205</v>
      </c>
      <c r="C604" t="s">
        <v>61</v>
      </c>
      <c r="D604" t="s">
        <v>7</v>
      </c>
      <c r="E604" t="s">
        <v>45</v>
      </c>
      <c r="F604" t="s">
        <v>9</v>
      </c>
      <c r="G604">
        <v>6</v>
      </c>
      <c r="H604" s="18">
        <v>45818</v>
      </c>
      <c r="I604" s="16">
        <v>305.39999999999998</v>
      </c>
      <c r="J604" s="2">
        <v>305.39999999999998</v>
      </c>
      <c r="K604" s="2">
        <f t="shared" si="81"/>
        <v>1832.3999999999999</v>
      </c>
      <c r="L604" s="4"/>
      <c r="M604" s="27"/>
      <c r="N604" s="16">
        <v>305.39999999999998</v>
      </c>
      <c r="O604" s="2">
        <v>305.39999999999998</v>
      </c>
      <c r="P604" s="16">
        <f t="shared" si="82"/>
        <v>1832.3999999999999</v>
      </c>
      <c r="Q604" s="2">
        <f t="shared" si="83"/>
        <v>1832.3999999999999</v>
      </c>
      <c r="R604" s="16">
        <f t="shared" si="84"/>
        <v>0</v>
      </c>
      <c r="S604" s="2">
        <f t="shared" si="85"/>
        <v>0</v>
      </c>
      <c r="T604" s="14">
        <f t="shared" si="86"/>
        <v>0</v>
      </c>
      <c r="U604" s="5">
        <f t="shared" si="87"/>
        <v>0</v>
      </c>
      <c r="V604" s="14">
        <f t="shared" si="88"/>
        <v>0</v>
      </c>
      <c r="W604" s="11">
        <f t="shared" si="89"/>
        <v>0</v>
      </c>
    </row>
    <row r="605" spans="1:23" ht="18" x14ac:dyDescent="0.25">
      <c r="A605" t="s">
        <v>3</v>
      </c>
      <c r="B605" s="15" t="s">
        <v>226</v>
      </c>
      <c r="C605" t="s">
        <v>61</v>
      </c>
      <c r="D605" t="s">
        <v>7</v>
      </c>
      <c r="E605" t="s">
        <v>45</v>
      </c>
      <c r="F605" t="s">
        <v>9</v>
      </c>
      <c r="G605">
        <v>30</v>
      </c>
      <c r="H605" s="18">
        <v>45695</v>
      </c>
      <c r="I605" s="16">
        <v>1185.49</v>
      </c>
      <c r="J605" s="2">
        <v>1185.49</v>
      </c>
      <c r="K605" s="2">
        <f t="shared" si="81"/>
        <v>35564.699999999997</v>
      </c>
      <c r="L605" s="4"/>
      <c r="M605" s="27"/>
      <c r="N605" s="16">
        <v>1185.48</v>
      </c>
      <c r="O605" s="2">
        <v>1185.4846666666699</v>
      </c>
      <c r="P605" s="16">
        <f t="shared" si="82"/>
        <v>35564.400000000001</v>
      </c>
      <c r="Q605" s="2">
        <f t="shared" si="83"/>
        <v>35564.540000000095</v>
      </c>
      <c r="R605" s="16">
        <f t="shared" si="84"/>
        <v>0.29999999999972715</v>
      </c>
      <c r="S605" s="2">
        <f t="shared" si="85"/>
        <v>0.1599999999029933</v>
      </c>
      <c r="T605" s="14">
        <f t="shared" si="86"/>
        <v>8.4353305384194769E-6</v>
      </c>
      <c r="U605" s="5">
        <f t="shared" si="87"/>
        <v>4.4988429511002003E-6</v>
      </c>
      <c r="V605" s="14">
        <f t="shared" si="88"/>
        <v>8.4353305384194769E-6</v>
      </c>
      <c r="W605" s="11">
        <f t="shared" si="89"/>
        <v>4.4988429511002011E-6</v>
      </c>
    </row>
    <row r="606" spans="1:23" ht="18" x14ac:dyDescent="0.25">
      <c r="A606" t="s">
        <v>3</v>
      </c>
      <c r="B606" s="15" t="s">
        <v>226</v>
      </c>
      <c r="C606" t="s">
        <v>61</v>
      </c>
      <c r="D606" t="s">
        <v>7</v>
      </c>
      <c r="E606" t="s">
        <v>45</v>
      </c>
      <c r="F606" t="s">
        <v>9</v>
      </c>
      <c r="G606">
        <v>20</v>
      </c>
      <c r="H606" s="18">
        <v>45769</v>
      </c>
      <c r="I606" s="16">
        <v>1185.49</v>
      </c>
      <c r="J606" s="2">
        <v>1185.49</v>
      </c>
      <c r="K606" s="2">
        <f t="shared" si="81"/>
        <v>23709.8</v>
      </c>
      <c r="L606" s="4"/>
      <c r="M606" s="27"/>
      <c r="N606" s="16">
        <v>1185.48</v>
      </c>
      <c r="O606" s="2">
        <v>1185.4846666666699</v>
      </c>
      <c r="P606" s="16">
        <f t="shared" si="82"/>
        <v>23709.599999999999</v>
      </c>
      <c r="Q606" s="2">
        <f t="shared" si="83"/>
        <v>23709.693333333398</v>
      </c>
      <c r="R606" s="16">
        <f t="shared" si="84"/>
        <v>0.1999999999998181</v>
      </c>
      <c r="S606" s="2">
        <f t="shared" si="85"/>
        <v>0.10666666660199553</v>
      </c>
      <c r="T606" s="14">
        <f t="shared" si="86"/>
        <v>8.4353305384194769E-6</v>
      </c>
      <c r="U606" s="5">
        <f t="shared" si="87"/>
        <v>4.4988429511002003E-6</v>
      </c>
      <c r="V606" s="14">
        <f t="shared" si="88"/>
        <v>8.4353305384194769E-6</v>
      </c>
      <c r="W606" s="11">
        <f t="shared" si="89"/>
        <v>4.4988429511002003E-6</v>
      </c>
    </row>
    <row r="607" spans="1:23" ht="18" x14ac:dyDescent="0.25">
      <c r="A607" t="s">
        <v>3</v>
      </c>
      <c r="B607" s="15" t="s">
        <v>226</v>
      </c>
      <c r="C607" t="s">
        <v>61</v>
      </c>
      <c r="D607" t="s">
        <v>7</v>
      </c>
      <c r="E607" t="s">
        <v>45</v>
      </c>
      <c r="F607" t="s">
        <v>9</v>
      </c>
      <c r="G607">
        <v>10</v>
      </c>
      <c r="H607" s="18">
        <v>45926</v>
      </c>
      <c r="I607" s="16">
        <v>1185.49</v>
      </c>
      <c r="J607" s="2">
        <v>1185.49</v>
      </c>
      <c r="K607" s="2">
        <f t="shared" si="81"/>
        <v>11854.9</v>
      </c>
      <c r="L607" s="4"/>
      <c r="M607" s="27"/>
      <c r="N607" s="16">
        <v>1185.48</v>
      </c>
      <c r="O607" s="2">
        <v>1185.4846666666699</v>
      </c>
      <c r="P607" s="16">
        <f t="shared" si="82"/>
        <v>11854.8</v>
      </c>
      <c r="Q607" s="2">
        <f t="shared" si="83"/>
        <v>11854.846666666699</v>
      </c>
      <c r="R607" s="16">
        <f t="shared" si="84"/>
        <v>9.9999999999909051E-2</v>
      </c>
      <c r="S607" s="2">
        <f t="shared" si="85"/>
        <v>5.3333333300997765E-2</v>
      </c>
      <c r="T607" s="14">
        <f t="shared" si="86"/>
        <v>8.4353305384194769E-6</v>
      </c>
      <c r="U607" s="5">
        <f t="shared" si="87"/>
        <v>4.4988429511002003E-6</v>
      </c>
      <c r="V607" s="14">
        <f t="shared" si="88"/>
        <v>8.4353305384194769E-6</v>
      </c>
      <c r="W607" s="11">
        <f t="shared" si="89"/>
        <v>4.4988429511002003E-6</v>
      </c>
    </row>
    <row r="608" spans="1:23" ht="18" x14ac:dyDescent="0.25">
      <c r="A608" t="s">
        <v>3</v>
      </c>
      <c r="B608" s="15" t="s">
        <v>226</v>
      </c>
      <c r="C608" t="s">
        <v>61</v>
      </c>
      <c r="D608" t="s">
        <v>7</v>
      </c>
      <c r="E608" t="s">
        <v>45</v>
      </c>
      <c r="F608" t="s">
        <v>9</v>
      </c>
      <c r="G608">
        <v>40</v>
      </c>
      <c r="H608" s="18">
        <v>45939</v>
      </c>
      <c r="I608" s="16">
        <v>1185.49</v>
      </c>
      <c r="J608" s="2">
        <v>1185.49</v>
      </c>
      <c r="K608" s="2">
        <f t="shared" si="81"/>
        <v>47419.6</v>
      </c>
      <c r="L608" s="4"/>
      <c r="M608" s="27"/>
      <c r="N608" s="16">
        <v>1185.48</v>
      </c>
      <c r="O608" s="2">
        <v>1185.4846666666699</v>
      </c>
      <c r="P608" s="16">
        <f t="shared" si="82"/>
        <v>47419.199999999997</v>
      </c>
      <c r="Q608" s="2">
        <f t="shared" si="83"/>
        <v>47419.386666666796</v>
      </c>
      <c r="R608" s="16">
        <f t="shared" si="84"/>
        <v>0.3999999999996362</v>
      </c>
      <c r="S608" s="2">
        <f t="shared" si="85"/>
        <v>0.21333333320399106</v>
      </c>
      <c r="T608" s="14">
        <f t="shared" si="86"/>
        <v>8.4353305384194769E-6</v>
      </c>
      <c r="U608" s="5">
        <f t="shared" si="87"/>
        <v>4.4988429511002003E-6</v>
      </c>
      <c r="V608" s="14">
        <f t="shared" si="88"/>
        <v>8.4353305384194769E-6</v>
      </c>
      <c r="W608" s="11">
        <f t="shared" si="89"/>
        <v>4.4988429511002003E-6</v>
      </c>
    </row>
    <row r="609" spans="1:23" ht="18" x14ac:dyDescent="0.25">
      <c r="A609" t="s">
        <v>3</v>
      </c>
      <c r="B609" s="15" t="s">
        <v>226</v>
      </c>
      <c r="C609" t="s">
        <v>61</v>
      </c>
      <c r="D609" t="s">
        <v>7</v>
      </c>
      <c r="E609" t="s">
        <v>45</v>
      </c>
      <c r="F609" t="s">
        <v>9</v>
      </c>
      <c r="G609">
        <v>10</v>
      </c>
      <c r="H609" s="18">
        <v>46001</v>
      </c>
      <c r="I609" s="16">
        <v>1185.49</v>
      </c>
      <c r="J609" s="2">
        <v>1185.49</v>
      </c>
      <c r="K609" s="2">
        <f t="shared" si="81"/>
        <v>11854.9</v>
      </c>
      <c r="L609" s="4"/>
      <c r="M609" s="27"/>
      <c r="N609" s="16">
        <v>1185.48</v>
      </c>
      <c r="O609" s="2">
        <v>1185.4846666666699</v>
      </c>
      <c r="P609" s="16">
        <f t="shared" si="82"/>
        <v>11854.8</v>
      </c>
      <c r="Q609" s="2">
        <f t="shared" si="83"/>
        <v>11854.846666666699</v>
      </c>
      <c r="R609" s="16">
        <f t="shared" si="84"/>
        <v>9.9999999999909051E-2</v>
      </c>
      <c r="S609" s="2">
        <f t="shared" si="85"/>
        <v>5.3333333300997765E-2</v>
      </c>
      <c r="T609" s="14">
        <f t="shared" si="86"/>
        <v>8.4353305384194769E-6</v>
      </c>
      <c r="U609" s="5">
        <f t="shared" si="87"/>
        <v>4.4988429511002003E-6</v>
      </c>
      <c r="V609" s="14">
        <f t="shared" si="88"/>
        <v>8.4353305384194769E-6</v>
      </c>
      <c r="W609" s="11">
        <f t="shared" si="89"/>
        <v>4.4988429511002003E-6</v>
      </c>
    </row>
    <row r="610" spans="1:23" ht="18" x14ac:dyDescent="0.25">
      <c r="A610" t="s">
        <v>129</v>
      </c>
      <c r="B610" s="15" t="s">
        <v>155</v>
      </c>
      <c r="C610" t="s">
        <v>57</v>
      </c>
      <c r="D610" t="s">
        <v>7</v>
      </c>
      <c r="E610" t="s">
        <v>136</v>
      </c>
      <c r="F610" t="s">
        <v>105</v>
      </c>
      <c r="G610">
        <v>1</v>
      </c>
      <c r="H610" s="18">
        <v>45957</v>
      </c>
      <c r="I610" s="16">
        <v>1085</v>
      </c>
      <c r="J610" s="2">
        <v>2170</v>
      </c>
      <c r="K610" s="2">
        <f t="shared" si="81"/>
        <v>2170</v>
      </c>
      <c r="L610" s="26" t="s">
        <v>290</v>
      </c>
      <c r="M610" s="28" t="s">
        <v>293</v>
      </c>
      <c r="N610" s="16">
        <v>598.79999999999995</v>
      </c>
      <c r="O610" s="2">
        <v>1056</v>
      </c>
      <c r="P610" s="16">
        <f t="shared" si="82"/>
        <v>598.79999999999995</v>
      </c>
      <c r="Q610" s="2">
        <f t="shared" si="83"/>
        <v>1056</v>
      </c>
      <c r="R610" s="16">
        <f t="shared" si="84"/>
        <v>1571.2</v>
      </c>
      <c r="S610" s="2">
        <f t="shared" si="85"/>
        <v>1114</v>
      </c>
      <c r="T610" s="14">
        <f t="shared" si="86"/>
        <v>0.72405529953917058</v>
      </c>
      <c r="U610" s="5">
        <f t="shared" si="87"/>
        <v>0.51336405529953921</v>
      </c>
      <c r="V610" s="14">
        <f t="shared" si="88"/>
        <v>0.72405529953917058</v>
      </c>
      <c r="W610" s="11">
        <f t="shared" si="89"/>
        <v>0.51336405529953921</v>
      </c>
    </row>
    <row r="611" spans="1:23" ht="18" x14ac:dyDescent="0.25">
      <c r="A611" t="s">
        <v>99</v>
      </c>
      <c r="B611" s="15" t="s">
        <v>193</v>
      </c>
      <c r="C611" t="s">
        <v>63</v>
      </c>
      <c r="D611" t="s">
        <v>270</v>
      </c>
      <c r="E611" t="s">
        <v>241</v>
      </c>
      <c r="F611" t="s">
        <v>64</v>
      </c>
      <c r="G611">
        <v>4</v>
      </c>
      <c r="H611" s="18">
        <v>45735</v>
      </c>
      <c r="I611" s="16">
        <v>483.995</v>
      </c>
      <c r="J611" s="2">
        <v>4.03</v>
      </c>
      <c r="K611" s="2">
        <f t="shared" si="81"/>
        <v>16.12</v>
      </c>
      <c r="L611" s="4"/>
      <c r="M611" s="27"/>
      <c r="N611" s="16">
        <v>4.03</v>
      </c>
      <c r="O611" s="2">
        <v>423.3572375</v>
      </c>
      <c r="P611" s="16">
        <f t="shared" si="82"/>
        <v>16.12</v>
      </c>
      <c r="Q611" s="2">
        <f t="shared" si="83"/>
        <v>1693.42895</v>
      </c>
      <c r="R611" s="16">
        <f t="shared" si="84"/>
        <v>0</v>
      </c>
      <c r="S611" s="2">
        <f t="shared" si="85"/>
        <v>-1677.3089500000001</v>
      </c>
      <c r="T611" s="14">
        <f t="shared" si="86"/>
        <v>0</v>
      </c>
      <c r="U611" s="5">
        <f t="shared" si="87"/>
        <v>-104.05142369727047</v>
      </c>
      <c r="V611" s="14">
        <f t="shared" si="88"/>
        <v>0</v>
      </c>
      <c r="W611" s="11">
        <f t="shared" si="89"/>
        <v>-104.05142369727047</v>
      </c>
    </row>
    <row r="612" spans="1:23" ht="18" x14ac:dyDescent="0.25">
      <c r="A612" t="s">
        <v>99</v>
      </c>
      <c r="B612" s="15" t="s">
        <v>193</v>
      </c>
      <c r="C612" t="s">
        <v>63</v>
      </c>
      <c r="D612" t="s">
        <v>270</v>
      </c>
      <c r="E612" t="s">
        <v>241</v>
      </c>
      <c r="F612" t="s">
        <v>64</v>
      </c>
      <c r="G612">
        <v>3</v>
      </c>
      <c r="H612" s="18">
        <v>45824</v>
      </c>
      <c r="I612" s="16">
        <v>484</v>
      </c>
      <c r="J612" s="2">
        <v>484</v>
      </c>
      <c r="K612" s="2">
        <f t="shared" si="81"/>
        <v>1452</v>
      </c>
      <c r="L612" s="4"/>
      <c r="M612" s="27"/>
      <c r="N612" s="16">
        <v>4.03</v>
      </c>
      <c r="O612" s="2">
        <v>443.356195833333</v>
      </c>
      <c r="P612" s="16">
        <f t="shared" si="82"/>
        <v>12.09</v>
      </c>
      <c r="Q612" s="2">
        <f t="shared" si="83"/>
        <v>1330.068587499999</v>
      </c>
      <c r="R612" s="16">
        <f t="shared" si="84"/>
        <v>1439.91</v>
      </c>
      <c r="S612" s="2">
        <f t="shared" si="85"/>
        <v>121.93141250000099</v>
      </c>
      <c r="T612" s="14">
        <f t="shared" si="86"/>
        <v>0.99167355371900834</v>
      </c>
      <c r="U612" s="5">
        <f t="shared" si="87"/>
        <v>8.3974801997245857E-2</v>
      </c>
      <c r="V612" s="14">
        <f t="shared" si="88"/>
        <v>0.99167355371900834</v>
      </c>
      <c r="W612" s="11">
        <f t="shared" si="89"/>
        <v>8.3974801997245857E-2</v>
      </c>
    </row>
    <row r="613" spans="1:23" ht="18" x14ac:dyDescent="0.25">
      <c r="A613" t="s">
        <v>99</v>
      </c>
      <c r="B613" s="15" t="s">
        <v>193</v>
      </c>
      <c r="C613" t="s">
        <v>63</v>
      </c>
      <c r="D613" t="s">
        <v>270</v>
      </c>
      <c r="E613" t="s">
        <v>241</v>
      </c>
      <c r="F613" t="s">
        <v>64</v>
      </c>
      <c r="G613">
        <v>1</v>
      </c>
      <c r="H613" s="18">
        <v>45833</v>
      </c>
      <c r="I613" s="16">
        <v>484</v>
      </c>
      <c r="J613" s="2">
        <v>484</v>
      </c>
      <c r="K613" s="2">
        <f t="shared" si="81"/>
        <v>484</v>
      </c>
      <c r="L613" s="4"/>
      <c r="M613" s="27"/>
      <c r="N613" s="16">
        <v>4.03</v>
      </c>
      <c r="O613" s="2">
        <v>443.356195833333</v>
      </c>
      <c r="P613" s="16">
        <f t="shared" si="82"/>
        <v>4.03</v>
      </c>
      <c r="Q613" s="2">
        <f t="shared" si="83"/>
        <v>443.356195833333</v>
      </c>
      <c r="R613" s="16">
        <f t="shared" si="84"/>
        <v>479.97</v>
      </c>
      <c r="S613" s="2">
        <f t="shared" si="85"/>
        <v>40.643804166666996</v>
      </c>
      <c r="T613" s="14">
        <f t="shared" si="86"/>
        <v>0.99167355371900834</v>
      </c>
      <c r="U613" s="5">
        <f t="shared" si="87"/>
        <v>8.3974801997245857E-2</v>
      </c>
      <c r="V613" s="14">
        <f t="shared" si="88"/>
        <v>0.99167355371900834</v>
      </c>
      <c r="W613" s="11">
        <f t="shared" si="89"/>
        <v>8.3974801997245857E-2</v>
      </c>
    </row>
    <row r="614" spans="1:23" ht="18" x14ac:dyDescent="0.25">
      <c r="A614" t="s">
        <v>99</v>
      </c>
      <c r="B614" s="15" t="s">
        <v>193</v>
      </c>
      <c r="C614" t="s">
        <v>63</v>
      </c>
      <c r="D614" t="s">
        <v>270</v>
      </c>
      <c r="E614" t="s">
        <v>241</v>
      </c>
      <c r="F614" t="s">
        <v>64</v>
      </c>
      <c r="G614">
        <v>4</v>
      </c>
      <c r="H614" s="18">
        <v>45938</v>
      </c>
      <c r="I614" s="16">
        <v>484</v>
      </c>
      <c r="J614" s="2">
        <v>484</v>
      </c>
      <c r="K614" s="2">
        <f t="shared" si="81"/>
        <v>1936</v>
      </c>
      <c r="L614" s="4"/>
      <c r="M614" s="27"/>
      <c r="N614" s="16">
        <v>4.03</v>
      </c>
      <c r="O614" s="2">
        <v>443.356195833333</v>
      </c>
      <c r="P614" s="16">
        <f t="shared" si="82"/>
        <v>16.12</v>
      </c>
      <c r="Q614" s="2">
        <f t="shared" si="83"/>
        <v>1773.424783333332</v>
      </c>
      <c r="R614" s="16">
        <f t="shared" si="84"/>
        <v>1919.88</v>
      </c>
      <c r="S614" s="2">
        <f t="shared" si="85"/>
        <v>162.57521666666798</v>
      </c>
      <c r="T614" s="14">
        <f t="shared" si="86"/>
        <v>0.99167355371900834</v>
      </c>
      <c r="U614" s="5">
        <f t="shared" si="87"/>
        <v>8.3974801997245857E-2</v>
      </c>
      <c r="V614" s="14">
        <f t="shared" si="88"/>
        <v>0.99167355371900834</v>
      </c>
      <c r="W614" s="11">
        <f t="shared" si="89"/>
        <v>8.3974801997245857E-2</v>
      </c>
    </row>
    <row r="615" spans="1:23" ht="18" x14ac:dyDescent="0.25">
      <c r="A615" t="s">
        <v>99</v>
      </c>
      <c r="B615" s="15" t="s">
        <v>288</v>
      </c>
      <c r="C615" t="s">
        <v>117</v>
      </c>
      <c r="D615" t="s">
        <v>7</v>
      </c>
      <c r="E615" t="s">
        <v>118</v>
      </c>
      <c r="F615" t="s">
        <v>64</v>
      </c>
      <c r="G615">
        <v>4</v>
      </c>
      <c r="H615" s="18">
        <v>45665</v>
      </c>
      <c r="I615" s="16">
        <v>28250</v>
      </c>
      <c r="J615" s="2">
        <v>28050</v>
      </c>
      <c r="K615" s="2">
        <f t="shared" si="81"/>
        <v>112200</v>
      </c>
      <c r="L615" s="4"/>
      <c r="M615" s="27"/>
      <c r="N615" s="16">
        <v>23000</v>
      </c>
      <c r="O615" s="2">
        <v>29320.164719298202</v>
      </c>
      <c r="P615" s="16">
        <f t="shared" si="82"/>
        <v>92000</v>
      </c>
      <c r="Q615" s="2">
        <f t="shared" si="83"/>
        <v>117280.65887719281</v>
      </c>
      <c r="R615" s="16">
        <f t="shared" si="84"/>
        <v>20200</v>
      </c>
      <c r="S615" s="2">
        <f t="shared" si="85"/>
        <v>-5080.6588771928073</v>
      </c>
      <c r="T615" s="14">
        <f t="shared" si="86"/>
        <v>0.18003565062388591</v>
      </c>
      <c r="U615" s="5">
        <f t="shared" si="87"/>
        <v>-4.528216468086281E-2</v>
      </c>
      <c r="V615" s="14">
        <f t="shared" si="88"/>
        <v>0.18003565062388591</v>
      </c>
      <c r="W615" s="11">
        <f t="shared" si="89"/>
        <v>-4.528216468086281E-2</v>
      </c>
    </row>
    <row r="616" spans="1:23" ht="18" x14ac:dyDescent="0.25">
      <c r="A616" t="s">
        <v>99</v>
      </c>
      <c r="B616" s="15" t="s">
        <v>288</v>
      </c>
      <c r="C616" t="s">
        <v>117</v>
      </c>
      <c r="D616" t="s">
        <v>7</v>
      </c>
      <c r="E616" t="s">
        <v>118</v>
      </c>
      <c r="F616" t="s">
        <v>64</v>
      </c>
      <c r="G616">
        <v>8</v>
      </c>
      <c r="H616" s="18">
        <v>45695</v>
      </c>
      <c r="I616" s="16">
        <v>35312.400000000001</v>
      </c>
      <c r="J616" s="2">
        <v>28250</v>
      </c>
      <c r="K616" s="2">
        <f t="shared" si="81"/>
        <v>226000</v>
      </c>
      <c r="L616" s="4"/>
      <c r="M616" s="27"/>
      <c r="N616" s="16">
        <v>23000</v>
      </c>
      <c r="O616" s="2">
        <v>29383.869982456101</v>
      </c>
      <c r="P616" s="16">
        <f t="shared" si="82"/>
        <v>184000</v>
      </c>
      <c r="Q616" s="2">
        <f t="shared" si="83"/>
        <v>235070.95985964881</v>
      </c>
      <c r="R616" s="16">
        <f t="shared" si="84"/>
        <v>42000</v>
      </c>
      <c r="S616" s="2">
        <f t="shared" si="85"/>
        <v>-9070.9598596488067</v>
      </c>
      <c r="T616" s="14">
        <f t="shared" si="86"/>
        <v>0.18584070796460178</v>
      </c>
      <c r="U616" s="5">
        <f t="shared" si="87"/>
        <v>-4.0136990529419499E-2</v>
      </c>
      <c r="V616" s="14">
        <f t="shared" si="88"/>
        <v>0.18584070796460178</v>
      </c>
      <c r="W616" s="11">
        <f t="shared" si="89"/>
        <v>-4.0136990529419499E-2</v>
      </c>
    </row>
    <row r="617" spans="1:23" ht="18" x14ac:dyDescent="0.25">
      <c r="A617" t="s">
        <v>99</v>
      </c>
      <c r="B617" s="15" t="s">
        <v>288</v>
      </c>
      <c r="C617" t="s">
        <v>117</v>
      </c>
      <c r="D617" t="s">
        <v>7</v>
      </c>
      <c r="E617" t="s">
        <v>118</v>
      </c>
      <c r="F617" t="s">
        <v>64</v>
      </c>
      <c r="G617">
        <v>3</v>
      </c>
      <c r="H617" s="18">
        <v>45699</v>
      </c>
      <c r="I617" s="16">
        <v>35312.400000000001</v>
      </c>
      <c r="J617" s="2">
        <v>35312.400000000001</v>
      </c>
      <c r="K617" s="2">
        <f t="shared" si="81"/>
        <v>105937.20000000001</v>
      </c>
      <c r="L617" s="4"/>
      <c r="M617" s="27"/>
      <c r="N617" s="16">
        <v>23000</v>
      </c>
      <c r="O617" s="2">
        <v>29445.820859649099</v>
      </c>
      <c r="P617" s="16">
        <f t="shared" si="82"/>
        <v>69000</v>
      </c>
      <c r="Q617" s="2">
        <f t="shared" si="83"/>
        <v>88337.462578947292</v>
      </c>
      <c r="R617" s="16">
        <f t="shared" si="84"/>
        <v>36937.200000000004</v>
      </c>
      <c r="S617" s="2">
        <f t="shared" si="85"/>
        <v>17599.737421052709</v>
      </c>
      <c r="T617" s="14">
        <f t="shared" si="86"/>
        <v>0.34867072189938947</v>
      </c>
      <c r="U617" s="5">
        <f t="shared" si="87"/>
        <v>0.16613368506108059</v>
      </c>
      <c r="V617" s="14">
        <f t="shared" si="88"/>
        <v>0.34867072189938947</v>
      </c>
      <c r="W617" s="11">
        <f t="shared" si="89"/>
        <v>0.16613368506108059</v>
      </c>
    </row>
    <row r="618" spans="1:23" ht="18" x14ac:dyDescent="0.25">
      <c r="A618" t="s">
        <v>99</v>
      </c>
      <c r="B618" s="15" t="s">
        <v>288</v>
      </c>
      <c r="C618" t="s">
        <v>117</v>
      </c>
      <c r="D618" t="s">
        <v>7</v>
      </c>
      <c r="E618" t="s">
        <v>118</v>
      </c>
      <c r="F618" t="s">
        <v>64</v>
      </c>
      <c r="G618">
        <v>4</v>
      </c>
      <c r="H618" s="18">
        <v>45714</v>
      </c>
      <c r="I618" s="16">
        <v>35312.400000000001</v>
      </c>
      <c r="J618" s="2">
        <v>35312.400000000001</v>
      </c>
      <c r="K618" s="2">
        <f t="shared" si="81"/>
        <v>141249.60000000001</v>
      </c>
      <c r="L618" s="4"/>
      <c r="M618" s="27"/>
      <c r="N618" s="16">
        <v>23000</v>
      </c>
      <c r="O618" s="2">
        <v>29445.820859649099</v>
      </c>
      <c r="P618" s="16">
        <f t="shared" si="82"/>
        <v>92000</v>
      </c>
      <c r="Q618" s="2">
        <f t="shared" si="83"/>
        <v>117783.28343859639</v>
      </c>
      <c r="R618" s="16">
        <f t="shared" si="84"/>
        <v>49249.600000000006</v>
      </c>
      <c r="S618" s="2">
        <f t="shared" si="85"/>
        <v>23466.316561403612</v>
      </c>
      <c r="T618" s="14">
        <f t="shared" si="86"/>
        <v>0.34867072189938947</v>
      </c>
      <c r="U618" s="5">
        <f t="shared" si="87"/>
        <v>0.16613368506108059</v>
      </c>
      <c r="V618" s="14">
        <f t="shared" si="88"/>
        <v>0.34867072189938947</v>
      </c>
      <c r="W618" s="11">
        <f t="shared" si="89"/>
        <v>0.16613368506108059</v>
      </c>
    </row>
    <row r="619" spans="1:23" ht="18" x14ac:dyDescent="0.25">
      <c r="A619" t="s">
        <v>99</v>
      </c>
      <c r="B619" s="15" t="s">
        <v>288</v>
      </c>
      <c r="C619" t="s">
        <v>117</v>
      </c>
      <c r="D619" t="s">
        <v>7</v>
      </c>
      <c r="E619" t="s">
        <v>118</v>
      </c>
      <c r="F619" t="s">
        <v>64</v>
      </c>
      <c r="G619">
        <v>3</v>
      </c>
      <c r="H619" s="18">
        <v>45720</v>
      </c>
      <c r="I619" s="16">
        <v>35312.400000000001</v>
      </c>
      <c r="J619" s="2">
        <v>35312.400000000001</v>
      </c>
      <c r="K619" s="2">
        <f t="shared" si="81"/>
        <v>105937.20000000001</v>
      </c>
      <c r="L619" s="4"/>
      <c r="M619" s="27"/>
      <c r="N619" s="16">
        <v>23000</v>
      </c>
      <c r="O619" s="2">
        <v>29445.820859649099</v>
      </c>
      <c r="P619" s="16">
        <f t="shared" si="82"/>
        <v>69000</v>
      </c>
      <c r="Q619" s="2">
        <f t="shared" si="83"/>
        <v>88337.462578947292</v>
      </c>
      <c r="R619" s="16">
        <f t="shared" si="84"/>
        <v>36937.200000000004</v>
      </c>
      <c r="S619" s="2">
        <f t="shared" si="85"/>
        <v>17599.737421052709</v>
      </c>
      <c r="T619" s="14">
        <f t="shared" si="86"/>
        <v>0.34867072189938947</v>
      </c>
      <c r="U619" s="5">
        <f t="shared" si="87"/>
        <v>0.16613368506108059</v>
      </c>
      <c r="V619" s="14">
        <f t="shared" si="88"/>
        <v>0.34867072189938947</v>
      </c>
      <c r="W619" s="11">
        <f t="shared" si="89"/>
        <v>0.16613368506108059</v>
      </c>
    </row>
    <row r="620" spans="1:23" ht="18" x14ac:dyDescent="0.25">
      <c r="A620" t="s">
        <v>99</v>
      </c>
      <c r="B620" s="15" t="s">
        <v>288</v>
      </c>
      <c r="C620" t="s">
        <v>117</v>
      </c>
      <c r="D620" t="s">
        <v>7</v>
      </c>
      <c r="E620" t="s">
        <v>118</v>
      </c>
      <c r="F620" t="s">
        <v>64</v>
      </c>
      <c r="G620">
        <v>4</v>
      </c>
      <c r="H620" s="18">
        <v>45749</v>
      </c>
      <c r="I620" s="16">
        <v>35312.400000000001</v>
      </c>
      <c r="J620" s="2">
        <v>35312.400000000001</v>
      </c>
      <c r="K620" s="2">
        <f t="shared" si="81"/>
        <v>141249.60000000001</v>
      </c>
      <c r="L620" s="4"/>
      <c r="M620" s="27"/>
      <c r="N620" s="16">
        <v>23000</v>
      </c>
      <c r="O620" s="2">
        <v>29445.820859649099</v>
      </c>
      <c r="P620" s="16">
        <f t="shared" si="82"/>
        <v>92000</v>
      </c>
      <c r="Q620" s="2">
        <f t="shared" si="83"/>
        <v>117783.28343859639</v>
      </c>
      <c r="R620" s="16">
        <f t="shared" si="84"/>
        <v>49249.600000000006</v>
      </c>
      <c r="S620" s="2">
        <f t="shared" si="85"/>
        <v>23466.316561403612</v>
      </c>
      <c r="T620" s="14">
        <f t="shared" si="86"/>
        <v>0.34867072189938947</v>
      </c>
      <c r="U620" s="5">
        <f t="shared" si="87"/>
        <v>0.16613368506108059</v>
      </c>
      <c r="V620" s="14">
        <f t="shared" si="88"/>
        <v>0.34867072189938947</v>
      </c>
      <c r="W620" s="11">
        <f t="shared" si="89"/>
        <v>0.16613368506108059</v>
      </c>
    </row>
    <row r="621" spans="1:23" ht="18" x14ac:dyDescent="0.25">
      <c r="A621" t="s">
        <v>99</v>
      </c>
      <c r="B621" s="15" t="s">
        <v>288</v>
      </c>
      <c r="C621" t="s">
        <v>117</v>
      </c>
      <c r="D621" t="s">
        <v>7</v>
      </c>
      <c r="E621" t="s">
        <v>118</v>
      </c>
      <c r="F621" t="s">
        <v>64</v>
      </c>
      <c r="G621">
        <v>9</v>
      </c>
      <c r="H621" s="18">
        <v>45775</v>
      </c>
      <c r="I621" s="16">
        <v>35312.400000000001</v>
      </c>
      <c r="J621" s="2">
        <v>35312.400000000001</v>
      </c>
      <c r="K621" s="2">
        <f t="shared" si="81"/>
        <v>317811.60000000003</v>
      </c>
      <c r="L621" s="4"/>
      <c r="M621" s="27"/>
      <c r="N621" s="16">
        <v>23000</v>
      </c>
      <c r="O621" s="2">
        <v>29445.820859649099</v>
      </c>
      <c r="P621" s="16">
        <f t="shared" si="82"/>
        <v>207000</v>
      </c>
      <c r="Q621" s="2">
        <f t="shared" si="83"/>
        <v>265012.38773684186</v>
      </c>
      <c r="R621" s="16">
        <f t="shared" si="84"/>
        <v>110811.6</v>
      </c>
      <c r="S621" s="2">
        <f t="shared" si="85"/>
        <v>52799.21226315813</v>
      </c>
      <c r="T621" s="14">
        <f t="shared" si="86"/>
        <v>0.34867072189938947</v>
      </c>
      <c r="U621" s="5">
        <f t="shared" si="87"/>
        <v>0.16613368506108059</v>
      </c>
      <c r="V621" s="14">
        <f t="shared" si="88"/>
        <v>0.34867072189938941</v>
      </c>
      <c r="W621" s="11">
        <f t="shared" si="89"/>
        <v>0.16613368506108059</v>
      </c>
    </row>
    <row r="622" spans="1:23" ht="18" x14ac:dyDescent="0.25">
      <c r="A622" t="s">
        <v>99</v>
      </c>
      <c r="B622" s="15" t="s">
        <v>288</v>
      </c>
      <c r="C622" t="s">
        <v>117</v>
      </c>
      <c r="D622" t="s">
        <v>7</v>
      </c>
      <c r="E622" t="s">
        <v>118</v>
      </c>
      <c r="F622" t="s">
        <v>64</v>
      </c>
      <c r="G622">
        <v>4</v>
      </c>
      <c r="H622" s="18">
        <v>45784</v>
      </c>
      <c r="I622" s="16">
        <v>35312.400000000001</v>
      </c>
      <c r="J622" s="2">
        <v>35312.400000000001</v>
      </c>
      <c r="K622" s="2">
        <f t="shared" si="81"/>
        <v>141249.60000000001</v>
      </c>
      <c r="L622" s="4"/>
      <c r="M622" s="27"/>
      <c r="N622" s="16">
        <v>23000</v>
      </c>
      <c r="O622" s="2">
        <v>29445.820859649099</v>
      </c>
      <c r="P622" s="16">
        <f t="shared" si="82"/>
        <v>92000</v>
      </c>
      <c r="Q622" s="2">
        <f t="shared" si="83"/>
        <v>117783.28343859639</v>
      </c>
      <c r="R622" s="16">
        <f t="shared" si="84"/>
        <v>49249.600000000006</v>
      </c>
      <c r="S622" s="2">
        <f t="shared" si="85"/>
        <v>23466.316561403612</v>
      </c>
      <c r="T622" s="14">
        <f t="shared" si="86"/>
        <v>0.34867072189938947</v>
      </c>
      <c r="U622" s="5">
        <f t="shared" si="87"/>
        <v>0.16613368506108059</v>
      </c>
      <c r="V622" s="14">
        <f t="shared" si="88"/>
        <v>0.34867072189938947</v>
      </c>
      <c r="W622" s="11">
        <f t="shared" si="89"/>
        <v>0.16613368506108059</v>
      </c>
    </row>
    <row r="623" spans="1:23" ht="18" x14ac:dyDescent="0.25">
      <c r="A623" t="s">
        <v>99</v>
      </c>
      <c r="B623" s="15" t="s">
        <v>288</v>
      </c>
      <c r="C623" t="s">
        <v>117</v>
      </c>
      <c r="D623" t="s">
        <v>7</v>
      </c>
      <c r="E623" t="s">
        <v>118</v>
      </c>
      <c r="F623" t="s">
        <v>64</v>
      </c>
      <c r="G623">
        <v>9</v>
      </c>
      <c r="H623" s="18">
        <v>45791</v>
      </c>
      <c r="I623" s="16">
        <v>35312.400000000001</v>
      </c>
      <c r="J623" s="2">
        <v>35312.400000000001</v>
      </c>
      <c r="K623" s="2">
        <f t="shared" si="81"/>
        <v>317811.60000000003</v>
      </c>
      <c r="L623" s="4"/>
      <c r="M623" s="27"/>
      <c r="N623" s="16">
        <v>23000</v>
      </c>
      <c r="O623" s="2">
        <v>29445.820859649099</v>
      </c>
      <c r="P623" s="16">
        <f t="shared" si="82"/>
        <v>207000</v>
      </c>
      <c r="Q623" s="2">
        <f t="shared" si="83"/>
        <v>265012.38773684186</v>
      </c>
      <c r="R623" s="16">
        <f t="shared" si="84"/>
        <v>110811.6</v>
      </c>
      <c r="S623" s="2">
        <f t="shared" si="85"/>
        <v>52799.21226315813</v>
      </c>
      <c r="T623" s="14">
        <f t="shared" si="86"/>
        <v>0.34867072189938947</v>
      </c>
      <c r="U623" s="5">
        <f t="shared" si="87"/>
        <v>0.16613368506108059</v>
      </c>
      <c r="V623" s="14">
        <f t="shared" si="88"/>
        <v>0.34867072189938941</v>
      </c>
      <c r="W623" s="11">
        <f t="shared" si="89"/>
        <v>0.16613368506108059</v>
      </c>
    </row>
    <row r="624" spans="1:23" ht="18" x14ac:dyDescent="0.25">
      <c r="A624" t="s">
        <v>99</v>
      </c>
      <c r="B624" s="15" t="s">
        <v>288</v>
      </c>
      <c r="C624" t="s">
        <v>117</v>
      </c>
      <c r="D624" t="s">
        <v>7</v>
      </c>
      <c r="E624" t="s">
        <v>118</v>
      </c>
      <c r="F624" t="s">
        <v>64</v>
      </c>
      <c r="G624">
        <v>9</v>
      </c>
      <c r="H624" s="18">
        <v>45812</v>
      </c>
      <c r="I624" s="16">
        <v>35312.400000000001</v>
      </c>
      <c r="J624" s="2">
        <v>35312.400000000001</v>
      </c>
      <c r="K624" s="2">
        <f t="shared" si="81"/>
        <v>317811.60000000003</v>
      </c>
      <c r="L624" s="4"/>
      <c r="M624" s="27"/>
      <c r="N624" s="16">
        <v>23000</v>
      </c>
      <c r="O624" s="2">
        <v>29445.820859649099</v>
      </c>
      <c r="P624" s="16">
        <f t="shared" si="82"/>
        <v>207000</v>
      </c>
      <c r="Q624" s="2">
        <f t="shared" si="83"/>
        <v>265012.38773684186</v>
      </c>
      <c r="R624" s="16">
        <f t="shared" si="84"/>
        <v>110811.6</v>
      </c>
      <c r="S624" s="2">
        <f t="shared" si="85"/>
        <v>52799.21226315813</v>
      </c>
      <c r="T624" s="14">
        <f t="shared" si="86"/>
        <v>0.34867072189938947</v>
      </c>
      <c r="U624" s="5">
        <f t="shared" si="87"/>
        <v>0.16613368506108059</v>
      </c>
      <c r="V624" s="14">
        <f t="shared" si="88"/>
        <v>0.34867072189938941</v>
      </c>
      <c r="W624" s="11">
        <f t="shared" si="89"/>
        <v>0.16613368506108059</v>
      </c>
    </row>
    <row r="625" spans="1:23" ht="18" x14ac:dyDescent="0.25">
      <c r="A625" t="s">
        <v>99</v>
      </c>
      <c r="B625" s="15" t="s">
        <v>288</v>
      </c>
      <c r="C625" t="s">
        <v>117</v>
      </c>
      <c r="D625" t="s">
        <v>7</v>
      </c>
      <c r="E625" t="s">
        <v>118</v>
      </c>
      <c r="F625" t="s">
        <v>64</v>
      </c>
      <c r="G625">
        <v>4</v>
      </c>
      <c r="H625" s="18">
        <v>45812</v>
      </c>
      <c r="I625" s="16">
        <v>35312.400000000001</v>
      </c>
      <c r="J625" s="2">
        <v>35312.400000000001</v>
      </c>
      <c r="K625" s="2">
        <f t="shared" si="81"/>
        <v>141249.60000000001</v>
      </c>
      <c r="L625" s="4"/>
      <c r="M625" s="27"/>
      <c r="N625" s="16">
        <v>23000</v>
      </c>
      <c r="O625" s="2">
        <v>29445.820859649099</v>
      </c>
      <c r="P625" s="16">
        <f t="shared" si="82"/>
        <v>92000</v>
      </c>
      <c r="Q625" s="2">
        <f t="shared" si="83"/>
        <v>117783.28343859639</v>
      </c>
      <c r="R625" s="16">
        <f t="shared" si="84"/>
        <v>49249.600000000006</v>
      </c>
      <c r="S625" s="2">
        <f t="shared" si="85"/>
        <v>23466.316561403612</v>
      </c>
      <c r="T625" s="14">
        <f t="shared" si="86"/>
        <v>0.34867072189938947</v>
      </c>
      <c r="U625" s="5">
        <f t="shared" si="87"/>
        <v>0.16613368506108059</v>
      </c>
      <c r="V625" s="14">
        <f t="shared" si="88"/>
        <v>0.34867072189938947</v>
      </c>
      <c r="W625" s="11">
        <f t="shared" si="89"/>
        <v>0.16613368506108059</v>
      </c>
    </row>
    <row r="626" spans="1:23" ht="18" x14ac:dyDescent="0.25">
      <c r="A626" t="s">
        <v>99</v>
      </c>
      <c r="B626" s="15" t="s">
        <v>288</v>
      </c>
      <c r="C626" t="s">
        <v>117</v>
      </c>
      <c r="D626" t="s">
        <v>7</v>
      </c>
      <c r="E626" t="s">
        <v>118</v>
      </c>
      <c r="F626" t="s">
        <v>64</v>
      </c>
      <c r="G626">
        <v>4</v>
      </c>
      <c r="H626" s="18">
        <v>45848</v>
      </c>
      <c r="I626" s="16">
        <v>35312.400000000001</v>
      </c>
      <c r="J626" s="2">
        <v>35312.400000000001</v>
      </c>
      <c r="K626" s="2">
        <f t="shared" si="81"/>
        <v>141249.60000000001</v>
      </c>
      <c r="L626" s="4"/>
      <c r="M626" s="27"/>
      <c r="N626" s="16">
        <v>23000</v>
      </c>
      <c r="O626" s="2">
        <v>29445.820859649099</v>
      </c>
      <c r="P626" s="16">
        <f t="shared" si="82"/>
        <v>92000</v>
      </c>
      <c r="Q626" s="2">
        <f t="shared" si="83"/>
        <v>117783.28343859639</v>
      </c>
      <c r="R626" s="16">
        <f t="shared" si="84"/>
        <v>49249.600000000006</v>
      </c>
      <c r="S626" s="2">
        <f t="shared" si="85"/>
        <v>23466.316561403612</v>
      </c>
      <c r="T626" s="14">
        <f t="shared" si="86"/>
        <v>0.34867072189938947</v>
      </c>
      <c r="U626" s="5">
        <f t="shared" si="87"/>
        <v>0.16613368506108059</v>
      </c>
      <c r="V626" s="14">
        <f t="shared" si="88"/>
        <v>0.34867072189938947</v>
      </c>
      <c r="W626" s="11">
        <f t="shared" si="89"/>
        <v>0.16613368506108059</v>
      </c>
    </row>
    <row r="627" spans="1:23" ht="18" x14ac:dyDescent="0.25">
      <c r="A627" t="s">
        <v>99</v>
      </c>
      <c r="B627" s="15" t="s">
        <v>288</v>
      </c>
      <c r="C627" t="s">
        <v>117</v>
      </c>
      <c r="D627" t="s">
        <v>7</v>
      </c>
      <c r="E627" t="s">
        <v>118</v>
      </c>
      <c r="F627" t="s">
        <v>64</v>
      </c>
      <c r="G627">
        <v>4</v>
      </c>
      <c r="H627" s="18">
        <v>45953</v>
      </c>
      <c r="I627" s="16">
        <v>35312.400000000001</v>
      </c>
      <c r="J627" s="2">
        <v>35312.400000000001</v>
      </c>
      <c r="K627" s="2">
        <f t="shared" si="81"/>
        <v>141249.60000000001</v>
      </c>
      <c r="L627" s="4"/>
      <c r="M627" s="27"/>
      <c r="N627" s="16">
        <v>23000</v>
      </c>
      <c r="O627" s="2">
        <v>29445.820859649099</v>
      </c>
      <c r="P627" s="16">
        <f t="shared" si="82"/>
        <v>92000</v>
      </c>
      <c r="Q627" s="2">
        <f t="shared" si="83"/>
        <v>117783.28343859639</v>
      </c>
      <c r="R627" s="16">
        <f t="shared" si="84"/>
        <v>49249.600000000006</v>
      </c>
      <c r="S627" s="2">
        <f t="shared" si="85"/>
        <v>23466.316561403612</v>
      </c>
      <c r="T627" s="14">
        <f t="shared" si="86"/>
        <v>0.34867072189938947</v>
      </c>
      <c r="U627" s="5">
        <f t="shared" si="87"/>
        <v>0.16613368506108059</v>
      </c>
      <c r="V627" s="14">
        <f t="shared" si="88"/>
        <v>0.34867072189938947</v>
      </c>
      <c r="W627" s="11">
        <f t="shared" si="89"/>
        <v>0.16613368506108059</v>
      </c>
    </row>
    <row r="628" spans="1:23" ht="18" x14ac:dyDescent="0.25">
      <c r="A628" t="s">
        <v>99</v>
      </c>
      <c r="B628" s="15" t="s">
        <v>288</v>
      </c>
      <c r="C628" t="s">
        <v>117</v>
      </c>
      <c r="D628" t="s">
        <v>7</v>
      </c>
      <c r="E628" t="s">
        <v>118</v>
      </c>
      <c r="F628" t="s">
        <v>64</v>
      </c>
      <c r="G628">
        <v>4</v>
      </c>
      <c r="H628" s="18">
        <v>45992</v>
      </c>
      <c r="I628" s="16">
        <v>38400</v>
      </c>
      <c r="J628" s="2">
        <v>35312.400000000001</v>
      </c>
      <c r="K628" s="2">
        <f t="shared" si="81"/>
        <v>141249.60000000001</v>
      </c>
      <c r="L628" s="4"/>
      <c r="M628" s="27"/>
      <c r="N628" s="16">
        <v>23000</v>
      </c>
      <c r="O628" s="2">
        <v>29472.905070175399</v>
      </c>
      <c r="P628" s="16">
        <f t="shared" si="82"/>
        <v>92000</v>
      </c>
      <c r="Q628" s="2">
        <f t="shared" si="83"/>
        <v>117891.62028070159</v>
      </c>
      <c r="R628" s="16">
        <f t="shared" si="84"/>
        <v>49249.600000000006</v>
      </c>
      <c r="S628" s="2">
        <f t="shared" si="85"/>
        <v>23357.979719298412</v>
      </c>
      <c r="T628" s="14">
        <f t="shared" si="86"/>
        <v>0.34867072189938947</v>
      </c>
      <c r="U628" s="5">
        <f t="shared" si="87"/>
        <v>0.16536669639629711</v>
      </c>
      <c r="V628" s="14">
        <f t="shared" si="88"/>
        <v>0.34867072189938947</v>
      </c>
      <c r="W628" s="11">
        <f t="shared" si="89"/>
        <v>0.16536669639629711</v>
      </c>
    </row>
    <row r="629" spans="1:23" ht="18" x14ac:dyDescent="0.25">
      <c r="A629" t="s">
        <v>129</v>
      </c>
      <c r="B629" s="15" t="s">
        <v>288</v>
      </c>
      <c r="C629" t="s">
        <v>117</v>
      </c>
      <c r="D629" t="s">
        <v>7</v>
      </c>
      <c r="E629" t="s">
        <v>118</v>
      </c>
      <c r="F629" t="s">
        <v>119</v>
      </c>
      <c r="G629">
        <v>8</v>
      </c>
      <c r="H629" s="18">
        <v>45925</v>
      </c>
      <c r="I629" s="16">
        <v>24050</v>
      </c>
      <c r="J629" s="2">
        <v>24050</v>
      </c>
      <c r="K629" s="2">
        <f t="shared" si="81"/>
        <v>192400</v>
      </c>
      <c r="L629" s="4"/>
      <c r="M629" s="27"/>
      <c r="N629" s="16">
        <v>23000</v>
      </c>
      <c r="O629" s="2">
        <v>29239.119808695599</v>
      </c>
      <c r="P629" s="16">
        <f t="shared" si="82"/>
        <v>184000</v>
      </c>
      <c r="Q629" s="2">
        <f t="shared" si="83"/>
        <v>233912.95846956479</v>
      </c>
      <c r="R629" s="16">
        <f t="shared" si="84"/>
        <v>8400</v>
      </c>
      <c r="S629" s="2">
        <f t="shared" si="85"/>
        <v>-41512.958469564794</v>
      </c>
      <c r="T629" s="14">
        <f t="shared" si="86"/>
        <v>4.3659043659043661E-2</v>
      </c>
      <c r="U629" s="5">
        <f t="shared" si="87"/>
        <v>-0.21576381740938042</v>
      </c>
      <c r="V629" s="14">
        <f t="shared" si="88"/>
        <v>4.3659043659043661E-2</v>
      </c>
      <c r="W629" s="11">
        <f t="shared" si="89"/>
        <v>-0.21576381740938042</v>
      </c>
    </row>
    <row r="630" spans="1:23" ht="18" x14ac:dyDescent="0.25">
      <c r="A630" t="s">
        <v>129</v>
      </c>
      <c r="B630" s="15" t="s">
        <v>288</v>
      </c>
      <c r="C630" t="s">
        <v>117</v>
      </c>
      <c r="D630" t="s">
        <v>7</v>
      </c>
      <c r="E630" t="s">
        <v>118</v>
      </c>
      <c r="F630" t="s">
        <v>119</v>
      </c>
      <c r="G630">
        <v>4</v>
      </c>
      <c r="H630" s="18">
        <v>45931</v>
      </c>
      <c r="I630" s="16">
        <v>24050</v>
      </c>
      <c r="J630" s="2">
        <v>24050</v>
      </c>
      <c r="K630" s="2">
        <f t="shared" si="81"/>
        <v>96200</v>
      </c>
      <c r="L630" s="4"/>
      <c r="M630" s="27"/>
      <c r="N630" s="16">
        <v>23000</v>
      </c>
      <c r="O630" s="2">
        <v>29239.119808695599</v>
      </c>
      <c r="P630" s="16">
        <f t="shared" si="82"/>
        <v>92000</v>
      </c>
      <c r="Q630" s="2">
        <f t="shared" si="83"/>
        <v>116956.4792347824</v>
      </c>
      <c r="R630" s="16">
        <f t="shared" si="84"/>
        <v>4200</v>
      </c>
      <c r="S630" s="2">
        <f t="shared" si="85"/>
        <v>-20756.479234782397</v>
      </c>
      <c r="T630" s="14">
        <f t="shared" si="86"/>
        <v>4.3659043659043661E-2</v>
      </c>
      <c r="U630" s="5">
        <f t="shared" si="87"/>
        <v>-0.21576381740938042</v>
      </c>
      <c r="V630" s="14">
        <f t="shared" si="88"/>
        <v>4.3659043659043661E-2</v>
      </c>
      <c r="W630" s="11">
        <f t="shared" si="89"/>
        <v>-0.21576381740938042</v>
      </c>
    </row>
    <row r="631" spans="1:23" ht="18" x14ac:dyDescent="0.25">
      <c r="A631" t="s">
        <v>129</v>
      </c>
      <c r="B631" s="15" t="s">
        <v>288</v>
      </c>
      <c r="C631" t="s">
        <v>117</v>
      </c>
      <c r="D631" t="s">
        <v>7</v>
      </c>
      <c r="E631" t="s">
        <v>118</v>
      </c>
      <c r="F631" t="s">
        <v>64</v>
      </c>
      <c r="G631">
        <v>11</v>
      </c>
      <c r="H631" s="18">
        <v>45782</v>
      </c>
      <c r="I631" s="16">
        <v>23200</v>
      </c>
      <c r="J631" s="2">
        <v>23200</v>
      </c>
      <c r="K631" s="2">
        <f t="shared" si="81"/>
        <v>255200</v>
      </c>
      <c r="L631" s="4"/>
      <c r="M631" s="27"/>
      <c r="N631" s="16">
        <v>23000</v>
      </c>
      <c r="O631" s="2">
        <v>29224.337200000002</v>
      </c>
      <c r="P631" s="16">
        <f t="shared" si="82"/>
        <v>253000</v>
      </c>
      <c r="Q631" s="2">
        <f t="shared" si="83"/>
        <v>321467.70920000004</v>
      </c>
      <c r="R631" s="16">
        <f t="shared" si="84"/>
        <v>2200</v>
      </c>
      <c r="S631" s="2">
        <f t="shared" si="85"/>
        <v>-66267.709200000012</v>
      </c>
      <c r="T631" s="14">
        <f t="shared" si="86"/>
        <v>8.6206896551724137E-3</v>
      </c>
      <c r="U631" s="5">
        <f t="shared" si="87"/>
        <v>-0.25966970689655178</v>
      </c>
      <c r="V631" s="14">
        <f t="shared" si="88"/>
        <v>8.6206896551724137E-3</v>
      </c>
      <c r="W631" s="11">
        <f t="shared" si="89"/>
        <v>-0.25966970689655178</v>
      </c>
    </row>
    <row r="632" spans="1:23" ht="18" x14ac:dyDescent="0.25">
      <c r="A632" t="s">
        <v>129</v>
      </c>
      <c r="B632" s="15" t="s">
        <v>288</v>
      </c>
      <c r="C632" t="s">
        <v>117</v>
      </c>
      <c r="D632" t="s">
        <v>7</v>
      </c>
      <c r="E632" t="s">
        <v>118</v>
      </c>
      <c r="F632" t="s">
        <v>64</v>
      </c>
      <c r="G632">
        <v>4</v>
      </c>
      <c r="H632" s="18">
        <v>45968</v>
      </c>
      <c r="I632" s="16">
        <v>38400</v>
      </c>
      <c r="J632" s="2">
        <v>38400</v>
      </c>
      <c r="K632" s="2">
        <f t="shared" si="81"/>
        <v>153600</v>
      </c>
      <c r="L632" s="4"/>
      <c r="M632" s="27"/>
      <c r="N632" s="16">
        <v>23000</v>
      </c>
      <c r="O632" s="2">
        <v>29488.6850260869</v>
      </c>
      <c r="P632" s="16">
        <f t="shared" si="82"/>
        <v>92000</v>
      </c>
      <c r="Q632" s="2">
        <f t="shared" si="83"/>
        <v>117954.7401043476</v>
      </c>
      <c r="R632" s="16">
        <f t="shared" si="84"/>
        <v>61600</v>
      </c>
      <c r="S632" s="2">
        <f t="shared" si="85"/>
        <v>35645.259895652402</v>
      </c>
      <c r="T632" s="14">
        <f t="shared" si="86"/>
        <v>0.40104166666666669</v>
      </c>
      <c r="U632" s="5">
        <f t="shared" si="87"/>
        <v>0.23206549411232033</v>
      </c>
      <c r="V632" s="14">
        <f t="shared" si="88"/>
        <v>0.40104166666666669</v>
      </c>
      <c r="W632" s="11">
        <f t="shared" si="89"/>
        <v>0.23206549411232033</v>
      </c>
    </row>
    <row r="633" spans="1:23" ht="18" x14ac:dyDescent="0.25">
      <c r="A633" t="s">
        <v>129</v>
      </c>
      <c r="B633" s="15" t="s">
        <v>288</v>
      </c>
      <c r="C633" t="s">
        <v>117</v>
      </c>
      <c r="D633" t="s">
        <v>7</v>
      </c>
      <c r="E633" t="s">
        <v>118</v>
      </c>
      <c r="F633" t="s">
        <v>64</v>
      </c>
      <c r="G633">
        <v>6</v>
      </c>
      <c r="H633" s="18">
        <v>45666</v>
      </c>
      <c r="I633" s="16">
        <v>28200</v>
      </c>
      <c r="J633" s="2">
        <v>28200</v>
      </c>
      <c r="K633" s="2">
        <f t="shared" si="81"/>
        <v>169200</v>
      </c>
      <c r="L633" s="4"/>
      <c r="M633" s="27"/>
      <c r="N633" s="16">
        <v>23000</v>
      </c>
      <c r="O633" s="2">
        <v>29311.293721739101</v>
      </c>
      <c r="P633" s="16">
        <f t="shared" si="82"/>
        <v>138000</v>
      </c>
      <c r="Q633" s="2">
        <f t="shared" si="83"/>
        <v>175867.76233043461</v>
      </c>
      <c r="R633" s="16">
        <f t="shared" si="84"/>
        <v>31200</v>
      </c>
      <c r="S633" s="2">
        <f t="shared" si="85"/>
        <v>-6667.7623304346052</v>
      </c>
      <c r="T633" s="14">
        <f t="shared" si="86"/>
        <v>0.18439716312056736</v>
      </c>
      <c r="U633" s="5">
        <f t="shared" si="87"/>
        <v>-3.9407578785074497E-2</v>
      </c>
      <c r="V633" s="14">
        <f t="shared" si="88"/>
        <v>0.18439716312056736</v>
      </c>
      <c r="W633" s="11">
        <f t="shared" si="89"/>
        <v>-3.9407578785074497E-2</v>
      </c>
    </row>
    <row r="634" spans="1:23" ht="18" x14ac:dyDescent="0.25">
      <c r="A634" t="s">
        <v>129</v>
      </c>
      <c r="B634" s="15" t="s">
        <v>288</v>
      </c>
      <c r="C634" t="s">
        <v>117</v>
      </c>
      <c r="D634" t="s">
        <v>7</v>
      </c>
      <c r="E634" t="s">
        <v>118</v>
      </c>
      <c r="F634" t="s">
        <v>64</v>
      </c>
      <c r="G634">
        <v>6</v>
      </c>
      <c r="H634" s="18">
        <v>45819</v>
      </c>
      <c r="I634" s="16">
        <v>23200</v>
      </c>
      <c r="J634" s="2">
        <v>23000</v>
      </c>
      <c r="K634" s="2">
        <f t="shared" si="81"/>
        <v>138000</v>
      </c>
      <c r="L634" s="4"/>
      <c r="M634" s="27"/>
      <c r="N634" s="16">
        <v>23000</v>
      </c>
      <c r="O634" s="2">
        <v>29222.5980695652</v>
      </c>
      <c r="P634" s="16">
        <f t="shared" si="82"/>
        <v>138000</v>
      </c>
      <c r="Q634" s="2">
        <f t="shared" si="83"/>
        <v>175335.58841739121</v>
      </c>
      <c r="R634" s="16">
        <f t="shared" si="84"/>
        <v>0</v>
      </c>
      <c r="S634" s="2">
        <f t="shared" si="85"/>
        <v>-37335.588417391198</v>
      </c>
      <c r="T634" s="14">
        <f t="shared" si="86"/>
        <v>0</v>
      </c>
      <c r="U634" s="5">
        <f t="shared" si="87"/>
        <v>-0.27054774215500871</v>
      </c>
      <c r="V634" s="14">
        <f t="shared" si="88"/>
        <v>0</v>
      </c>
      <c r="W634" s="11">
        <f t="shared" si="89"/>
        <v>-0.27054774215500871</v>
      </c>
    </row>
    <row r="635" spans="1:23" ht="18" x14ac:dyDescent="0.25">
      <c r="A635" t="s">
        <v>129</v>
      </c>
      <c r="B635" s="15" t="s">
        <v>288</v>
      </c>
      <c r="C635" t="s">
        <v>117</v>
      </c>
      <c r="D635" t="s">
        <v>7</v>
      </c>
      <c r="E635" t="s">
        <v>118</v>
      </c>
      <c r="F635" t="s">
        <v>64</v>
      </c>
      <c r="G635">
        <v>2</v>
      </c>
      <c r="H635" s="18">
        <v>45825</v>
      </c>
      <c r="I635" s="16">
        <v>23200</v>
      </c>
      <c r="J635" s="2">
        <v>23000</v>
      </c>
      <c r="K635" s="2">
        <f t="shared" si="81"/>
        <v>46000</v>
      </c>
      <c r="L635" s="4"/>
      <c r="M635" s="27"/>
      <c r="N635" s="16">
        <v>23000</v>
      </c>
      <c r="O635" s="2">
        <v>29222.5980695652</v>
      </c>
      <c r="P635" s="16">
        <f t="shared" si="82"/>
        <v>46000</v>
      </c>
      <c r="Q635" s="2">
        <f t="shared" si="83"/>
        <v>58445.196139130399</v>
      </c>
      <c r="R635" s="16">
        <f t="shared" si="84"/>
        <v>0</v>
      </c>
      <c r="S635" s="2">
        <f t="shared" si="85"/>
        <v>-12445.196139130399</v>
      </c>
      <c r="T635" s="14">
        <f t="shared" si="86"/>
        <v>0</v>
      </c>
      <c r="U635" s="5">
        <f t="shared" si="87"/>
        <v>-0.27054774215500871</v>
      </c>
      <c r="V635" s="14">
        <f t="shared" si="88"/>
        <v>0</v>
      </c>
      <c r="W635" s="11">
        <f t="shared" si="89"/>
        <v>-0.27054774215500871</v>
      </c>
    </row>
    <row r="636" spans="1:23" ht="18" x14ac:dyDescent="0.25">
      <c r="A636" t="s">
        <v>129</v>
      </c>
      <c r="B636" s="15" t="s">
        <v>288</v>
      </c>
      <c r="C636" t="s">
        <v>117</v>
      </c>
      <c r="D636" t="s">
        <v>7</v>
      </c>
      <c r="E636" t="s">
        <v>118</v>
      </c>
      <c r="F636" t="s">
        <v>64</v>
      </c>
      <c r="G636">
        <v>2</v>
      </c>
      <c r="H636" s="18">
        <v>45839</v>
      </c>
      <c r="I636" s="16">
        <v>23200</v>
      </c>
      <c r="J636" s="2">
        <v>23000</v>
      </c>
      <c r="K636" s="2">
        <f t="shared" si="81"/>
        <v>46000</v>
      </c>
      <c r="L636" s="4"/>
      <c r="M636" s="27"/>
      <c r="N636" s="16">
        <v>23000</v>
      </c>
      <c r="O636" s="2">
        <v>29222.5980695652</v>
      </c>
      <c r="P636" s="16">
        <f t="shared" si="82"/>
        <v>46000</v>
      </c>
      <c r="Q636" s="2">
        <f t="shared" si="83"/>
        <v>58445.196139130399</v>
      </c>
      <c r="R636" s="16">
        <f t="shared" si="84"/>
        <v>0</v>
      </c>
      <c r="S636" s="2">
        <f t="shared" si="85"/>
        <v>-12445.196139130399</v>
      </c>
      <c r="T636" s="14">
        <f t="shared" si="86"/>
        <v>0</v>
      </c>
      <c r="U636" s="5">
        <f t="shared" si="87"/>
        <v>-0.27054774215500871</v>
      </c>
      <c r="V636" s="14">
        <f t="shared" si="88"/>
        <v>0</v>
      </c>
      <c r="W636" s="11">
        <f t="shared" si="89"/>
        <v>-0.27054774215500871</v>
      </c>
    </row>
    <row r="637" spans="1:23" ht="18" x14ac:dyDescent="0.25">
      <c r="A637" t="s">
        <v>129</v>
      </c>
      <c r="B637" s="15" t="s">
        <v>288</v>
      </c>
      <c r="C637" t="s">
        <v>117</v>
      </c>
      <c r="D637" t="s">
        <v>7</v>
      </c>
      <c r="E637" t="s">
        <v>118</v>
      </c>
      <c r="F637" t="s">
        <v>64</v>
      </c>
      <c r="G637">
        <v>6</v>
      </c>
      <c r="H637" s="18">
        <v>45856</v>
      </c>
      <c r="I637" s="16">
        <v>23200</v>
      </c>
      <c r="J637" s="2">
        <v>23000</v>
      </c>
      <c r="K637" s="2">
        <f t="shared" si="81"/>
        <v>138000</v>
      </c>
      <c r="L637" s="4"/>
      <c r="M637" s="27"/>
      <c r="N637" s="16">
        <v>23000</v>
      </c>
      <c r="O637" s="2">
        <v>29222.5980695652</v>
      </c>
      <c r="P637" s="16">
        <f t="shared" si="82"/>
        <v>138000</v>
      </c>
      <c r="Q637" s="2">
        <f t="shared" si="83"/>
        <v>175335.58841739121</v>
      </c>
      <c r="R637" s="16">
        <f t="shared" si="84"/>
        <v>0</v>
      </c>
      <c r="S637" s="2">
        <f t="shared" si="85"/>
        <v>-37335.588417391198</v>
      </c>
      <c r="T637" s="14">
        <f t="shared" si="86"/>
        <v>0</v>
      </c>
      <c r="U637" s="5">
        <f t="shared" si="87"/>
        <v>-0.27054774215500871</v>
      </c>
      <c r="V637" s="14">
        <f t="shared" si="88"/>
        <v>0</v>
      </c>
      <c r="W637" s="11">
        <f t="shared" si="89"/>
        <v>-0.27054774215500871</v>
      </c>
    </row>
    <row r="638" spans="1:23" ht="18" x14ac:dyDescent="0.25">
      <c r="A638" t="s">
        <v>129</v>
      </c>
      <c r="B638" s="15" t="s">
        <v>288</v>
      </c>
      <c r="C638" t="s">
        <v>117</v>
      </c>
      <c r="D638" t="s">
        <v>7</v>
      </c>
      <c r="E638" t="s">
        <v>118</v>
      </c>
      <c r="F638" t="s">
        <v>64</v>
      </c>
      <c r="G638">
        <v>3</v>
      </c>
      <c r="H638" s="18">
        <v>45868</v>
      </c>
      <c r="I638" s="16">
        <v>23200</v>
      </c>
      <c r="J638" s="2">
        <v>23000</v>
      </c>
      <c r="K638" s="2">
        <f t="shared" si="81"/>
        <v>69000</v>
      </c>
      <c r="L638" s="4"/>
      <c r="M638" s="27"/>
      <c r="N638" s="16">
        <v>23000</v>
      </c>
      <c r="O638" s="2">
        <v>29222.5980695652</v>
      </c>
      <c r="P638" s="16">
        <f t="shared" si="82"/>
        <v>69000</v>
      </c>
      <c r="Q638" s="2">
        <f t="shared" si="83"/>
        <v>87667.794208695603</v>
      </c>
      <c r="R638" s="16">
        <f t="shared" si="84"/>
        <v>0</v>
      </c>
      <c r="S638" s="2">
        <f t="shared" si="85"/>
        <v>-18667.794208695599</v>
      </c>
      <c r="T638" s="14">
        <f t="shared" si="86"/>
        <v>0</v>
      </c>
      <c r="U638" s="5">
        <f t="shared" si="87"/>
        <v>-0.27054774215500871</v>
      </c>
      <c r="V638" s="14">
        <f t="shared" si="88"/>
        <v>0</v>
      </c>
      <c r="W638" s="11">
        <f t="shared" si="89"/>
        <v>-0.27054774215500871</v>
      </c>
    </row>
    <row r="639" spans="1:23" ht="18" x14ac:dyDescent="0.25">
      <c r="A639" t="s">
        <v>129</v>
      </c>
      <c r="B639" s="15" t="s">
        <v>288</v>
      </c>
      <c r="C639" t="s">
        <v>117</v>
      </c>
      <c r="D639" t="s">
        <v>7</v>
      </c>
      <c r="E639" t="s">
        <v>118</v>
      </c>
      <c r="F639" t="s">
        <v>64</v>
      </c>
      <c r="G639">
        <v>8</v>
      </c>
      <c r="H639" s="18">
        <v>45884</v>
      </c>
      <c r="I639" s="16">
        <v>23200</v>
      </c>
      <c r="J639" s="2">
        <v>23000</v>
      </c>
      <c r="K639" s="2">
        <f t="shared" si="81"/>
        <v>184000</v>
      </c>
      <c r="L639" s="4"/>
      <c r="M639" s="27"/>
      <c r="N639" s="16">
        <v>23000</v>
      </c>
      <c r="O639" s="2">
        <v>29222.5980695652</v>
      </c>
      <c r="P639" s="16">
        <f t="shared" si="82"/>
        <v>184000</v>
      </c>
      <c r="Q639" s="2">
        <f t="shared" si="83"/>
        <v>233780.7845565216</v>
      </c>
      <c r="R639" s="16">
        <f t="shared" si="84"/>
        <v>0</v>
      </c>
      <c r="S639" s="2">
        <f t="shared" si="85"/>
        <v>-49780.784556521598</v>
      </c>
      <c r="T639" s="14">
        <f t="shared" si="86"/>
        <v>0</v>
      </c>
      <c r="U639" s="5">
        <f t="shared" si="87"/>
        <v>-0.27054774215500871</v>
      </c>
      <c r="V639" s="14">
        <f t="shared" si="88"/>
        <v>0</v>
      </c>
      <c r="W639" s="11">
        <f t="shared" si="89"/>
        <v>-0.27054774215500871</v>
      </c>
    </row>
    <row r="640" spans="1:23" ht="18" x14ac:dyDescent="0.25">
      <c r="A640" t="s">
        <v>129</v>
      </c>
      <c r="B640" s="15" t="s">
        <v>288</v>
      </c>
      <c r="C640" t="s">
        <v>117</v>
      </c>
      <c r="D640" t="s">
        <v>7</v>
      </c>
      <c r="E640" t="s">
        <v>118</v>
      </c>
      <c r="F640" t="s">
        <v>64</v>
      </c>
      <c r="G640">
        <v>2</v>
      </c>
      <c r="H640" s="18">
        <v>45903</v>
      </c>
      <c r="I640" s="16">
        <v>23200</v>
      </c>
      <c r="J640" s="2">
        <v>23000</v>
      </c>
      <c r="K640" s="2">
        <f t="shared" si="81"/>
        <v>46000</v>
      </c>
      <c r="L640" s="4"/>
      <c r="M640" s="27"/>
      <c r="N640" s="16">
        <v>23000</v>
      </c>
      <c r="O640" s="2">
        <v>29222.5980695652</v>
      </c>
      <c r="P640" s="16">
        <f t="shared" si="82"/>
        <v>46000</v>
      </c>
      <c r="Q640" s="2">
        <f t="shared" si="83"/>
        <v>58445.196139130399</v>
      </c>
      <c r="R640" s="16">
        <f t="shared" si="84"/>
        <v>0</v>
      </c>
      <c r="S640" s="2">
        <f t="shared" si="85"/>
        <v>-12445.196139130399</v>
      </c>
      <c r="T640" s="14">
        <f t="shared" si="86"/>
        <v>0</v>
      </c>
      <c r="U640" s="5">
        <f t="shared" si="87"/>
        <v>-0.27054774215500871</v>
      </c>
      <c r="V640" s="14">
        <f t="shared" si="88"/>
        <v>0</v>
      </c>
      <c r="W640" s="11">
        <f t="shared" si="89"/>
        <v>-0.27054774215500871</v>
      </c>
    </row>
    <row r="641" spans="1:23" ht="18" x14ac:dyDescent="0.25">
      <c r="A641" t="s">
        <v>129</v>
      </c>
      <c r="B641" s="15" t="s">
        <v>288</v>
      </c>
      <c r="C641" t="s">
        <v>117</v>
      </c>
      <c r="D641" t="s">
        <v>7</v>
      </c>
      <c r="E641" t="s">
        <v>118</v>
      </c>
      <c r="F641" t="s">
        <v>64</v>
      </c>
      <c r="G641">
        <v>3</v>
      </c>
      <c r="H641" s="18">
        <v>45975</v>
      </c>
      <c r="I641" s="16">
        <v>38400</v>
      </c>
      <c r="J641" s="2">
        <v>38400</v>
      </c>
      <c r="K641" s="2">
        <f t="shared" si="81"/>
        <v>115200</v>
      </c>
      <c r="L641" s="4"/>
      <c r="M641" s="27"/>
      <c r="N641" s="16">
        <v>23000</v>
      </c>
      <c r="O641" s="2">
        <v>29488.6850260869</v>
      </c>
      <c r="P641" s="16">
        <f t="shared" si="82"/>
        <v>69000</v>
      </c>
      <c r="Q641" s="2">
        <f t="shared" si="83"/>
        <v>88466.055078260702</v>
      </c>
      <c r="R641" s="16">
        <f t="shared" si="84"/>
        <v>46200</v>
      </c>
      <c r="S641" s="2">
        <f t="shared" si="85"/>
        <v>26733.944921739301</v>
      </c>
      <c r="T641" s="14">
        <f t="shared" si="86"/>
        <v>0.40104166666666669</v>
      </c>
      <c r="U641" s="5">
        <f t="shared" si="87"/>
        <v>0.23206549411232033</v>
      </c>
      <c r="V641" s="14">
        <f t="shared" si="88"/>
        <v>0.40104166666666669</v>
      </c>
      <c r="W641" s="11">
        <f t="shared" si="89"/>
        <v>0.23206549411232033</v>
      </c>
    </row>
    <row r="642" spans="1:23" ht="18" x14ac:dyDescent="0.25">
      <c r="A642" t="s">
        <v>129</v>
      </c>
      <c r="B642" s="15" t="s">
        <v>288</v>
      </c>
      <c r="C642" t="s">
        <v>117</v>
      </c>
      <c r="D642" t="s">
        <v>7</v>
      </c>
      <c r="E642" t="s">
        <v>118</v>
      </c>
      <c r="F642" t="s">
        <v>64</v>
      </c>
      <c r="G642">
        <v>5</v>
      </c>
      <c r="H642" s="18">
        <v>45999</v>
      </c>
      <c r="I642" s="16">
        <v>38400</v>
      </c>
      <c r="J642" s="2">
        <v>38400</v>
      </c>
      <c r="K642" s="2">
        <f t="shared" si="81"/>
        <v>192000</v>
      </c>
      <c r="L642" s="4"/>
      <c r="M642" s="27"/>
      <c r="N642" s="16">
        <v>23000</v>
      </c>
      <c r="O642" s="2">
        <v>29488.6850260869</v>
      </c>
      <c r="P642" s="16">
        <f t="shared" si="82"/>
        <v>115000</v>
      </c>
      <c r="Q642" s="2">
        <f t="shared" si="83"/>
        <v>147443.42513043451</v>
      </c>
      <c r="R642" s="16">
        <f t="shared" si="84"/>
        <v>77000</v>
      </c>
      <c r="S642" s="2">
        <f t="shared" si="85"/>
        <v>44556.574869565506</v>
      </c>
      <c r="T642" s="14">
        <f t="shared" si="86"/>
        <v>0.40104166666666669</v>
      </c>
      <c r="U642" s="5">
        <f t="shared" si="87"/>
        <v>0.23206549411232033</v>
      </c>
      <c r="V642" s="14">
        <f t="shared" si="88"/>
        <v>0.40104166666666669</v>
      </c>
      <c r="W642" s="11">
        <f t="shared" si="89"/>
        <v>0.23206549411232033</v>
      </c>
    </row>
    <row r="643" spans="1:23" ht="18" x14ac:dyDescent="0.25">
      <c r="A643" t="s">
        <v>129</v>
      </c>
      <c r="B643" s="15" t="s">
        <v>288</v>
      </c>
      <c r="C643" t="s">
        <v>117</v>
      </c>
      <c r="D643" t="s">
        <v>7</v>
      </c>
      <c r="E643" t="s">
        <v>118</v>
      </c>
      <c r="F643" t="s">
        <v>64</v>
      </c>
      <c r="G643">
        <v>6</v>
      </c>
      <c r="H643" s="18">
        <v>45693</v>
      </c>
      <c r="I643" s="16">
        <v>28200</v>
      </c>
      <c r="J643" s="2">
        <v>28200</v>
      </c>
      <c r="K643" s="2">
        <f t="shared" si="81"/>
        <v>169200</v>
      </c>
      <c r="L643" s="4"/>
      <c r="M643" s="27"/>
      <c r="N643" s="16">
        <v>23000</v>
      </c>
      <c r="O643" s="2">
        <v>29311.293721739101</v>
      </c>
      <c r="P643" s="16">
        <f t="shared" si="82"/>
        <v>138000</v>
      </c>
      <c r="Q643" s="2">
        <f t="shared" si="83"/>
        <v>175867.76233043461</v>
      </c>
      <c r="R643" s="16">
        <f t="shared" si="84"/>
        <v>31200</v>
      </c>
      <c r="S643" s="2">
        <f t="shared" si="85"/>
        <v>-6667.7623304346052</v>
      </c>
      <c r="T643" s="14">
        <f t="shared" si="86"/>
        <v>0.18439716312056736</v>
      </c>
      <c r="U643" s="5">
        <f t="shared" si="87"/>
        <v>-3.9407578785074497E-2</v>
      </c>
      <c r="V643" s="14">
        <f t="shared" si="88"/>
        <v>0.18439716312056736</v>
      </c>
      <c r="W643" s="11">
        <f t="shared" si="89"/>
        <v>-3.9407578785074497E-2</v>
      </c>
    </row>
    <row r="644" spans="1:23" ht="18" x14ac:dyDescent="0.25">
      <c r="A644" t="s">
        <v>129</v>
      </c>
      <c r="B644" s="15" t="s">
        <v>288</v>
      </c>
      <c r="C644" t="s">
        <v>117</v>
      </c>
      <c r="D644" t="s">
        <v>7</v>
      </c>
      <c r="E644" t="s">
        <v>118</v>
      </c>
      <c r="F644" t="s">
        <v>64</v>
      </c>
      <c r="G644">
        <v>14</v>
      </c>
      <c r="H644" s="18">
        <v>45736</v>
      </c>
      <c r="I644" s="16">
        <v>28200</v>
      </c>
      <c r="J644" s="2">
        <v>28200</v>
      </c>
      <c r="K644" s="2">
        <f t="shared" ref="K644:K707" si="90">IF(OR(NOT(ISNUMBER(J644)),NOT(ISNUMBER(G644))),"липсва информация",J644*G644)</f>
        <v>394800</v>
      </c>
      <c r="L644" s="4"/>
      <c r="M644" s="27"/>
      <c r="N644" s="16">
        <v>23000</v>
      </c>
      <c r="O644" s="2">
        <v>29311.293721739101</v>
      </c>
      <c r="P644" s="16">
        <f t="shared" ref="P644:P707" si="91">IF(OR(NOT(ISNUMBER(N644)),NOT(ISNUMBER(G644))),"липсва информация",N644*G644)</f>
        <v>322000</v>
      </c>
      <c r="Q644" s="2">
        <f t="shared" ref="Q644:Q707" si="92">IF(OR(NOT(ISNUMBER(O644)),NOT(ISNUMBER(G644))),"липсва информация",O644*G644)</f>
        <v>410358.11210434744</v>
      </c>
      <c r="R644" s="16">
        <f t="shared" ref="R644:R707" si="93">IF(OR(NOT(ISNUMBER(J644)),NOT(ISNUMBER(N644)),NOT(ISNUMBER(G644))),"липсва информация",(J644-N644)*G644)</f>
        <v>72800</v>
      </c>
      <c r="S644" s="2">
        <f t="shared" ref="S644:S707" si="94">IF(OR(NOT(ISNUMBER(J644)),NOT(ISNUMBER(O644)),NOT(ISNUMBER(G644))),"липсва информация",(J644-O644)*G644)</f>
        <v>-15558.112104347412</v>
      </c>
      <c r="T644" s="14">
        <f t="shared" ref="T644:T707" si="95">IF(OR(NOT(ISNUMBER(J644)),NOT(ISNUMBER(N644)),J644=0),"липсва информация",(J644-N644)/J644)</f>
        <v>0.18439716312056736</v>
      </c>
      <c r="U644" s="5">
        <f t="shared" ref="U644:U707" si="96">IF(OR(NOT(ISNUMBER(J644)),NOT(ISNUMBER(O644)),J644=0),"липсва информация",(J644-O644)/J644)</f>
        <v>-3.9407578785074497E-2</v>
      </c>
      <c r="V644" s="14">
        <f t="shared" ref="V644:V707" si="97">IF(OR(NOT(ISNUMBER(R644)),NOT(ISNUMBER(J644)),NOT(ISNUMBER(G644)),J644*G644=0),"липсва информация",R644/(J644*G644))</f>
        <v>0.18439716312056736</v>
      </c>
      <c r="W644" s="11">
        <f t="shared" ref="W644:W707" si="98">IF(OR(NOT(ISNUMBER(S644)),NOT(ISNUMBER(J644)),NOT(ISNUMBER(G644)),J644*G644=0),"липсва информация",S644/(J644*G644))</f>
        <v>-3.9407578785074497E-2</v>
      </c>
    </row>
    <row r="645" spans="1:23" ht="18" x14ac:dyDescent="0.25">
      <c r="A645" t="s">
        <v>129</v>
      </c>
      <c r="B645" s="15" t="s">
        <v>288</v>
      </c>
      <c r="C645" t="s">
        <v>117</v>
      </c>
      <c r="D645" t="s">
        <v>7</v>
      </c>
      <c r="E645" t="s">
        <v>118</v>
      </c>
      <c r="F645" t="s">
        <v>64</v>
      </c>
      <c r="G645">
        <v>2</v>
      </c>
      <c r="H645" s="18">
        <v>45782</v>
      </c>
      <c r="I645" s="16">
        <v>28200</v>
      </c>
      <c r="J645" s="2">
        <v>28200</v>
      </c>
      <c r="K645" s="2">
        <f t="shared" si="90"/>
        <v>56400</v>
      </c>
      <c r="L645" s="4"/>
      <c r="M645" s="27"/>
      <c r="N645" s="16">
        <v>23000</v>
      </c>
      <c r="O645" s="2">
        <v>29311.293721739101</v>
      </c>
      <c r="P645" s="16">
        <f t="shared" si="91"/>
        <v>46000</v>
      </c>
      <c r="Q645" s="2">
        <f t="shared" si="92"/>
        <v>58622.587443478202</v>
      </c>
      <c r="R645" s="16">
        <f t="shared" si="93"/>
        <v>10400</v>
      </c>
      <c r="S645" s="2">
        <f t="shared" si="94"/>
        <v>-2222.5874434782017</v>
      </c>
      <c r="T645" s="14">
        <f t="shared" si="95"/>
        <v>0.18439716312056736</v>
      </c>
      <c r="U645" s="5">
        <f t="shared" si="96"/>
        <v>-3.9407578785074497E-2</v>
      </c>
      <c r="V645" s="14">
        <f t="shared" si="97"/>
        <v>0.18439716312056736</v>
      </c>
      <c r="W645" s="11">
        <f t="shared" si="98"/>
        <v>-3.9407578785074497E-2</v>
      </c>
    </row>
    <row r="646" spans="1:23" ht="18" x14ac:dyDescent="0.25">
      <c r="A646" t="s">
        <v>129</v>
      </c>
      <c r="B646" s="15" t="s">
        <v>288</v>
      </c>
      <c r="C646" t="s">
        <v>117</v>
      </c>
      <c r="D646" t="s">
        <v>7</v>
      </c>
      <c r="E646" t="s">
        <v>118</v>
      </c>
      <c r="F646" t="s">
        <v>64</v>
      </c>
      <c r="G646">
        <v>2</v>
      </c>
      <c r="H646" s="18">
        <v>45713</v>
      </c>
      <c r="I646" s="16">
        <v>28200</v>
      </c>
      <c r="J646" s="2">
        <v>28200</v>
      </c>
      <c r="K646" s="2">
        <f t="shared" si="90"/>
        <v>56400</v>
      </c>
      <c r="L646" s="4"/>
      <c r="M646" s="27"/>
      <c r="N646" s="16">
        <v>23000</v>
      </c>
      <c r="O646" s="2">
        <v>29311.293721739101</v>
      </c>
      <c r="P646" s="16">
        <f t="shared" si="91"/>
        <v>46000</v>
      </c>
      <c r="Q646" s="2">
        <f t="shared" si="92"/>
        <v>58622.587443478202</v>
      </c>
      <c r="R646" s="16">
        <f t="shared" si="93"/>
        <v>10400</v>
      </c>
      <c r="S646" s="2">
        <f t="shared" si="94"/>
        <v>-2222.5874434782017</v>
      </c>
      <c r="T646" s="14">
        <f t="shared" si="95"/>
        <v>0.18439716312056736</v>
      </c>
      <c r="U646" s="5">
        <f t="shared" si="96"/>
        <v>-3.9407578785074497E-2</v>
      </c>
      <c r="V646" s="14">
        <f t="shared" si="97"/>
        <v>0.18439716312056736</v>
      </c>
      <c r="W646" s="11">
        <f t="shared" si="98"/>
        <v>-3.9407578785074497E-2</v>
      </c>
    </row>
    <row r="647" spans="1:23" ht="18" x14ac:dyDescent="0.25">
      <c r="A647" t="s">
        <v>80</v>
      </c>
      <c r="B647" s="15" t="s">
        <v>206</v>
      </c>
      <c r="C647" t="s">
        <v>86</v>
      </c>
      <c r="D647" t="s">
        <v>5</v>
      </c>
      <c r="E647" t="s">
        <v>11</v>
      </c>
      <c r="F647" t="s">
        <v>14</v>
      </c>
      <c r="G647">
        <v>3</v>
      </c>
      <c r="H647" s="18">
        <v>45688</v>
      </c>
      <c r="I647" s="16">
        <v>13418.95</v>
      </c>
      <c r="J647" s="2">
        <v>13418.95</v>
      </c>
      <c r="K647" s="2">
        <f t="shared" si="90"/>
        <v>40256.850000000006</v>
      </c>
      <c r="L647" s="4"/>
      <c r="M647" s="27"/>
      <c r="N647" s="16">
        <v>10650</v>
      </c>
      <c r="O647" s="2">
        <v>12396.215757272699</v>
      </c>
      <c r="P647" s="16">
        <f t="shared" si="91"/>
        <v>31950</v>
      </c>
      <c r="Q647" s="2">
        <f t="shared" si="92"/>
        <v>37188.647271818096</v>
      </c>
      <c r="R647" s="16">
        <f t="shared" si="93"/>
        <v>8306.8500000000022</v>
      </c>
      <c r="S647" s="2">
        <f t="shared" si="94"/>
        <v>3068.2027281819046</v>
      </c>
      <c r="T647" s="14">
        <f t="shared" si="95"/>
        <v>0.20634624914766062</v>
      </c>
      <c r="U647" s="5">
        <f t="shared" si="96"/>
        <v>7.6215668344192466E-2</v>
      </c>
      <c r="V647" s="14">
        <f t="shared" si="97"/>
        <v>0.20634624914766062</v>
      </c>
      <c r="W647" s="11">
        <f t="shared" si="98"/>
        <v>7.6215668344192453E-2</v>
      </c>
    </row>
    <row r="648" spans="1:23" ht="18" x14ac:dyDescent="0.25">
      <c r="A648" t="s">
        <v>80</v>
      </c>
      <c r="B648" s="15" t="s">
        <v>206</v>
      </c>
      <c r="C648" t="s">
        <v>86</v>
      </c>
      <c r="D648" t="s">
        <v>5</v>
      </c>
      <c r="E648" t="s">
        <v>11</v>
      </c>
      <c r="F648" t="s">
        <v>87</v>
      </c>
      <c r="G648">
        <v>3</v>
      </c>
      <c r="H648" s="18">
        <v>45790</v>
      </c>
      <c r="I648" s="16">
        <v>12900</v>
      </c>
      <c r="J648" s="2">
        <v>12900</v>
      </c>
      <c r="K648" s="2">
        <f t="shared" si="90"/>
        <v>38700</v>
      </c>
      <c r="L648" s="4"/>
      <c r="M648" s="27"/>
      <c r="N648" s="16">
        <v>10650</v>
      </c>
      <c r="O648" s="2">
        <v>12349.038484545499</v>
      </c>
      <c r="P648" s="16">
        <f t="shared" si="91"/>
        <v>31950</v>
      </c>
      <c r="Q648" s="2">
        <f t="shared" si="92"/>
        <v>37047.115453636499</v>
      </c>
      <c r="R648" s="16">
        <f t="shared" si="93"/>
        <v>6750</v>
      </c>
      <c r="S648" s="2">
        <f t="shared" si="94"/>
        <v>1652.8845463635025</v>
      </c>
      <c r="T648" s="14">
        <f t="shared" si="95"/>
        <v>0.1744186046511628</v>
      </c>
      <c r="U648" s="5">
        <f t="shared" si="96"/>
        <v>4.2710194996472932E-2</v>
      </c>
      <c r="V648" s="14">
        <f t="shared" si="97"/>
        <v>0.1744186046511628</v>
      </c>
      <c r="W648" s="11">
        <f t="shared" si="98"/>
        <v>4.2710194996472932E-2</v>
      </c>
    </row>
    <row r="649" spans="1:23" ht="18" x14ac:dyDescent="0.25">
      <c r="A649" t="s">
        <v>80</v>
      </c>
      <c r="B649" s="15" t="s">
        <v>206</v>
      </c>
      <c r="C649" t="s">
        <v>86</v>
      </c>
      <c r="D649" t="s">
        <v>5</v>
      </c>
      <c r="E649" t="s">
        <v>11</v>
      </c>
      <c r="F649" t="s">
        <v>87</v>
      </c>
      <c r="G649">
        <v>3</v>
      </c>
      <c r="H649" s="18">
        <v>45818</v>
      </c>
      <c r="I649" s="16">
        <v>12900</v>
      </c>
      <c r="J649" s="2">
        <v>12900</v>
      </c>
      <c r="K649" s="2">
        <f t="shared" si="90"/>
        <v>38700</v>
      </c>
      <c r="L649" s="4"/>
      <c r="M649" s="27"/>
      <c r="N649" s="16">
        <v>10650</v>
      </c>
      <c r="O649" s="2">
        <v>12349.038484545499</v>
      </c>
      <c r="P649" s="16">
        <f t="shared" si="91"/>
        <v>31950</v>
      </c>
      <c r="Q649" s="2">
        <f t="shared" si="92"/>
        <v>37047.115453636499</v>
      </c>
      <c r="R649" s="16">
        <f t="shared" si="93"/>
        <v>6750</v>
      </c>
      <c r="S649" s="2">
        <f t="shared" si="94"/>
        <v>1652.8845463635025</v>
      </c>
      <c r="T649" s="14">
        <f t="shared" si="95"/>
        <v>0.1744186046511628</v>
      </c>
      <c r="U649" s="5">
        <f t="shared" si="96"/>
        <v>4.2710194996472932E-2</v>
      </c>
      <c r="V649" s="14">
        <f t="shared" si="97"/>
        <v>0.1744186046511628</v>
      </c>
      <c r="W649" s="11">
        <f t="shared" si="98"/>
        <v>4.2710194996472932E-2</v>
      </c>
    </row>
    <row r="650" spans="1:23" ht="18" x14ac:dyDescent="0.25">
      <c r="A650" t="s">
        <v>80</v>
      </c>
      <c r="B650" s="15" t="s">
        <v>206</v>
      </c>
      <c r="C650" t="s">
        <v>86</v>
      </c>
      <c r="D650" t="s">
        <v>5</v>
      </c>
      <c r="E650" t="s">
        <v>11</v>
      </c>
      <c r="F650" t="s">
        <v>87</v>
      </c>
      <c r="G650">
        <v>3</v>
      </c>
      <c r="H650" s="18">
        <v>45926</v>
      </c>
      <c r="I650" s="16">
        <v>13900</v>
      </c>
      <c r="J650" s="2">
        <v>13900</v>
      </c>
      <c r="K650" s="2">
        <f t="shared" si="90"/>
        <v>41700</v>
      </c>
      <c r="L650" s="4"/>
      <c r="M650" s="27"/>
      <c r="N650" s="16">
        <v>10650</v>
      </c>
      <c r="O650" s="2">
        <v>12439.9475754545</v>
      </c>
      <c r="P650" s="16">
        <f t="shared" si="91"/>
        <v>31950</v>
      </c>
      <c r="Q650" s="2">
        <f t="shared" si="92"/>
        <v>37319.842726363502</v>
      </c>
      <c r="R650" s="16">
        <f t="shared" si="93"/>
        <v>9750</v>
      </c>
      <c r="S650" s="2">
        <f t="shared" si="94"/>
        <v>4380.1572736364997</v>
      </c>
      <c r="T650" s="14">
        <f t="shared" si="95"/>
        <v>0.23381294964028776</v>
      </c>
      <c r="U650" s="5">
        <f t="shared" si="96"/>
        <v>0.10503974277305754</v>
      </c>
      <c r="V650" s="14">
        <f t="shared" si="97"/>
        <v>0.23381294964028776</v>
      </c>
      <c r="W650" s="11">
        <f t="shared" si="98"/>
        <v>0.10503974277305754</v>
      </c>
    </row>
    <row r="651" spans="1:23" ht="18" x14ac:dyDescent="0.25">
      <c r="A651" t="s">
        <v>80</v>
      </c>
      <c r="B651" s="15" t="s">
        <v>206</v>
      </c>
      <c r="C651" t="s">
        <v>86</v>
      </c>
      <c r="D651" t="s">
        <v>5</v>
      </c>
      <c r="E651" t="s">
        <v>11</v>
      </c>
      <c r="F651" t="s">
        <v>14</v>
      </c>
      <c r="G651">
        <v>3</v>
      </c>
      <c r="H651" s="18">
        <v>45964</v>
      </c>
      <c r="I651" s="16">
        <v>12936</v>
      </c>
      <c r="J651" s="2">
        <v>12936</v>
      </c>
      <c r="K651" s="2">
        <f t="shared" si="90"/>
        <v>38808</v>
      </c>
      <c r="L651" s="4"/>
      <c r="M651" s="27"/>
      <c r="N651" s="16">
        <v>10650</v>
      </c>
      <c r="O651" s="2">
        <v>12352.3112118182</v>
      </c>
      <c r="P651" s="16">
        <f t="shared" si="91"/>
        <v>31950</v>
      </c>
      <c r="Q651" s="2">
        <f t="shared" si="92"/>
        <v>37056.933635454596</v>
      </c>
      <c r="R651" s="16">
        <f t="shared" si="93"/>
        <v>6858</v>
      </c>
      <c r="S651" s="2">
        <f t="shared" si="94"/>
        <v>1751.0663645454006</v>
      </c>
      <c r="T651" s="14">
        <f t="shared" si="95"/>
        <v>0.17671614100185529</v>
      </c>
      <c r="U651" s="5">
        <f t="shared" si="96"/>
        <v>4.5121273050541137E-2</v>
      </c>
      <c r="V651" s="14">
        <f t="shared" si="97"/>
        <v>0.17671614100185529</v>
      </c>
      <c r="W651" s="11">
        <f t="shared" si="98"/>
        <v>4.5121273050541137E-2</v>
      </c>
    </row>
    <row r="652" spans="1:23" ht="18" x14ac:dyDescent="0.25">
      <c r="A652" t="s">
        <v>3</v>
      </c>
      <c r="B652" s="15" t="s">
        <v>240</v>
      </c>
      <c r="C652" t="s">
        <v>65</v>
      </c>
      <c r="D652" t="s">
        <v>4</v>
      </c>
      <c r="E652" t="s">
        <v>66</v>
      </c>
      <c r="F652" t="s">
        <v>14</v>
      </c>
      <c r="G652">
        <v>3</v>
      </c>
      <c r="H652" s="18">
        <v>45666</v>
      </c>
      <c r="I652" s="16">
        <v>30800</v>
      </c>
      <c r="J652" s="2">
        <v>30800</v>
      </c>
      <c r="K652" s="2">
        <f t="shared" si="90"/>
        <v>92400</v>
      </c>
      <c r="L652" s="4"/>
      <c r="M652" s="27"/>
      <c r="N652" s="16">
        <v>30800</v>
      </c>
      <c r="O652" s="2">
        <v>31550.942222222198</v>
      </c>
      <c r="P652" s="16">
        <f t="shared" si="91"/>
        <v>92400</v>
      </c>
      <c r="Q652" s="2">
        <f t="shared" si="92"/>
        <v>94652.826666666602</v>
      </c>
      <c r="R652" s="16">
        <f t="shared" si="93"/>
        <v>0</v>
      </c>
      <c r="S652" s="2">
        <f t="shared" si="94"/>
        <v>-2252.826666666595</v>
      </c>
      <c r="T652" s="14">
        <f t="shared" si="95"/>
        <v>0</v>
      </c>
      <c r="U652" s="5">
        <f t="shared" si="96"/>
        <v>-2.4381240981240206E-2</v>
      </c>
      <c r="V652" s="14">
        <f t="shared" si="97"/>
        <v>0</v>
      </c>
      <c r="W652" s="11">
        <f t="shared" si="98"/>
        <v>-2.4381240981240206E-2</v>
      </c>
    </row>
    <row r="653" spans="1:23" ht="18" x14ac:dyDescent="0.25">
      <c r="A653" t="s">
        <v>3</v>
      </c>
      <c r="B653" s="15" t="s">
        <v>240</v>
      </c>
      <c r="C653" t="s">
        <v>65</v>
      </c>
      <c r="D653" t="s">
        <v>4</v>
      </c>
      <c r="E653" t="s">
        <v>66</v>
      </c>
      <c r="F653" t="s">
        <v>14</v>
      </c>
      <c r="G653">
        <v>3</v>
      </c>
      <c r="H653" s="18">
        <v>45747</v>
      </c>
      <c r="I653" s="16">
        <v>30800</v>
      </c>
      <c r="J653" s="2">
        <v>30800</v>
      </c>
      <c r="K653" s="2">
        <f t="shared" si="90"/>
        <v>92400</v>
      </c>
      <c r="L653" s="4"/>
      <c r="M653" s="27"/>
      <c r="N653" s="16">
        <v>30800</v>
      </c>
      <c r="O653" s="2">
        <v>31550.942222222198</v>
      </c>
      <c r="P653" s="16">
        <f t="shared" si="91"/>
        <v>92400</v>
      </c>
      <c r="Q653" s="2">
        <f t="shared" si="92"/>
        <v>94652.826666666602</v>
      </c>
      <c r="R653" s="16">
        <f t="shared" si="93"/>
        <v>0</v>
      </c>
      <c r="S653" s="2">
        <f t="shared" si="94"/>
        <v>-2252.826666666595</v>
      </c>
      <c r="T653" s="14">
        <f t="shared" si="95"/>
        <v>0</v>
      </c>
      <c r="U653" s="5">
        <f t="shared" si="96"/>
        <v>-2.4381240981240206E-2</v>
      </c>
      <c r="V653" s="14">
        <f t="shared" si="97"/>
        <v>0</v>
      </c>
      <c r="W653" s="11">
        <f t="shared" si="98"/>
        <v>-2.4381240981240206E-2</v>
      </c>
    </row>
    <row r="654" spans="1:23" ht="18" x14ac:dyDescent="0.25">
      <c r="A654" t="s">
        <v>3</v>
      </c>
      <c r="B654" s="15" t="s">
        <v>240</v>
      </c>
      <c r="C654" t="s">
        <v>65</v>
      </c>
      <c r="D654" t="s">
        <v>4</v>
      </c>
      <c r="E654" t="s">
        <v>66</v>
      </c>
      <c r="F654" t="s">
        <v>13</v>
      </c>
      <c r="G654">
        <v>3</v>
      </c>
      <c r="H654" s="18">
        <v>45842</v>
      </c>
      <c r="I654" s="16">
        <v>36000</v>
      </c>
      <c r="J654" s="2">
        <v>36000</v>
      </c>
      <c r="K654" s="2">
        <f t="shared" si="90"/>
        <v>108000</v>
      </c>
      <c r="L654" s="4"/>
      <c r="M654" s="27"/>
      <c r="N654" s="16">
        <v>30800</v>
      </c>
      <c r="O654" s="2">
        <v>32128.720000000001</v>
      </c>
      <c r="P654" s="16">
        <f t="shared" si="91"/>
        <v>92400</v>
      </c>
      <c r="Q654" s="2">
        <f t="shared" si="92"/>
        <v>96386.16</v>
      </c>
      <c r="R654" s="16">
        <f t="shared" si="93"/>
        <v>15600</v>
      </c>
      <c r="S654" s="2">
        <f t="shared" si="94"/>
        <v>11613.839999999997</v>
      </c>
      <c r="T654" s="14">
        <f t="shared" si="95"/>
        <v>0.14444444444444443</v>
      </c>
      <c r="U654" s="5">
        <f t="shared" si="96"/>
        <v>0.10753555555555552</v>
      </c>
      <c r="V654" s="14">
        <f t="shared" si="97"/>
        <v>0.14444444444444443</v>
      </c>
      <c r="W654" s="11">
        <f t="shared" si="98"/>
        <v>0.10753555555555552</v>
      </c>
    </row>
    <row r="655" spans="1:23" ht="18" x14ac:dyDescent="0.25">
      <c r="A655" t="s">
        <v>99</v>
      </c>
      <c r="B655" s="15" t="s">
        <v>194</v>
      </c>
      <c r="C655" t="s">
        <v>65</v>
      </c>
      <c r="D655" t="s">
        <v>5</v>
      </c>
      <c r="E655" t="s">
        <v>120</v>
      </c>
      <c r="F655" t="s">
        <v>100</v>
      </c>
      <c r="G655">
        <v>3</v>
      </c>
      <c r="H655" s="18">
        <v>45663</v>
      </c>
      <c r="I655" s="16">
        <v>32358.48</v>
      </c>
      <c r="J655" s="2">
        <v>32358.48</v>
      </c>
      <c r="K655" s="2">
        <f t="shared" si="90"/>
        <v>97075.44</v>
      </c>
      <c r="L655" s="4"/>
      <c r="M655" s="27"/>
      <c r="N655" s="16">
        <v>30800</v>
      </c>
      <c r="O655" s="2">
        <v>34133.461463414598</v>
      </c>
      <c r="P655" s="16">
        <f t="shared" si="91"/>
        <v>92400</v>
      </c>
      <c r="Q655" s="2">
        <f t="shared" si="92"/>
        <v>102400.38439024379</v>
      </c>
      <c r="R655" s="16">
        <f t="shared" si="93"/>
        <v>4675.4399999999987</v>
      </c>
      <c r="S655" s="2">
        <f t="shared" si="94"/>
        <v>-5324.9443902437961</v>
      </c>
      <c r="T655" s="14">
        <f t="shared" si="95"/>
        <v>4.8162954502189215E-2</v>
      </c>
      <c r="U655" s="5">
        <f t="shared" si="96"/>
        <v>-5.4853672465906889E-2</v>
      </c>
      <c r="V655" s="14">
        <f t="shared" si="97"/>
        <v>4.8162954502189208E-2</v>
      </c>
      <c r="W655" s="11">
        <f t="shared" si="98"/>
        <v>-5.4853672465906889E-2</v>
      </c>
    </row>
    <row r="656" spans="1:23" ht="18" x14ac:dyDescent="0.25">
      <c r="A656" t="s">
        <v>99</v>
      </c>
      <c r="B656" s="15" t="s">
        <v>194</v>
      </c>
      <c r="C656" t="s">
        <v>65</v>
      </c>
      <c r="D656" t="s">
        <v>5</v>
      </c>
      <c r="E656" t="s">
        <v>120</v>
      </c>
      <c r="F656" t="s">
        <v>100</v>
      </c>
      <c r="G656">
        <v>3</v>
      </c>
      <c r="H656" s="18">
        <v>45679</v>
      </c>
      <c r="I656" s="16">
        <v>32358.48</v>
      </c>
      <c r="J656" s="2">
        <v>32358.48</v>
      </c>
      <c r="K656" s="2">
        <f t="shared" si="90"/>
        <v>97075.44</v>
      </c>
      <c r="L656" s="4"/>
      <c r="M656" s="27"/>
      <c r="N656" s="16">
        <v>30800</v>
      </c>
      <c r="O656" s="2">
        <v>34133.461463414598</v>
      </c>
      <c r="P656" s="16">
        <f t="shared" si="91"/>
        <v>92400</v>
      </c>
      <c r="Q656" s="2">
        <f t="shared" si="92"/>
        <v>102400.38439024379</v>
      </c>
      <c r="R656" s="16">
        <f t="shared" si="93"/>
        <v>4675.4399999999987</v>
      </c>
      <c r="S656" s="2">
        <f t="shared" si="94"/>
        <v>-5324.9443902437961</v>
      </c>
      <c r="T656" s="14">
        <f t="shared" si="95"/>
        <v>4.8162954502189215E-2</v>
      </c>
      <c r="U656" s="5">
        <f t="shared" si="96"/>
        <v>-5.4853672465906889E-2</v>
      </c>
      <c r="V656" s="14">
        <f t="shared" si="97"/>
        <v>4.8162954502189208E-2</v>
      </c>
      <c r="W656" s="11">
        <f t="shared" si="98"/>
        <v>-5.4853672465906889E-2</v>
      </c>
    </row>
    <row r="657" spans="1:23" ht="18" x14ac:dyDescent="0.25">
      <c r="A657" t="s">
        <v>99</v>
      </c>
      <c r="B657" s="15" t="s">
        <v>194</v>
      </c>
      <c r="C657" t="s">
        <v>65</v>
      </c>
      <c r="D657" t="s">
        <v>5</v>
      </c>
      <c r="E657" t="s">
        <v>120</v>
      </c>
      <c r="F657" t="s">
        <v>100</v>
      </c>
      <c r="G657">
        <v>3</v>
      </c>
      <c r="H657" s="18">
        <v>45679</v>
      </c>
      <c r="I657" s="16">
        <v>32358.48</v>
      </c>
      <c r="J657" s="2">
        <v>32358.48</v>
      </c>
      <c r="K657" s="2">
        <f t="shared" si="90"/>
        <v>97075.44</v>
      </c>
      <c r="L657" s="4"/>
      <c r="M657" s="27"/>
      <c r="N657" s="16">
        <v>30800</v>
      </c>
      <c r="O657" s="2">
        <v>34133.461463414598</v>
      </c>
      <c r="P657" s="16">
        <f t="shared" si="91"/>
        <v>92400</v>
      </c>
      <c r="Q657" s="2">
        <f t="shared" si="92"/>
        <v>102400.38439024379</v>
      </c>
      <c r="R657" s="16">
        <f t="shared" si="93"/>
        <v>4675.4399999999987</v>
      </c>
      <c r="S657" s="2">
        <f t="shared" si="94"/>
        <v>-5324.9443902437961</v>
      </c>
      <c r="T657" s="14">
        <f t="shared" si="95"/>
        <v>4.8162954502189215E-2</v>
      </c>
      <c r="U657" s="5">
        <f t="shared" si="96"/>
        <v>-5.4853672465906889E-2</v>
      </c>
      <c r="V657" s="14">
        <f t="shared" si="97"/>
        <v>4.8162954502189208E-2</v>
      </c>
      <c r="W657" s="11">
        <f t="shared" si="98"/>
        <v>-5.4853672465906889E-2</v>
      </c>
    </row>
    <row r="658" spans="1:23" ht="18" x14ac:dyDescent="0.25">
      <c r="A658" t="s">
        <v>99</v>
      </c>
      <c r="B658" s="15" t="s">
        <v>194</v>
      </c>
      <c r="C658" t="s">
        <v>65</v>
      </c>
      <c r="D658" t="s">
        <v>5</v>
      </c>
      <c r="E658" t="s">
        <v>120</v>
      </c>
      <c r="F658" t="s">
        <v>100</v>
      </c>
      <c r="G658">
        <v>3</v>
      </c>
      <c r="H658" s="18">
        <v>45688</v>
      </c>
      <c r="I658" s="16">
        <v>32358.48</v>
      </c>
      <c r="J658" s="2">
        <v>32358.48</v>
      </c>
      <c r="K658" s="2">
        <f t="shared" si="90"/>
        <v>97075.44</v>
      </c>
      <c r="L658" s="4"/>
      <c r="M658" s="27"/>
      <c r="N658" s="16">
        <v>30800</v>
      </c>
      <c r="O658" s="2">
        <v>34133.461463414598</v>
      </c>
      <c r="P658" s="16">
        <f t="shared" si="91"/>
        <v>92400</v>
      </c>
      <c r="Q658" s="2">
        <f t="shared" si="92"/>
        <v>102400.38439024379</v>
      </c>
      <c r="R658" s="16">
        <f t="shared" si="93"/>
        <v>4675.4399999999987</v>
      </c>
      <c r="S658" s="2">
        <f t="shared" si="94"/>
        <v>-5324.9443902437961</v>
      </c>
      <c r="T658" s="14">
        <f t="shared" si="95"/>
        <v>4.8162954502189215E-2</v>
      </c>
      <c r="U658" s="5">
        <f t="shared" si="96"/>
        <v>-5.4853672465906889E-2</v>
      </c>
      <c r="V658" s="14">
        <f t="shared" si="97"/>
        <v>4.8162954502189208E-2</v>
      </c>
      <c r="W658" s="11">
        <f t="shared" si="98"/>
        <v>-5.4853672465906889E-2</v>
      </c>
    </row>
    <row r="659" spans="1:23" ht="18" x14ac:dyDescent="0.25">
      <c r="A659" t="s">
        <v>99</v>
      </c>
      <c r="B659" s="15" t="s">
        <v>194</v>
      </c>
      <c r="C659" t="s">
        <v>65</v>
      </c>
      <c r="D659" t="s">
        <v>5</v>
      </c>
      <c r="E659" t="s">
        <v>120</v>
      </c>
      <c r="F659" t="s">
        <v>100</v>
      </c>
      <c r="G659">
        <v>3</v>
      </c>
      <c r="H659" s="18">
        <v>45706</v>
      </c>
      <c r="I659" s="16">
        <v>32358.48</v>
      </c>
      <c r="J659" s="2">
        <v>32358.48</v>
      </c>
      <c r="K659" s="2">
        <f t="shared" si="90"/>
        <v>97075.44</v>
      </c>
      <c r="L659" s="4"/>
      <c r="M659" s="27"/>
      <c r="N659" s="16">
        <v>30800</v>
      </c>
      <c r="O659" s="2">
        <v>34133.461463414598</v>
      </c>
      <c r="P659" s="16">
        <f t="shared" si="91"/>
        <v>92400</v>
      </c>
      <c r="Q659" s="2">
        <f t="shared" si="92"/>
        <v>102400.38439024379</v>
      </c>
      <c r="R659" s="16">
        <f t="shared" si="93"/>
        <v>4675.4399999999987</v>
      </c>
      <c r="S659" s="2">
        <f t="shared" si="94"/>
        <v>-5324.9443902437961</v>
      </c>
      <c r="T659" s="14">
        <f t="shared" si="95"/>
        <v>4.8162954502189215E-2</v>
      </c>
      <c r="U659" s="5">
        <f t="shared" si="96"/>
        <v>-5.4853672465906889E-2</v>
      </c>
      <c r="V659" s="14">
        <f t="shared" si="97"/>
        <v>4.8162954502189208E-2</v>
      </c>
      <c r="W659" s="11">
        <f t="shared" si="98"/>
        <v>-5.4853672465906889E-2</v>
      </c>
    </row>
    <row r="660" spans="1:23" ht="18" x14ac:dyDescent="0.25">
      <c r="A660" t="s">
        <v>99</v>
      </c>
      <c r="B660" s="15" t="s">
        <v>194</v>
      </c>
      <c r="C660" t="s">
        <v>65</v>
      </c>
      <c r="D660" t="s">
        <v>5</v>
      </c>
      <c r="E660" t="s">
        <v>120</v>
      </c>
      <c r="F660" t="s">
        <v>100</v>
      </c>
      <c r="G660">
        <v>3</v>
      </c>
      <c r="H660" s="18">
        <v>45734</v>
      </c>
      <c r="I660" s="16">
        <v>32358.48</v>
      </c>
      <c r="J660" s="2">
        <v>32358.48</v>
      </c>
      <c r="K660" s="2">
        <f t="shared" si="90"/>
        <v>97075.44</v>
      </c>
      <c r="L660" s="4"/>
      <c r="M660" s="27"/>
      <c r="N660" s="16">
        <v>30800</v>
      </c>
      <c r="O660" s="2">
        <v>34133.461463414598</v>
      </c>
      <c r="P660" s="16">
        <f t="shared" si="91"/>
        <v>92400</v>
      </c>
      <c r="Q660" s="2">
        <f t="shared" si="92"/>
        <v>102400.38439024379</v>
      </c>
      <c r="R660" s="16">
        <f t="shared" si="93"/>
        <v>4675.4399999999987</v>
      </c>
      <c r="S660" s="2">
        <f t="shared" si="94"/>
        <v>-5324.9443902437961</v>
      </c>
      <c r="T660" s="14">
        <f t="shared" si="95"/>
        <v>4.8162954502189215E-2</v>
      </c>
      <c r="U660" s="5">
        <f t="shared" si="96"/>
        <v>-5.4853672465906889E-2</v>
      </c>
      <c r="V660" s="14">
        <f t="shared" si="97"/>
        <v>4.8162954502189208E-2</v>
      </c>
      <c r="W660" s="11">
        <f t="shared" si="98"/>
        <v>-5.4853672465906889E-2</v>
      </c>
    </row>
    <row r="661" spans="1:23" ht="18" x14ac:dyDescent="0.25">
      <c r="A661" t="s">
        <v>99</v>
      </c>
      <c r="B661" s="15" t="s">
        <v>194</v>
      </c>
      <c r="C661" t="s">
        <v>65</v>
      </c>
      <c r="D661" t="s">
        <v>5</v>
      </c>
      <c r="E661" t="s">
        <v>120</v>
      </c>
      <c r="F661" t="s">
        <v>100</v>
      </c>
      <c r="G661">
        <v>3</v>
      </c>
      <c r="H661" s="18">
        <v>45735</v>
      </c>
      <c r="I661" s="16">
        <v>32358.48</v>
      </c>
      <c r="J661" s="2">
        <v>32358.48</v>
      </c>
      <c r="K661" s="2">
        <f t="shared" si="90"/>
        <v>97075.44</v>
      </c>
      <c r="L661" s="4"/>
      <c r="M661" s="27"/>
      <c r="N661" s="16">
        <v>30800</v>
      </c>
      <c r="O661" s="2">
        <v>34133.461463414598</v>
      </c>
      <c r="P661" s="16">
        <f t="shared" si="91"/>
        <v>92400</v>
      </c>
      <c r="Q661" s="2">
        <f t="shared" si="92"/>
        <v>102400.38439024379</v>
      </c>
      <c r="R661" s="16">
        <f t="shared" si="93"/>
        <v>4675.4399999999987</v>
      </c>
      <c r="S661" s="2">
        <f t="shared" si="94"/>
        <v>-5324.9443902437961</v>
      </c>
      <c r="T661" s="14">
        <f t="shared" si="95"/>
        <v>4.8162954502189215E-2</v>
      </c>
      <c r="U661" s="5">
        <f t="shared" si="96"/>
        <v>-5.4853672465906889E-2</v>
      </c>
      <c r="V661" s="14">
        <f t="shared" si="97"/>
        <v>4.8162954502189208E-2</v>
      </c>
      <c r="W661" s="11">
        <f t="shared" si="98"/>
        <v>-5.4853672465906889E-2</v>
      </c>
    </row>
    <row r="662" spans="1:23" ht="18" x14ac:dyDescent="0.25">
      <c r="A662" t="s">
        <v>99</v>
      </c>
      <c r="B662" s="15" t="s">
        <v>194</v>
      </c>
      <c r="C662" t="s">
        <v>65</v>
      </c>
      <c r="D662" t="s">
        <v>5</v>
      </c>
      <c r="E662" t="s">
        <v>120</v>
      </c>
      <c r="F662" t="s">
        <v>100</v>
      </c>
      <c r="G662">
        <v>3</v>
      </c>
      <c r="H662" s="18">
        <v>45735</v>
      </c>
      <c r="I662" s="16">
        <v>32358.48</v>
      </c>
      <c r="J662" s="2">
        <v>32358.48</v>
      </c>
      <c r="K662" s="2">
        <f t="shared" si="90"/>
        <v>97075.44</v>
      </c>
      <c r="L662" s="4"/>
      <c r="M662" s="27"/>
      <c r="N662" s="16">
        <v>30800</v>
      </c>
      <c r="O662" s="2">
        <v>34133.461463414598</v>
      </c>
      <c r="P662" s="16">
        <f t="shared" si="91"/>
        <v>92400</v>
      </c>
      <c r="Q662" s="2">
        <f t="shared" si="92"/>
        <v>102400.38439024379</v>
      </c>
      <c r="R662" s="16">
        <f t="shared" si="93"/>
        <v>4675.4399999999987</v>
      </c>
      <c r="S662" s="2">
        <f t="shared" si="94"/>
        <v>-5324.9443902437961</v>
      </c>
      <c r="T662" s="14">
        <f t="shared" si="95"/>
        <v>4.8162954502189215E-2</v>
      </c>
      <c r="U662" s="5">
        <f t="shared" si="96"/>
        <v>-5.4853672465906889E-2</v>
      </c>
      <c r="V662" s="14">
        <f t="shared" si="97"/>
        <v>4.8162954502189208E-2</v>
      </c>
      <c r="W662" s="11">
        <f t="shared" si="98"/>
        <v>-5.4853672465906889E-2</v>
      </c>
    </row>
    <row r="663" spans="1:23" ht="18" x14ac:dyDescent="0.25">
      <c r="A663" t="s">
        <v>99</v>
      </c>
      <c r="B663" s="15" t="s">
        <v>194</v>
      </c>
      <c r="C663" t="s">
        <v>65</v>
      </c>
      <c r="D663" t="s">
        <v>5</v>
      </c>
      <c r="E663" t="s">
        <v>120</v>
      </c>
      <c r="F663" t="s">
        <v>100</v>
      </c>
      <c r="G663">
        <v>3</v>
      </c>
      <c r="H663" s="18">
        <v>45735</v>
      </c>
      <c r="I663" s="16">
        <v>32358.48</v>
      </c>
      <c r="J663" s="2">
        <v>32358.48</v>
      </c>
      <c r="K663" s="2">
        <f t="shared" si="90"/>
        <v>97075.44</v>
      </c>
      <c r="L663" s="4"/>
      <c r="M663" s="27"/>
      <c r="N663" s="16">
        <v>30800</v>
      </c>
      <c r="O663" s="2">
        <v>34133.461463414598</v>
      </c>
      <c r="P663" s="16">
        <f t="shared" si="91"/>
        <v>92400</v>
      </c>
      <c r="Q663" s="2">
        <f t="shared" si="92"/>
        <v>102400.38439024379</v>
      </c>
      <c r="R663" s="16">
        <f t="shared" si="93"/>
        <v>4675.4399999999987</v>
      </c>
      <c r="S663" s="2">
        <f t="shared" si="94"/>
        <v>-5324.9443902437961</v>
      </c>
      <c r="T663" s="14">
        <f t="shared" si="95"/>
        <v>4.8162954502189215E-2</v>
      </c>
      <c r="U663" s="5">
        <f t="shared" si="96"/>
        <v>-5.4853672465906889E-2</v>
      </c>
      <c r="V663" s="14">
        <f t="shared" si="97"/>
        <v>4.8162954502189208E-2</v>
      </c>
      <c r="W663" s="11">
        <f t="shared" si="98"/>
        <v>-5.4853672465906889E-2</v>
      </c>
    </row>
    <row r="664" spans="1:23" ht="18" x14ac:dyDescent="0.25">
      <c r="A664" t="s">
        <v>99</v>
      </c>
      <c r="B664" s="15" t="s">
        <v>194</v>
      </c>
      <c r="C664" t="s">
        <v>65</v>
      </c>
      <c r="D664" t="s">
        <v>5</v>
      </c>
      <c r="E664" t="s">
        <v>120</v>
      </c>
      <c r="F664" t="s">
        <v>100</v>
      </c>
      <c r="G664">
        <v>3</v>
      </c>
      <c r="H664" s="18">
        <v>45735</v>
      </c>
      <c r="I664" s="16">
        <v>32358.48</v>
      </c>
      <c r="J664" s="2">
        <v>32358.48</v>
      </c>
      <c r="K664" s="2">
        <f t="shared" si="90"/>
        <v>97075.44</v>
      </c>
      <c r="L664" s="4"/>
      <c r="M664" s="27"/>
      <c r="N664" s="16">
        <v>30800</v>
      </c>
      <c r="O664" s="2">
        <v>34133.461463414598</v>
      </c>
      <c r="P664" s="16">
        <f t="shared" si="91"/>
        <v>92400</v>
      </c>
      <c r="Q664" s="2">
        <f t="shared" si="92"/>
        <v>102400.38439024379</v>
      </c>
      <c r="R664" s="16">
        <f t="shared" si="93"/>
        <v>4675.4399999999987</v>
      </c>
      <c r="S664" s="2">
        <f t="shared" si="94"/>
        <v>-5324.9443902437961</v>
      </c>
      <c r="T664" s="14">
        <f t="shared" si="95"/>
        <v>4.8162954502189215E-2</v>
      </c>
      <c r="U664" s="5">
        <f t="shared" si="96"/>
        <v>-5.4853672465906889E-2</v>
      </c>
      <c r="V664" s="14">
        <f t="shared" si="97"/>
        <v>4.8162954502189208E-2</v>
      </c>
      <c r="W664" s="11">
        <f t="shared" si="98"/>
        <v>-5.4853672465906889E-2</v>
      </c>
    </row>
    <row r="665" spans="1:23" ht="18" x14ac:dyDescent="0.25">
      <c r="A665" t="s">
        <v>99</v>
      </c>
      <c r="B665" s="15" t="s">
        <v>194</v>
      </c>
      <c r="C665" t="s">
        <v>65</v>
      </c>
      <c r="D665" t="s">
        <v>5</v>
      </c>
      <c r="E665" t="s">
        <v>120</v>
      </c>
      <c r="F665" t="s">
        <v>100</v>
      </c>
      <c r="G665">
        <v>3</v>
      </c>
      <c r="H665" s="18">
        <v>45735</v>
      </c>
      <c r="I665" s="16">
        <v>32358.48</v>
      </c>
      <c r="J665" s="2">
        <v>32358.48</v>
      </c>
      <c r="K665" s="2">
        <f t="shared" si="90"/>
        <v>97075.44</v>
      </c>
      <c r="L665" s="4"/>
      <c r="M665" s="27"/>
      <c r="N665" s="16">
        <v>30800</v>
      </c>
      <c r="O665" s="2">
        <v>34133.461463414598</v>
      </c>
      <c r="P665" s="16">
        <f t="shared" si="91"/>
        <v>92400</v>
      </c>
      <c r="Q665" s="2">
        <f t="shared" si="92"/>
        <v>102400.38439024379</v>
      </c>
      <c r="R665" s="16">
        <f t="shared" si="93"/>
        <v>4675.4399999999987</v>
      </c>
      <c r="S665" s="2">
        <f t="shared" si="94"/>
        <v>-5324.9443902437961</v>
      </c>
      <c r="T665" s="14">
        <f t="shared" si="95"/>
        <v>4.8162954502189215E-2</v>
      </c>
      <c r="U665" s="5">
        <f t="shared" si="96"/>
        <v>-5.4853672465906889E-2</v>
      </c>
      <c r="V665" s="14">
        <f t="shared" si="97"/>
        <v>4.8162954502189208E-2</v>
      </c>
      <c r="W665" s="11">
        <f t="shared" si="98"/>
        <v>-5.4853672465906889E-2</v>
      </c>
    </row>
    <row r="666" spans="1:23" ht="18" x14ac:dyDescent="0.25">
      <c r="A666" t="s">
        <v>99</v>
      </c>
      <c r="B666" s="15" t="s">
        <v>194</v>
      </c>
      <c r="C666" t="s">
        <v>65</v>
      </c>
      <c r="D666" t="s">
        <v>5</v>
      </c>
      <c r="E666" t="s">
        <v>120</v>
      </c>
      <c r="F666" t="s">
        <v>100</v>
      </c>
      <c r="G666">
        <v>3</v>
      </c>
      <c r="H666" s="18">
        <v>45764</v>
      </c>
      <c r="I666" s="16">
        <v>32358.48</v>
      </c>
      <c r="J666" s="2">
        <v>32358.48</v>
      </c>
      <c r="K666" s="2">
        <f t="shared" si="90"/>
        <v>97075.44</v>
      </c>
      <c r="L666" s="4"/>
      <c r="M666" s="27"/>
      <c r="N666" s="16">
        <v>30800</v>
      </c>
      <c r="O666" s="2">
        <v>34133.461463414598</v>
      </c>
      <c r="P666" s="16">
        <f t="shared" si="91"/>
        <v>92400</v>
      </c>
      <c r="Q666" s="2">
        <f t="shared" si="92"/>
        <v>102400.38439024379</v>
      </c>
      <c r="R666" s="16">
        <f t="shared" si="93"/>
        <v>4675.4399999999987</v>
      </c>
      <c r="S666" s="2">
        <f t="shared" si="94"/>
        <v>-5324.9443902437961</v>
      </c>
      <c r="T666" s="14">
        <f t="shared" si="95"/>
        <v>4.8162954502189215E-2</v>
      </c>
      <c r="U666" s="5">
        <f t="shared" si="96"/>
        <v>-5.4853672465906889E-2</v>
      </c>
      <c r="V666" s="14">
        <f t="shared" si="97"/>
        <v>4.8162954502189208E-2</v>
      </c>
      <c r="W666" s="11">
        <f t="shared" si="98"/>
        <v>-5.4853672465906889E-2</v>
      </c>
    </row>
    <row r="667" spans="1:23" ht="18" x14ac:dyDescent="0.25">
      <c r="A667" t="s">
        <v>99</v>
      </c>
      <c r="B667" s="15" t="s">
        <v>194</v>
      </c>
      <c r="C667" t="s">
        <v>65</v>
      </c>
      <c r="D667" t="s">
        <v>5</v>
      </c>
      <c r="E667" t="s">
        <v>120</v>
      </c>
      <c r="F667" t="s">
        <v>100</v>
      </c>
      <c r="G667">
        <v>3</v>
      </c>
      <c r="H667" s="18">
        <v>45777</v>
      </c>
      <c r="I667" s="16">
        <v>32358.48</v>
      </c>
      <c r="J667" s="2">
        <v>32358.48</v>
      </c>
      <c r="K667" s="2">
        <f t="shared" si="90"/>
        <v>97075.44</v>
      </c>
      <c r="L667" s="4"/>
      <c r="M667" s="27"/>
      <c r="N667" s="16">
        <v>30800</v>
      </c>
      <c r="O667" s="2">
        <v>34133.461463414598</v>
      </c>
      <c r="P667" s="16">
        <f t="shared" si="91"/>
        <v>92400</v>
      </c>
      <c r="Q667" s="2">
        <f t="shared" si="92"/>
        <v>102400.38439024379</v>
      </c>
      <c r="R667" s="16">
        <f t="shared" si="93"/>
        <v>4675.4399999999987</v>
      </c>
      <c r="S667" s="2">
        <f t="shared" si="94"/>
        <v>-5324.9443902437961</v>
      </c>
      <c r="T667" s="14">
        <f t="shared" si="95"/>
        <v>4.8162954502189215E-2</v>
      </c>
      <c r="U667" s="5">
        <f t="shared" si="96"/>
        <v>-5.4853672465906889E-2</v>
      </c>
      <c r="V667" s="14">
        <f t="shared" si="97"/>
        <v>4.8162954502189208E-2</v>
      </c>
      <c r="W667" s="11">
        <f t="shared" si="98"/>
        <v>-5.4853672465906889E-2</v>
      </c>
    </row>
    <row r="668" spans="1:23" ht="18" x14ac:dyDescent="0.25">
      <c r="A668" t="s">
        <v>99</v>
      </c>
      <c r="B668" s="15" t="s">
        <v>194</v>
      </c>
      <c r="C668" t="s">
        <v>65</v>
      </c>
      <c r="D668" t="s">
        <v>5</v>
      </c>
      <c r="E668" t="s">
        <v>120</v>
      </c>
      <c r="F668" t="s">
        <v>100</v>
      </c>
      <c r="G668">
        <v>3</v>
      </c>
      <c r="H668" s="18">
        <v>45777</v>
      </c>
      <c r="I668" s="16">
        <v>32358.48</v>
      </c>
      <c r="J668" s="2">
        <v>32358.48</v>
      </c>
      <c r="K668" s="2">
        <f t="shared" si="90"/>
        <v>97075.44</v>
      </c>
      <c r="L668" s="4"/>
      <c r="M668" s="27"/>
      <c r="N668" s="16">
        <v>30800</v>
      </c>
      <c r="O668" s="2">
        <v>34133.461463414598</v>
      </c>
      <c r="P668" s="16">
        <f t="shared" si="91"/>
        <v>92400</v>
      </c>
      <c r="Q668" s="2">
        <f t="shared" si="92"/>
        <v>102400.38439024379</v>
      </c>
      <c r="R668" s="16">
        <f t="shared" si="93"/>
        <v>4675.4399999999987</v>
      </c>
      <c r="S668" s="2">
        <f t="shared" si="94"/>
        <v>-5324.9443902437961</v>
      </c>
      <c r="T668" s="14">
        <f t="shared" si="95"/>
        <v>4.8162954502189215E-2</v>
      </c>
      <c r="U668" s="5">
        <f t="shared" si="96"/>
        <v>-5.4853672465906889E-2</v>
      </c>
      <c r="V668" s="14">
        <f t="shared" si="97"/>
        <v>4.8162954502189208E-2</v>
      </c>
      <c r="W668" s="11">
        <f t="shared" si="98"/>
        <v>-5.4853672465906889E-2</v>
      </c>
    </row>
    <row r="669" spans="1:23" ht="18" x14ac:dyDescent="0.25">
      <c r="A669" t="s">
        <v>99</v>
      </c>
      <c r="B669" s="15" t="s">
        <v>194</v>
      </c>
      <c r="C669" t="s">
        <v>65</v>
      </c>
      <c r="D669" t="s">
        <v>5</v>
      </c>
      <c r="E669" t="s">
        <v>120</v>
      </c>
      <c r="F669" t="s">
        <v>100</v>
      </c>
      <c r="G669">
        <v>3</v>
      </c>
      <c r="H669" s="18">
        <v>45812</v>
      </c>
      <c r="I669" s="16">
        <v>32358.48</v>
      </c>
      <c r="J669" s="2">
        <v>32358.48</v>
      </c>
      <c r="K669" s="2">
        <f t="shared" si="90"/>
        <v>97075.44</v>
      </c>
      <c r="L669" s="4"/>
      <c r="M669" s="27"/>
      <c r="N669" s="16">
        <v>30800</v>
      </c>
      <c r="O669" s="2">
        <v>34133.461463414598</v>
      </c>
      <c r="P669" s="16">
        <f t="shared" si="91"/>
        <v>92400</v>
      </c>
      <c r="Q669" s="2">
        <f t="shared" si="92"/>
        <v>102400.38439024379</v>
      </c>
      <c r="R669" s="16">
        <f t="shared" si="93"/>
        <v>4675.4399999999987</v>
      </c>
      <c r="S669" s="2">
        <f t="shared" si="94"/>
        <v>-5324.9443902437961</v>
      </c>
      <c r="T669" s="14">
        <f t="shared" si="95"/>
        <v>4.8162954502189215E-2</v>
      </c>
      <c r="U669" s="5">
        <f t="shared" si="96"/>
        <v>-5.4853672465906889E-2</v>
      </c>
      <c r="V669" s="14">
        <f t="shared" si="97"/>
        <v>4.8162954502189208E-2</v>
      </c>
      <c r="W669" s="11">
        <f t="shared" si="98"/>
        <v>-5.4853672465906889E-2</v>
      </c>
    </row>
    <row r="670" spans="1:23" ht="18" x14ac:dyDescent="0.25">
      <c r="A670" t="s">
        <v>99</v>
      </c>
      <c r="B670" s="15" t="s">
        <v>194</v>
      </c>
      <c r="C670" t="s">
        <v>65</v>
      </c>
      <c r="D670" t="s">
        <v>5</v>
      </c>
      <c r="E670" t="s">
        <v>120</v>
      </c>
      <c r="F670" t="s">
        <v>100</v>
      </c>
      <c r="G670">
        <v>3</v>
      </c>
      <c r="H670" s="18">
        <v>45812</v>
      </c>
      <c r="I670" s="16">
        <v>32358.48</v>
      </c>
      <c r="J670" s="2">
        <v>32358.48</v>
      </c>
      <c r="K670" s="2">
        <f t="shared" si="90"/>
        <v>97075.44</v>
      </c>
      <c r="L670" s="4"/>
      <c r="M670" s="27"/>
      <c r="N670" s="16">
        <v>30800</v>
      </c>
      <c r="O670" s="2">
        <v>34133.461463414598</v>
      </c>
      <c r="P670" s="16">
        <f t="shared" si="91"/>
        <v>92400</v>
      </c>
      <c r="Q670" s="2">
        <f t="shared" si="92"/>
        <v>102400.38439024379</v>
      </c>
      <c r="R670" s="16">
        <f t="shared" si="93"/>
        <v>4675.4399999999987</v>
      </c>
      <c r="S670" s="2">
        <f t="shared" si="94"/>
        <v>-5324.9443902437961</v>
      </c>
      <c r="T670" s="14">
        <f t="shared" si="95"/>
        <v>4.8162954502189215E-2</v>
      </c>
      <c r="U670" s="5">
        <f t="shared" si="96"/>
        <v>-5.4853672465906889E-2</v>
      </c>
      <c r="V670" s="14">
        <f t="shared" si="97"/>
        <v>4.8162954502189208E-2</v>
      </c>
      <c r="W670" s="11">
        <f t="shared" si="98"/>
        <v>-5.4853672465906889E-2</v>
      </c>
    </row>
    <row r="671" spans="1:23" ht="18" x14ac:dyDescent="0.25">
      <c r="A671" t="s">
        <v>99</v>
      </c>
      <c r="B671" s="15" t="s">
        <v>194</v>
      </c>
      <c r="C671" t="s">
        <v>65</v>
      </c>
      <c r="D671" t="s">
        <v>5</v>
      </c>
      <c r="E671" t="s">
        <v>120</v>
      </c>
      <c r="F671" t="s">
        <v>100</v>
      </c>
      <c r="G671">
        <v>3</v>
      </c>
      <c r="H671" s="18">
        <v>45818</v>
      </c>
      <c r="I671" s="16">
        <v>32358.48</v>
      </c>
      <c r="J671" s="2">
        <v>32358.48</v>
      </c>
      <c r="K671" s="2">
        <f t="shared" si="90"/>
        <v>97075.44</v>
      </c>
      <c r="L671" s="4"/>
      <c r="M671" s="27"/>
      <c r="N671" s="16">
        <v>30800</v>
      </c>
      <c r="O671" s="2">
        <v>34133.461463414598</v>
      </c>
      <c r="P671" s="16">
        <f t="shared" si="91"/>
        <v>92400</v>
      </c>
      <c r="Q671" s="2">
        <f t="shared" si="92"/>
        <v>102400.38439024379</v>
      </c>
      <c r="R671" s="16">
        <f t="shared" si="93"/>
        <v>4675.4399999999987</v>
      </c>
      <c r="S671" s="2">
        <f t="shared" si="94"/>
        <v>-5324.9443902437961</v>
      </c>
      <c r="T671" s="14">
        <f t="shared" si="95"/>
        <v>4.8162954502189215E-2</v>
      </c>
      <c r="U671" s="5">
        <f t="shared" si="96"/>
        <v>-5.4853672465906889E-2</v>
      </c>
      <c r="V671" s="14">
        <f t="shared" si="97"/>
        <v>4.8162954502189208E-2</v>
      </c>
      <c r="W671" s="11">
        <f t="shared" si="98"/>
        <v>-5.4853672465906889E-2</v>
      </c>
    </row>
    <row r="672" spans="1:23" ht="18" x14ac:dyDescent="0.25">
      <c r="A672" t="s">
        <v>99</v>
      </c>
      <c r="B672" s="15" t="s">
        <v>194</v>
      </c>
      <c r="C672" t="s">
        <v>65</v>
      </c>
      <c r="D672" t="s">
        <v>5</v>
      </c>
      <c r="E672" t="s">
        <v>120</v>
      </c>
      <c r="F672" t="s">
        <v>100</v>
      </c>
      <c r="G672">
        <v>3</v>
      </c>
      <c r="H672" s="18">
        <v>45825</v>
      </c>
      <c r="I672" s="16">
        <v>32358.48</v>
      </c>
      <c r="J672" s="2">
        <v>32358.48</v>
      </c>
      <c r="K672" s="2">
        <f t="shared" si="90"/>
        <v>97075.44</v>
      </c>
      <c r="L672" s="4"/>
      <c r="M672" s="27"/>
      <c r="N672" s="16">
        <v>30800</v>
      </c>
      <c r="O672" s="2">
        <v>34133.461463414598</v>
      </c>
      <c r="P672" s="16">
        <f t="shared" si="91"/>
        <v>92400</v>
      </c>
      <c r="Q672" s="2">
        <f t="shared" si="92"/>
        <v>102400.38439024379</v>
      </c>
      <c r="R672" s="16">
        <f t="shared" si="93"/>
        <v>4675.4399999999987</v>
      </c>
      <c r="S672" s="2">
        <f t="shared" si="94"/>
        <v>-5324.9443902437961</v>
      </c>
      <c r="T672" s="14">
        <f t="shared" si="95"/>
        <v>4.8162954502189215E-2</v>
      </c>
      <c r="U672" s="5">
        <f t="shared" si="96"/>
        <v>-5.4853672465906889E-2</v>
      </c>
      <c r="V672" s="14">
        <f t="shared" si="97"/>
        <v>4.8162954502189208E-2</v>
      </c>
      <c r="W672" s="11">
        <f t="shared" si="98"/>
        <v>-5.4853672465906889E-2</v>
      </c>
    </row>
    <row r="673" spans="1:23" ht="18" x14ac:dyDescent="0.25">
      <c r="A673" t="s">
        <v>99</v>
      </c>
      <c r="B673" s="15" t="s">
        <v>194</v>
      </c>
      <c r="C673" t="s">
        <v>65</v>
      </c>
      <c r="D673" t="s">
        <v>5</v>
      </c>
      <c r="E673" t="s">
        <v>120</v>
      </c>
      <c r="F673" t="s">
        <v>100</v>
      </c>
      <c r="G673">
        <v>3</v>
      </c>
      <c r="H673" s="18">
        <v>45825</v>
      </c>
      <c r="I673" s="16">
        <v>32358.48</v>
      </c>
      <c r="J673" s="2">
        <v>32358.48</v>
      </c>
      <c r="K673" s="2">
        <f t="shared" si="90"/>
        <v>97075.44</v>
      </c>
      <c r="L673" s="4"/>
      <c r="M673" s="27"/>
      <c r="N673" s="16">
        <v>30800</v>
      </c>
      <c r="O673" s="2">
        <v>34133.461463414598</v>
      </c>
      <c r="P673" s="16">
        <f t="shared" si="91"/>
        <v>92400</v>
      </c>
      <c r="Q673" s="2">
        <f t="shared" si="92"/>
        <v>102400.38439024379</v>
      </c>
      <c r="R673" s="16">
        <f t="shared" si="93"/>
        <v>4675.4399999999987</v>
      </c>
      <c r="S673" s="2">
        <f t="shared" si="94"/>
        <v>-5324.9443902437961</v>
      </c>
      <c r="T673" s="14">
        <f t="shared" si="95"/>
        <v>4.8162954502189215E-2</v>
      </c>
      <c r="U673" s="5">
        <f t="shared" si="96"/>
        <v>-5.4853672465906889E-2</v>
      </c>
      <c r="V673" s="14">
        <f t="shared" si="97"/>
        <v>4.8162954502189208E-2</v>
      </c>
      <c r="W673" s="11">
        <f t="shared" si="98"/>
        <v>-5.4853672465906889E-2</v>
      </c>
    </row>
    <row r="674" spans="1:23" ht="18" x14ac:dyDescent="0.25">
      <c r="A674" t="s">
        <v>99</v>
      </c>
      <c r="B674" s="15" t="s">
        <v>194</v>
      </c>
      <c r="C674" t="s">
        <v>65</v>
      </c>
      <c r="D674" t="s">
        <v>5</v>
      </c>
      <c r="E674" t="s">
        <v>120</v>
      </c>
      <c r="F674" t="s">
        <v>100</v>
      </c>
      <c r="G674">
        <v>3</v>
      </c>
      <c r="H674" s="18">
        <v>45834</v>
      </c>
      <c r="I674" s="16">
        <v>32358.48</v>
      </c>
      <c r="J674" s="2">
        <v>32358.48</v>
      </c>
      <c r="K674" s="2">
        <f t="shared" si="90"/>
        <v>97075.44</v>
      </c>
      <c r="L674" s="4"/>
      <c r="M674" s="27"/>
      <c r="N674" s="16">
        <v>30800</v>
      </c>
      <c r="O674" s="2">
        <v>34133.461463414598</v>
      </c>
      <c r="P674" s="16">
        <f t="shared" si="91"/>
        <v>92400</v>
      </c>
      <c r="Q674" s="2">
        <f t="shared" si="92"/>
        <v>102400.38439024379</v>
      </c>
      <c r="R674" s="16">
        <f t="shared" si="93"/>
        <v>4675.4399999999987</v>
      </c>
      <c r="S674" s="2">
        <f t="shared" si="94"/>
        <v>-5324.9443902437961</v>
      </c>
      <c r="T674" s="14">
        <f t="shared" si="95"/>
        <v>4.8162954502189215E-2</v>
      </c>
      <c r="U674" s="5">
        <f t="shared" si="96"/>
        <v>-5.4853672465906889E-2</v>
      </c>
      <c r="V674" s="14">
        <f t="shared" si="97"/>
        <v>4.8162954502189208E-2</v>
      </c>
      <c r="W674" s="11">
        <f t="shared" si="98"/>
        <v>-5.4853672465906889E-2</v>
      </c>
    </row>
    <row r="675" spans="1:23" ht="18" x14ac:dyDescent="0.25">
      <c r="A675" t="s">
        <v>99</v>
      </c>
      <c r="B675" s="15" t="s">
        <v>194</v>
      </c>
      <c r="C675" t="s">
        <v>65</v>
      </c>
      <c r="D675" t="s">
        <v>5</v>
      </c>
      <c r="E675" t="s">
        <v>120</v>
      </c>
      <c r="F675" t="s">
        <v>100</v>
      </c>
      <c r="G675">
        <v>3</v>
      </c>
      <c r="H675" s="18">
        <v>45856</v>
      </c>
      <c r="I675" s="16">
        <v>32358.48</v>
      </c>
      <c r="J675" s="2">
        <v>32358.48</v>
      </c>
      <c r="K675" s="2">
        <f t="shared" si="90"/>
        <v>97075.44</v>
      </c>
      <c r="L675" s="4"/>
      <c r="M675" s="27"/>
      <c r="N675" s="16">
        <v>30800</v>
      </c>
      <c r="O675" s="2">
        <v>34133.461463414598</v>
      </c>
      <c r="P675" s="16">
        <f t="shared" si="91"/>
        <v>92400</v>
      </c>
      <c r="Q675" s="2">
        <f t="shared" si="92"/>
        <v>102400.38439024379</v>
      </c>
      <c r="R675" s="16">
        <f t="shared" si="93"/>
        <v>4675.4399999999987</v>
      </c>
      <c r="S675" s="2">
        <f t="shared" si="94"/>
        <v>-5324.9443902437961</v>
      </c>
      <c r="T675" s="14">
        <f t="shared" si="95"/>
        <v>4.8162954502189215E-2</v>
      </c>
      <c r="U675" s="5">
        <f t="shared" si="96"/>
        <v>-5.4853672465906889E-2</v>
      </c>
      <c r="V675" s="14">
        <f t="shared" si="97"/>
        <v>4.8162954502189208E-2</v>
      </c>
      <c r="W675" s="11">
        <f t="shared" si="98"/>
        <v>-5.4853672465906889E-2</v>
      </c>
    </row>
    <row r="676" spans="1:23" ht="18" x14ac:dyDescent="0.25">
      <c r="A676" t="s">
        <v>99</v>
      </c>
      <c r="B676" s="15" t="s">
        <v>194</v>
      </c>
      <c r="C676" t="s">
        <v>65</v>
      </c>
      <c r="D676" t="s">
        <v>5</v>
      </c>
      <c r="E676" t="s">
        <v>120</v>
      </c>
      <c r="F676" t="s">
        <v>100</v>
      </c>
      <c r="G676">
        <v>3</v>
      </c>
      <c r="H676" s="18">
        <v>45856</v>
      </c>
      <c r="I676" s="16">
        <v>32358.48</v>
      </c>
      <c r="J676" s="2">
        <v>32358.48</v>
      </c>
      <c r="K676" s="2">
        <f t="shared" si="90"/>
        <v>97075.44</v>
      </c>
      <c r="L676" s="4"/>
      <c r="M676" s="27"/>
      <c r="N676" s="16">
        <v>30800</v>
      </c>
      <c r="O676" s="2">
        <v>34133.461463414598</v>
      </c>
      <c r="P676" s="16">
        <f t="shared" si="91"/>
        <v>92400</v>
      </c>
      <c r="Q676" s="2">
        <f t="shared" si="92"/>
        <v>102400.38439024379</v>
      </c>
      <c r="R676" s="16">
        <f t="shared" si="93"/>
        <v>4675.4399999999987</v>
      </c>
      <c r="S676" s="2">
        <f t="shared" si="94"/>
        <v>-5324.9443902437961</v>
      </c>
      <c r="T676" s="14">
        <f t="shared" si="95"/>
        <v>4.8162954502189215E-2</v>
      </c>
      <c r="U676" s="5">
        <f t="shared" si="96"/>
        <v>-5.4853672465906889E-2</v>
      </c>
      <c r="V676" s="14">
        <f t="shared" si="97"/>
        <v>4.8162954502189208E-2</v>
      </c>
      <c r="W676" s="11">
        <f t="shared" si="98"/>
        <v>-5.4853672465906889E-2</v>
      </c>
    </row>
    <row r="677" spans="1:23" ht="18" x14ac:dyDescent="0.25">
      <c r="A677" t="s">
        <v>99</v>
      </c>
      <c r="B677" s="15" t="s">
        <v>194</v>
      </c>
      <c r="C677" t="s">
        <v>65</v>
      </c>
      <c r="D677" t="s">
        <v>5</v>
      </c>
      <c r="E677" t="s">
        <v>120</v>
      </c>
      <c r="F677" t="s">
        <v>100</v>
      </c>
      <c r="G677">
        <v>3</v>
      </c>
      <c r="H677" s="18">
        <v>45868</v>
      </c>
      <c r="I677" s="16">
        <v>40040</v>
      </c>
      <c r="J677" s="2">
        <v>40040</v>
      </c>
      <c r="K677" s="2">
        <f t="shared" si="90"/>
        <v>120120</v>
      </c>
      <c r="L677" s="4"/>
      <c r="M677" s="27"/>
      <c r="N677" s="16">
        <v>30800</v>
      </c>
      <c r="O677" s="2">
        <v>34258.364227642298</v>
      </c>
      <c r="P677" s="16">
        <f t="shared" si="91"/>
        <v>92400</v>
      </c>
      <c r="Q677" s="2">
        <f t="shared" si="92"/>
        <v>102775.09268292689</v>
      </c>
      <c r="R677" s="16">
        <f t="shared" si="93"/>
        <v>27720</v>
      </c>
      <c r="S677" s="2">
        <f t="shared" si="94"/>
        <v>17344.907317073106</v>
      </c>
      <c r="T677" s="14">
        <f t="shared" si="95"/>
        <v>0.23076923076923078</v>
      </c>
      <c r="U677" s="5">
        <f t="shared" si="96"/>
        <v>0.14439649781113142</v>
      </c>
      <c r="V677" s="14">
        <f t="shared" si="97"/>
        <v>0.23076923076923078</v>
      </c>
      <c r="W677" s="11">
        <f t="shared" si="98"/>
        <v>0.14439649781113142</v>
      </c>
    </row>
    <row r="678" spans="1:23" ht="18" x14ac:dyDescent="0.25">
      <c r="A678" t="s">
        <v>99</v>
      </c>
      <c r="B678" s="15" t="s">
        <v>194</v>
      </c>
      <c r="C678" t="s">
        <v>65</v>
      </c>
      <c r="D678" t="s">
        <v>5</v>
      </c>
      <c r="E678" t="s">
        <v>120</v>
      </c>
      <c r="F678" t="s">
        <v>100</v>
      </c>
      <c r="G678">
        <v>3</v>
      </c>
      <c r="H678" s="18">
        <v>45868</v>
      </c>
      <c r="I678" s="16">
        <v>40040</v>
      </c>
      <c r="J678" s="2">
        <v>40040</v>
      </c>
      <c r="K678" s="2">
        <f t="shared" si="90"/>
        <v>120120</v>
      </c>
      <c r="L678" s="4"/>
      <c r="M678" s="27"/>
      <c r="N678" s="16">
        <v>30800</v>
      </c>
      <c r="O678" s="2">
        <v>34258.364227642298</v>
      </c>
      <c r="P678" s="16">
        <f t="shared" si="91"/>
        <v>92400</v>
      </c>
      <c r="Q678" s="2">
        <f t="shared" si="92"/>
        <v>102775.09268292689</v>
      </c>
      <c r="R678" s="16">
        <f t="shared" si="93"/>
        <v>27720</v>
      </c>
      <c r="S678" s="2">
        <f t="shared" si="94"/>
        <v>17344.907317073106</v>
      </c>
      <c r="T678" s="14">
        <f t="shared" si="95"/>
        <v>0.23076923076923078</v>
      </c>
      <c r="U678" s="5">
        <f t="shared" si="96"/>
        <v>0.14439649781113142</v>
      </c>
      <c r="V678" s="14">
        <f t="shared" si="97"/>
        <v>0.23076923076923078</v>
      </c>
      <c r="W678" s="11">
        <f t="shared" si="98"/>
        <v>0.14439649781113142</v>
      </c>
    </row>
    <row r="679" spans="1:23" ht="18" x14ac:dyDescent="0.25">
      <c r="A679" t="s">
        <v>99</v>
      </c>
      <c r="B679" s="15" t="s">
        <v>194</v>
      </c>
      <c r="C679" t="s">
        <v>65</v>
      </c>
      <c r="D679" t="s">
        <v>5</v>
      </c>
      <c r="E679" t="s">
        <v>120</v>
      </c>
      <c r="F679" t="s">
        <v>100</v>
      </c>
      <c r="G679">
        <v>3</v>
      </c>
      <c r="H679" s="18">
        <v>45898</v>
      </c>
      <c r="I679" s="16">
        <v>40040</v>
      </c>
      <c r="J679" s="2">
        <v>40040</v>
      </c>
      <c r="K679" s="2">
        <f t="shared" si="90"/>
        <v>120120</v>
      </c>
      <c r="L679" s="4"/>
      <c r="M679" s="27"/>
      <c r="N679" s="16">
        <v>30800</v>
      </c>
      <c r="O679" s="2">
        <v>34258.364227642298</v>
      </c>
      <c r="P679" s="16">
        <f t="shared" si="91"/>
        <v>92400</v>
      </c>
      <c r="Q679" s="2">
        <f t="shared" si="92"/>
        <v>102775.09268292689</v>
      </c>
      <c r="R679" s="16">
        <f t="shared" si="93"/>
        <v>27720</v>
      </c>
      <c r="S679" s="2">
        <f t="shared" si="94"/>
        <v>17344.907317073106</v>
      </c>
      <c r="T679" s="14">
        <f t="shared" si="95"/>
        <v>0.23076923076923078</v>
      </c>
      <c r="U679" s="5">
        <f t="shared" si="96"/>
        <v>0.14439649781113142</v>
      </c>
      <c r="V679" s="14">
        <f t="shared" si="97"/>
        <v>0.23076923076923078</v>
      </c>
      <c r="W679" s="11">
        <f t="shared" si="98"/>
        <v>0.14439649781113142</v>
      </c>
    </row>
    <row r="680" spans="1:23" ht="18" x14ac:dyDescent="0.25">
      <c r="A680" t="s">
        <v>99</v>
      </c>
      <c r="B680" s="15" t="s">
        <v>194</v>
      </c>
      <c r="C680" t="s">
        <v>65</v>
      </c>
      <c r="D680" t="s">
        <v>5</v>
      </c>
      <c r="E680" t="s">
        <v>120</v>
      </c>
      <c r="F680" t="s">
        <v>100</v>
      </c>
      <c r="G680">
        <v>3</v>
      </c>
      <c r="H680" s="18">
        <v>45911</v>
      </c>
      <c r="I680" s="16">
        <v>40040</v>
      </c>
      <c r="J680" s="2">
        <v>40040</v>
      </c>
      <c r="K680" s="2">
        <f t="shared" si="90"/>
        <v>120120</v>
      </c>
      <c r="L680" s="4"/>
      <c r="M680" s="27"/>
      <c r="N680" s="16">
        <v>30800</v>
      </c>
      <c r="O680" s="2">
        <v>34258.364227642298</v>
      </c>
      <c r="P680" s="16">
        <f t="shared" si="91"/>
        <v>92400</v>
      </c>
      <c r="Q680" s="2">
        <f t="shared" si="92"/>
        <v>102775.09268292689</v>
      </c>
      <c r="R680" s="16">
        <f t="shared" si="93"/>
        <v>27720</v>
      </c>
      <c r="S680" s="2">
        <f t="shared" si="94"/>
        <v>17344.907317073106</v>
      </c>
      <c r="T680" s="14">
        <f t="shared" si="95"/>
        <v>0.23076923076923078</v>
      </c>
      <c r="U680" s="5">
        <f t="shared" si="96"/>
        <v>0.14439649781113142</v>
      </c>
      <c r="V680" s="14">
        <f t="shared" si="97"/>
        <v>0.23076923076923078</v>
      </c>
      <c r="W680" s="11">
        <f t="shared" si="98"/>
        <v>0.14439649781113142</v>
      </c>
    </row>
    <row r="681" spans="1:23" ht="18" x14ac:dyDescent="0.25">
      <c r="A681" t="s">
        <v>99</v>
      </c>
      <c r="B681" s="15" t="s">
        <v>194</v>
      </c>
      <c r="C681" t="s">
        <v>65</v>
      </c>
      <c r="D681" t="s">
        <v>5</v>
      </c>
      <c r="E681" t="s">
        <v>120</v>
      </c>
      <c r="F681" t="s">
        <v>100</v>
      </c>
      <c r="G681">
        <v>3</v>
      </c>
      <c r="H681" s="18">
        <v>45916</v>
      </c>
      <c r="I681" s="16">
        <v>40040</v>
      </c>
      <c r="J681" s="2">
        <v>40040</v>
      </c>
      <c r="K681" s="2">
        <f t="shared" si="90"/>
        <v>120120</v>
      </c>
      <c r="L681" s="4"/>
      <c r="M681" s="27"/>
      <c r="N681" s="16">
        <v>30800</v>
      </c>
      <c r="O681" s="2">
        <v>34258.364227642298</v>
      </c>
      <c r="P681" s="16">
        <f t="shared" si="91"/>
        <v>92400</v>
      </c>
      <c r="Q681" s="2">
        <f t="shared" si="92"/>
        <v>102775.09268292689</v>
      </c>
      <c r="R681" s="16">
        <f t="shared" si="93"/>
        <v>27720</v>
      </c>
      <c r="S681" s="2">
        <f t="shared" si="94"/>
        <v>17344.907317073106</v>
      </c>
      <c r="T681" s="14">
        <f t="shared" si="95"/>
        <v>0.23076923076923078</v>
      </c>
      <c r="U681" s="5">
        <f t="shared" si="96"/>
        <v>0.14439649781113142</v>
      </c>
      <c r="V681" s="14">
        <f t="shared" si="97"/>
        <v>0.23076923076923078</v>
      </c>
      <c r="W681" s="11">
        <f t="shared" si="98"/>
        <v>0.14439649781113142</v>
      </c>
    </row>
    <row r="682" spans="1:23" ht="18" x14ac:dyDescent="0.25">
      <c r="A682" t="s">
        <v>99</v>
      </c>
      <c r="B682" s="15" t="s">
        <v>194</v>
      </c>
      <c r="C682" t="s">
        <v>65</v>
      </c>
      <c r="D682" t="s">
        <v>5</v>
      </c>
      <c r="E682" t="s">
        <v>120</v>
      </c>
      <c r="F682" t="s">
        <v>100</v>
      </c>
      <c r="G682">
        <v>3</v>
      </c>
      <c r="H682" s="18">
        <v>45919</v>
      </c>
      <c r="I682" s="16">
        <v>40040</v>
      </c>
      <c r="J682" s="2">
        <v>40040</v>
      </c>
      <c r="K682" s="2">
        <f t="shared" si="90"/>
        <v>120120</v>
      </c>
      <c r="L682" s="4"/>
      <c r="M682" s="27"/>
      <c r="N682" s="16">
        <v>30800</v>
      </c>
      <c r="O682" s="2">
        <v>34258.364227642298</v>
      </c>
      <c r="P682" s="16">
        <f t="shared" si="91"/>
        <v>92400</v>
      </c>
      <c r="Q682" s="2">
        <f t="shared" si="92"/>
        <v>102775.09268292689</v>
      </c>
      <c r="R682" s="16">
        <f t="shared" si="93"/>
        <v>27720</v>
      </c>
      <c r="S682" s="2">
        <f t="shared" si="94"/>
        <v>17344.907317073106</v>
      </c>
      <c r="T682" s="14">
        <f t="shared" si="95"/>
        <v>0.23076923076923078</v>
      </c>
      <c r="U682" s="5">
        <f t="shared" si="96"/>
        <v>0.14439649781113142</v>
      </c>
      <c r="V682" s="14">
        <f t="shared" si="97"/>
        <v>0.23076923076923078</v>
      </c>
      <c r="W682" s="11">
        <f t="shared" si="98"/>
        <v>0.14439649781113142</v>
      </c>
    </row>
    <row r="683" spans="1:23" ht="18" x14ac:dyDescent="0.25">
      <c r="A683" t="s">
        <v>99</v>
      </c>
      <c r="B683" s="15" t="s">
        <v>194</v>
      </c>
      <c r="C683" t="s">
        <v>65</v>
      </c>
      <c r="D683" t="s">
        <v>5</v>
      </c>
      <c r="E683" t="s">
        <v>120</v>
      </c>
      <c r="F683" t="s">
        <v>100</v>
      </c>
      <c r="G683">
        <v>3</v>
      </c>
      <c r="H683" s="18">
        <v>45950</v>
      </c>
      <c r="I683" s="16">
        <v>30800</v>
      </c>
      <c r="J683" s="2">
        <v>40040</v>
      </c>
      <c r="K683" s="2">
        <f t="shared" si="90"/>
        <v>120120</v>
      </c>
      <c r="L683" s="4"/>
      <c r="M683" s="27"/>
      <c r="N683" s="16">
        <v>30800</v>
      </c>
      <c r="O683" s="2">
        <v>34183.242276422701</v>
      </c>
      <c r="P683" s="16">
        <f t="shared" si="91"/>
        <v>92400</v>
      </c>
      <c r="Q683" s="2">
        <f t="shared" si="92"/>
        <v>102549.7268292681</v>
      </c>
      <c r="R683" s="16">
        <f t="shared" si="93"/>
        <v>27720</v>
      </c>
      <c r="S683" s="2">
        <f t="shared" si="94"/>
        <v>17570.273170731896</v>
      </c>
      <c r="T683" s="14">
        <f t="shared" si="95"/>
        <v>0.23076923076923078</v>
      </c>
      <c r="U683" s="5">
        <f t="shared" si="96"/>
        <v>0.14627267041901346</v>
      </c>
      <c r="V683" s="14">
        <f t="shared" si="97"/>
        <v>0.23076923076923078</v>
      </c>
      <c r="W683" s="11">
        <f t="shared" si="98"/>
        <v>0.14627267041901346</v>
      </c>
    </row>
    <row r="684" spans="1:23" ht="18" x14ac:dyDescent="0.25">
      <c r="A684" t="s">
        <v>99</v>
      </c>
      <c r="B684" s="15" t="s">
        <v>194</v>
      </c>
      <c r="C684" t="s">
        <v>65</v>
      </c>
      <c r="D684" t="s">
        <v>5</v>
      </c>
      <c r="E684" t="s">
        <v>120</v>
      </c>
      <c r="F684" t="s">
        <v>195</v>
      </c>
      <c r="G684">
        <v>3</v>
      </c>
      <c r="H684" s="18">
        <v>45961</v>
      </c>
      <c r="I684" s="16">
        <v>40440.400000000001</v>
      </c>
      <c r="J684" s="2">
        <v>40440.400000000001</v>
      </c>
      <c r="K684" s="2">
        <f t="shared" si="90"/>
        <v>121321.20000000001</v>
      </c>
      <c r="L684" s="4"/>
      <c r="M684" s="27"/>
      <c r="N684" s="16">
        <v>30800</v>
      </c>
      <c r="O684" s="2">
        <v>34264.874796748001</v>
      </c>
      <c r="P684" s="16">
        <f t="shared" si="91"/>
        <v>92400</v>
      </c>
      <c r="Q684" s="2">
        <f t="shared" si="92"/>
        <v>102794.624390244</v>
      </c>
      <c r="R684" s="16">
        <f t="shared" si="93"/>
        <v>28921.200000000004</v>
      </c>
      <c r="S684" s="2">
        <f t="shared" si="94"/>
        <v>18526.575609756001</v>
      </c>
      <c r="T684" s="14">
        <f t="shared" si="95"/>
        <v>0.23838537699923842</v>
      </c>
      <c r="U684" s="5">
        <f t="shared" si="96"/>
        <v>0.15270682790605433</v>
      </c>
      <c r="V684" s="14">
        <f t="shared" si="97"/>
        <v>0.2383853769992384</v>
      </c>
      <c r="W684" s="11">
        <f t="shared" si="98"/>
        <v>0.15270682790605433</v>
      </c>
    </row>
    <row r="685" spans="1:23" ht="18" x14ac:dyDescent="0.25">
      <c r="A685" t="s">
        <v>99</v>
      </c>
      <c r="B685" s="15" t="s">
        <v>194</v>
      </c>
      <c r="C685" t="s">
        <v>65</v>
      </c>
      <c r="D685" t="s">
        <v>5</v>
      </c>
      <c r="E685" t="s">
        <v>120</v>
      </c>
      <c r="F685" t="s">
        <v>195</v>
      </c>
      <c r="G685">
        <v>3</v>
      </c>
      <c r="H685" s="18">
        <v>45961</v>
      </c>
      <c r="I685" s="16">
        <v>40440.400000000001</v>
      </c>
      <c r="J685" s="2">
        <v>40440.400000000001</v>
      </c>
      <c r="K685" s="2">
        <f t="shared" si="90"/>
        <v>121321.20000000001</v>
      </c>
      <c r="L685" s="4"/>
      <c r="M685" s="27"/>
      <c r="N685" s="16">
        <v>30800</v>
      </c>
      <c r="O685" s="2">
        <v>34264.874796748001</v>
      </c>
      <c r="P685" s="16">
        <f t="shared" si="91"/>
        <v>92400</v>
      </c>
      <c r="Q685" s="2">
        <f t="shared" si="92"/>
        <v>102794.624390244</v>
      </c>
      <c r="R685" s="16">
        <f t="shared" si="93"/>
        <v>28921.200000000004</v>
      </c>
      <c r="S685" s="2">
        <f t="shared" si="94"/>
        <v>18526.575609756001</v>
      </c>
      <c r="T685" s="14">
        <f t="shared" si="95"/>
        <v>0.23838537699923842</v>
      </c>
      <c r="U685" s="5">
        <f t="shared" si="96"/>
        <v>0.15270682790605433</v>
      </c>
      <c r="V685" s="14">
        <f t="shared" si="97"/>
        <v>0.2383853769992384</v>
      </c>
      <c r="W685" s="11">
        <f t="shared" si="98"/>
        <v>0.15270682790605433</v>
      </c>
    </row>
    <row r="686" spans="1:23" ht="18" x14ac:dyDescent="0.25">
      <c r="A686" t="s">
        <v>99</v>
      </c>
      <c r="B686" s="15" t="s">
        <v>194</v>
      </c>
      <c r="C686" t="s">
        <v>65</v>
      </c>
      <c r="D686" t="s">
        <v>5</v>
      </c>
      <c r="E686" t="s">
        <v>120</v>
      </c>
      <c r="F686" t="s">
        <v>195</v>
      </c>
      <c r="G686">
        <v>3</v>
      </c>
      <c r="H686" s="18">
        <v>45967</v>
      </c>
      <c r="I686" s="16">
        <v>40440.400000000001</v>
      </c>
      <c r="J686" s="2">
        <v>40440.400000000001</v>
      </c>
      <c r="K686" s="2">
        <f t="shared" si="90"/>
        <v>121321.20000000001</v>
      </c>
      <c r="L686" s="4"/>
      <c r="M686" s="27"/>
      <c r="N686" s="16">
        <v>30800</v>
      </c>
      <c r="O686" s="2">
        <v>34264.874796748001</v>
      </c>
      <c r="P686" s="16">
        <f t="shared" si="91"/>
        <v>92400</v>
      </c>
      <c r="Q686" s="2">
        <f t="shared" si="92"/>
        <v>102794.624390244</v>
      </c>
      <c r="R686" s="16">
        <f t="shared" si="93"/>
        <v>28921.200000000004</v>
      </c>
      <c r="S686" s="2">
        <f t="shared" si="94"/>
        <v>18526.575609756001</v>
      </c>
      <c r="T686" s="14">
        <f t="shared" si="95"/>
        <v>0.23838537699923842</v>
      </c>
      <c r="U686" s="5">
        <f t="shared" si="96"/>
        <v>0.15270682790605433</v>
      </c>
      <c r="V686" s="14">
        <f t="shared" si="97"/>
        <v>0.2383853769992384</v>
      </c>
      <c r="W686" s="11">
        <f t="shared" si="98"/>
        <v>0.15270682790605433</v>
      </c>
    </row>
    <row r="687" spans="1:23" ht="18" x14ac:dyDescent="0.25">
      <c r="A687" t="s">
        <v>99</v>
      </c>
      <c r="B687" s="15" t="s">
        <v>194</v>
      </c>
      <c r="C687" t="s">
        <v>65</v>
      </c>
      <c r="D687" t="s">
        <v>5</v>
      </c>
      <c r="E687" t="s">
        <v>120</v>
      </c>
      <c r="F687" t="s">
        <v>195</v>
      </c>
      <c r="G687">
        <v>3</v>
      </c>
      <c r="H687" s="18">
        <v>45974</v>
      </c>
      <c r="I687" s="16">
        <v>40440.400000000001</v>
      </c>
      <c r="J687" s="2">
        <v>40440.400000000001</v>
      </c>
      <c r="K687" s="2">
        <f t="shared" si="90"/>
        <v>121321.20000000001</v>
      </c>
      <c r="L687" s="4"/>
      <c r="M687" s="27"/>
      <c r="N687" s="16">
        <v>30800</v>
      </c>
      <c r="O687" s="2">
        <v>34264.874796748001</v>
      </c>
      <c r="P687" s="16">
        <f t="shared" si="91"/>
        <v>92400</v>
      </c>
      <c r="Q687" s="2">
        <f t="shared" si="92"/>
        <v>102794.624390244</v>
      </c>
      <c r="R687" s="16">
        <f t="shared" si="93"/>
        <v>28921.200000000004</v>
      </c>
      <c r="S687" s="2">
        <f t="shared" si="94"/>
        <v>18526.575609756001</v>
      </c>
      <c r="T687" s="14">
        <f t="shared" si="95"/>
        <v>0.23838537699923842</v>
      </c>
      <c r="U687" s="5">
        <f t="shared" si="96"/>
        <v>0.15270682790605433</v>
      </c>
      <c r="V687" s="14">
        <f t="shared" si="97"/>
        <v>0.2383853769992384</v>
      </c>
      <c r="W687" s="11">
        <f t="shared" si="98"/>
        <v>0.15270682790605433</v>
      </c>
    </row>
    <row r="688" spans="1:23" ht="18" x14ac:dyDescent="0.25">
      <c r="A688" t="s">
        <v>99</v>
      </c>
      <c r="B688" s="15" t="s">
        <v>194</v>
      </c>
      <c r="C688" t="s">
        <v>65</v>
      </c>
      <c r="D688" t="s">
        <v>5</v>
      </c>
      <c r="E688" t="s">
        <v>120</v>
      </c>
      <c r="F688" t="s">
        <v>195</v>
      </c>
      <c r="G688">
        <v>3</v>
      </c>
      <c r="H688" s="18">
        <v>45995</v>
      </c>
      <c r="I688" s="16">
        <v>40440.400000000001</v>
      </c>
      <c r="J688" s="2">
        <v>40440.400000000001</v>
      </c>
      <c r="K688" s="2">
        <f t="shared" si="90"/>
        <v>121321.20000000001</v>
      </c>
      <c r="L688" s="4"/>
      <c r="M688" s="27"/>
      <c r="N688" s="16">
        <v>30800</v>
      </c>
      <c r="O688" s="2">
        <v>34264.874796748001</v>
      </c>
      <c r="P688" s="16">
        <f t="shared" si="91"/>
        <v>92400</v>
      </c>
      <c r="Q688" s="2">
        <f t="shared" si="92"/>
        <v>102794.624390244</v>
      </c>
      <c r="R688" s="16">
        <f t="shared" si="93"/>
        <v>28921.200000000004</v>
      </c>
      <c r="S688" s="2">
        <f t="shared" si="94"/>
        <v>18526.575609756001</v>
      </c>
      <c r="T688" s="14">
        <f t="shared" si="95"/>
        <v>0.23838537699923842</v>
      </c>
      <c r="U688" s="5">
        <f t="shared" si="96"/>
        <v>0.15270682790605433</v>
      </c>
      <c r="V688" s="14">
        <f t="shared" si="97"/>
        <v>0.2383853769992384</v>
      </c>
      <c r="W688" s="11">
        <f t="shared" si="98"/>
        <v>0.15270682790605433</v>
      </c>
    </row>
    <row r="689" spans="1:23" ht="18" x14ac:dyDescent="0.25">
      <c r="A689" t="s">
        <v>99</v>
      </c>
      <c r="B689" s="15" t="s">
        <v>194</v>
      </c>
      <c r="C689" t="s">
        <v>65</v>
      </c>
      <c r="D689" t="s">
        <v>5</v>
      </c>
      <c r="E689" t="s">
        <v>120</v>
      </c>
      <c r="F689" t="s">
        <v>195</v>
      </c>
      <c r="G689">
        <v>3</v>
      </c>
      <c r="H689" s="18">
        <v>45995</v>
      </c>
      <c r="I689" s="16">
        <v>40440.400000000001</v>
      </c>
      <c r="J689" s="2">
        <v>40440.400000000001</v>
      </c>
      <c r="K689" s="2">
        <f t="shared" si="90"/>
        <v>121321.20000000001</v>
      </c>
      <c r="L689" s="4"/>
      <c r="M689" s="27"/>
      <c r="N689" s="16">
        <v>30800</v>
      </c>
      <c r="O689" s="2">
        <v>34264.874796748001</v>
      </c>
      <c r="P689" s="16">
        <f t="shared" si="91"/>
        <v>92400</v>
      </c>
      <c r="Q689" s="2">
        <f t="shared" si="92"/>
        <v>102794.624390244</v>
      </c>
      <c r="R689" s="16">
        <f t="shared" si="93"/>
        <v>28921.200000000004</v>
      </c>
      <c r="S689" s="2">
        <f t="shared" si="94"/>
        <v>18526.575609756001</v>
      </c>
      <c r="T689" s="14">
        <f t="shared" si="95"/>
        <v>0.23838537699923842</v>
      </c>
      <c r="U689" s="5">
        <f t="shared" si="96"/>
        <v>0.15270682790605433</v>
      </c>
      <c r="V689" s="14">
        <f t="shared" si="97"/>
        <v>0.2383853769992384</v>
      </c>
      <c r="W689" s="11">
        <f t="shared" si="98"/>
        <v>0.15270682790605433</v>
      </c>
    </row>
    <row r="690" spans="1:23" ht="18" x14ac:dyDescent="0.25">
      <c r="A690" t="s">
        <v>99</v>
      </c>
      <c r="B690" s="15" t="s">
        <v>194</v>
      </c>
      <c r="C690" t="s">
        <v>65</v>
      </c>
      <c r="D690" t="s">
        <v>5</v>
      </c>
      <c r="E690" t="s">
        <v>120</v>
      </c>
      <c r="F690" t="s">
        <v>195</v>
      </c>
      <c r="G690">
        <v>3</v>
      </c>
      <c r="H690" s="18">
        <v>46010</v>
      </c>
      <c r="I690" s="16">
        <v>40440.400000000001</v>
      </c>
      <c r="J690" s="2">
        <v>40440.400000000001</v>
      </c>
      <c r="K690" s="2">
        <f t="shared" si="90"/>
        <v>121321.20000000001</v>
      </c>
      <c r="L690" s="4"/>
      <c r="M690" s="27"/>
      <c r="N690" s="16">
        <v>30800</v>
      </c>
      <c r="O690" s="2">
        <v>34264.874796748001</v>
      </c>
      <c r="P690" s="16">
        <f t="shared" si="91"/>
        <v>92400</v>
      </c>
      <c r="Q690" s="2">
        <f t="shared" si="92"/>
        <v>102794.624390244</v>
      </c>
      <c r="R690" s="16">
        <f t="shared" si="93"/>
        <v>28921.200000000004</v>
      </c>
      <c r="S690" s="2">
        <f t="shared" si="94"/>
        <v>18526.575609756001</v>
      </c>
      <c r="T690" s="14">
        <f t="shared" si="95"/>
        <v>0.23838537699923842</v>
      </c>
      <c r="U690" s="5">
        <f t="shared" si="96"/>
        <v>0.15270682790605433</v>
      </c>
      <c r="V690" s="14">
        <f t="shared" si="97"/>
        <v>0.2383853769992384</v>
      </c>
      <c r="W690" s="11">
        <f t="shared" si="98"/>
        <v>0.15270682790605433</v>
      </c>
    </row>
    <row r="691" spans="1:23" ht="18" x14ac:dyDescent="0.25">
      <c r="A691" t="s">
        <v>99</v>
      </c>
      <c r="B691" s="15" t="s">
        <v>194</v>
      </c>
      <c r="C691" t="s">
        <v>65</v>
      </c>
      <c r="D691" t="s">
        <v>5</v>
      </c>
      <c r="E691" t="s">
        <v>120</v>
      </c>
      <c r="F691" t="s">
        <v>195</v>
      </c>
      <c r="G691">
        <v>3</v>
      </c>
      <c r="H691" s="18">
        <v>46010</v>
      </c>
      <c r="I691" s="16">
        <v>40440.400000000001</v>
      </c>
      <c r="J691" s="2">
        <v>40440.400000000001</v>
      </c>
      <c r="K691" s="2">
        <f t="shared" si="90"/>
        <v>121321.20000000001</v>
      </c>
      <c r="L691" s="4"/>
      <c r="M691" s="27"/>
      <c r="N691" s="16">
        <v>30800</v>
      </c>
      <c r="O691" s="2">
        <v>34264.874796748001</v>
      </c>
      <c r="P691" s="16">
        <f t="shared" si="91"/>
        <v>92400</v>
      </c>
      <c r="Q691" s="2">
        <f t="shared" si="92"/>
        <v>102794.624390244</v>
      </c>
      <c r="R691" s="16">
        <f t="shared" si="93"/>
        <v>28921.200000000004</v>
      </c>
      <c r="S691" s="2">
        <f t="shared" si="94"/>
        <v>18526.575609756001</v>
      </c>
      <c r="T691" s="14">
        <f t="shared" si="95"/>
        <v>0.23838537699923842</v>
      </c>
      <c r="U691" s="5">
        <f t="shared" si="96"/>
        <v>0.15270682790605433</v>
      </c>
      <c r="V691" s="14">
        <f t="shared" si="97"/>
        <v>0.2383853769992384</v>
      </c>
      <c r="W691" s="11">
        <f t="shared" si="98"/>
        <v>0.15270682790605433</v>
      </c>
    </row>
    <row r="692" spans="1:23" ht="18" x14ac:dyDescent="0.25">
      <c r="A692" t="s">
        <v>99</v>
      </c>
      <c r="B692" s="15" t="s">
        <v>194</v>
      </c>
      <c r="C692" t="s">
        <v>65</v>
      </c>
      <c r="D692" t="s">
        <v>5</v>
      </c>
      <c r="E692" t="s">
        <v>120</v>
      </c>
      <c r="F692" t="s">
        <v>195</v>
      </c>
      <c r="G692">
        <v>3</v>
      </c>
      <c r="H692" s="18">
        <v>46014</v>
      </c>
      <c r="I692" s="16">
        <v>40440.400000000001</v>
      </c>
      <c r="J692" s="2">
        <v>40440.400000000001</v>
      </c>
      <c r="K692" s="2">
        <f t="shared" si="90"/>
        <v>121321.20000000001</v>
      </c>
      <c r="L692" s="4"/>
      <c r="M692" s="27"/>
      <c r="N692" s="16">
        <v>30800</v>
      </c>
      <c r="O692" s="2">
        <v>34264.874796748001</v>
      </c>
      <c r="P692" s="16">
        <f t="shared" si="91"/>
        <v>92400</v>
      </c>
      <c r="Q692" s="2">
        <f t="shared" si="92"/>
        <v>102794.624390244</v>
      </c>
      <c r="R692" s="16">
        <f t="shared" si="93"/>
        <v>28921.200000000004</v>
      </c>
      <c r="S692" s="2">
        <f t="shared" si="94"/>
        <v>18526.575609756001</v>
      </c>
      <c r="T692" s="14">
        <f t="shared" si="95"/>
        <v>0.23838537699923842</v>
      </c>
      <c r="U692" s="5">
        <f t="shared" si="96"/>
        <v>0.15270682790605433</v>
      </c>
      <c r="V692" s="14">
        <f t="shared" si="97"/>
        <v>0.2383853769992384</v>
      </c>
      <c r="W692" s="11">
        <f t="shared" si="98"/>
        <v>0.15270682790605433</v>
      </c>
    </row>
    <row r="693" spans="1:23" ht="18" x14ac:dyDescent="0.25">
      <c r="A693" t="s">
        <v>99</v>
      </c>
      <c r="B693" s="15" t="s">
        <v>196</v>
      </c>
      <c r="C693" t="s">
        <v>65</v>
      </c>
      <c r="D693" t="s">
        <v>4</v>
      </c>
      <c r="E693" t="s">
        <v>29</v>
      </c>
      <c r="F693" t="s">
        <v>100</v>
      </c>
      <c r="G693">
        <v>3</v>
      </c>
      <c r="H693" s="18">
        <v>45688</v>
      </c>
      <c r="I693" s="16">
        <v>114725.52</v>
      </c>
      <c r="J693" s="2">
        <v>114725.52</v>
      </c>
      <c r="K693" s="2">
        <f t="shared" si="90"/>
        <v>344176.56</v>
      </c>
      <c r="L693" s="4"/>
      <c r="M693" s="27"/>
      <c r="N693" s="16">
        <v>109200</v>
      </c>
      <c r="O693" s="2">
        <v>112925.444210526</v>
      </c>
      <c r="P693" s="16">
        <f t="shared" si="91"/>
        <v>327600</v>
      </c>
      <c r="Q693" s="2">
        <f t="shared" si="92"/>
        <v>338776.33263157797</v>
      </c>
      <c r="R693" s="16">
        <f t="shared" si="93"/>
        <v>16576.560000000012</v>
      </c>
      <c r="S693" s="2">
        <f t="shared" si="94"/>
        <v>5400.2273684220272</v>
      </c>
      <c r="T693" s="14">
        <f t="shared" si="95"/>
        <v>4.8162954502189256E-2</v>
      </c>
      <c r="U693" s="5">
        <f t="shared" si="96"/>
        <v>1.5690282244735166E-2</v>
      </c>
      <c r="V693" s="14">
        <f t="shared" si="97"/>
        <v>4.8162954502189263E-2</v>
      </c>
      <c r="W693" s="11">
        <f t="shared" si="98"/>
        <v>1.5690282244735166E-2</v>
      </c>
    </row>
    <row r="694" spans="1:23" ht="18" x14ac:dyDescent="0.25">
      <c r="A694" t="s">
        <v>99</v>
      </c>
      <c r="B694" s="15" t="s">
        <v>196</v>
      </c>
      <c r="C694" t="s">
        <v>65</v>
      </c>
      <c r="D694" t="s">
        <v>4</v>
      </c>
      <c r="E694" t="s">
        <v>29</v>
      </c>
      <c r="F694" t="s">
        <v>100</v>
      </c>
      <c r="G694">
        <v>3</v>
      </c>
      <c r="H694" s="18">
        <v>45777</v>
      </c>
      <c r="I694" s="16">
        <v>114725.52</v>
      </c>
      <c r="J694" s="2">
        <v>114725.52</v>
      </c>
      <c r="K694" s="2">
        <f t="shared" si="90"/>
        <v>344176.56</v>
      </c>
      <c r="L694" s="4"/>
      <c r="M694" s="27"/>
      <c r="N694" s="16">
        <v>109200</v>
      </c>
      <c r="O694" s="2">
        <v>112925.444210526</v>
      </c>
      <c r="P694" s="16">
        <f t="shared" si="91"/>
        <v>327600</v>
      </c>
      <c r="Q694" s="2">
        <f t="shared" si="92"/>
        <v>338776.33263157797</v>
      </c>
      <c r="R694" s="16">
        <f t="shared" si="93"/>
        <v>16576.560000000012</v>
      </c>
      <c r="S694" s="2">
        <f t="shared" si="94"/>
        <v>5400.2273684220272</v>
      </c>
      <c r="T694" s="14">
        <f t="shared" si="95"/>
        <v>4.8162954502189256E-2</v>
      </c>
      <c r="U694" s="5">
        <f t="shared" si="96"/>
        <v>1.5690282244735166E-2</v>
      </c>
      <c r="V694" s="14">
        <f t="shared" si="97"/>
        <v>4.8162954502189263E-2</v>
      </c>
      <c r="W694" s="11">
        <f t="shared" si="98"/>
        <v>1.5690282244735166E-2</v>
      </c>
    </row>
    <row r="695" spans="1:23" ht="18" x14ac:dyDescent="0.25">
      <c r="A695" t="s">
        <v>99</v>
      </c>
      <c r="B695" s="15" t="s">
        <v>196</v>
      </c>
      <c r="C695" t="s">
        <v>65</v>
      </c>
      <c r="D695" t="s">
        <v>4</v>
      </c>
      <c r="E695" t="s">
        <v>29</v>
      </c>
      <c r="F695" t="s">
        <v>100</v>
      </c>
      <c r="G695">
        <v>3</v>
      </c>
      <c r="H695" s="18">
        <v>45919</v>
      </c>
      <c r="I695" s="16">
        <v>114725.52</v>
      </c>
      <c r="J695" s="2">
        <v>114725.52</v>
      </c>
      <c r="K695" s="2">
        <f t="shared" si="90"/>
        <v>344176.56</v>
      </c>
      <c r="L695" s="4"/>
      <c r="M695" s="27"/>
      <c r="N695" s="16">
        <v>109200</v>
      </c>
      <c r="O695" s="2">
        <v>112925.444210526</v>
      </c>
      <c r="P695" s="16">
        <f t="shared" si="91"/>
        <v>327600</v>
      </c>
      <c r="Q695" s="2">
        <f t="shared" si="92"/>
        <v>338776.33263157797</v>
      </c>
      <c r="R695" s="16">
        <f t="shared" si="93"/>
        <v>16576.560000000012</v>
      </c>
      <c r="S695" s="2">
        <f t="shared" si="94"/>
        <v>5400.2273684220272</v>
      </c>
      <c r="T695" s="14">
        <f t="shared" si="95"/>
        <v>4.8162954502189256E-2</v>
      </c>
      <c r="U695" s="5">
        <f t="shared" si="96"/>
        <v>1.5690282244735166E-2</v>
      </c>
      <c r="V695" s="14">
        <f t="shared" si="97"/>
        <v>4.8162954502189263E-2</v>
      </c>
      <c r="W695" s="11">
        <f t="shared" si="98"/>
        <v>1.5690282244735166E-2</v>
      </c>
    </row>
    <row r="696" spans="1:23" ht="18" x14ac:dyDescent="0.25">
      <c r="A696" t="s">
        <v>99</v>
      </c>
      <c r="B696" s="15" t="s">
        <v>196</v>
      </c>
      <c r="C696" t="s">
        <v>65</v>
      </c>
      <c r="D696" t="s">
        <v>4</v>
      </c>
      <c r="E696" t="s">
        <v>29</v>
      </c>
      <c r="F696" t="s">
        <v>195</v>
      </c>
      <c r="G696">
        <v>3</v>
      </c>
      <c r="H696" s="18">
        <v>46010</v>
      </c>
      <c r="I696" s="16">
        <v>115872.12</v>
      </c>
      <c r="J696" s="2">
        <v>115872.12</v>
      </c>
      <c r="K696" s="2">
        <f t="shared" si="90"/>
        <v>347616.36</v>
      </c>
      <c r="L696" s="4"/>
      <c r="M696" s="27"/>
      <c r="N696" s="16">
        <v>109200</v>
      </c>
      <c r="O696" s="2">
        <v>113046.138947368</v>
      </c>
      <c r="P696" s="16">
        <f t="shared" si="91"/>
        <v>327600</v>
      </c>
      <c r="Q696" s="2">
        <f t="shared" si="92"/>
        <v>339138.41684210399</v>
      </c>
      <c r="R696" s="16">
        <f t="shared" si="93"/>
        <v>20016.359999999986</v>
      </c>
      <c r="S696" s="2">
        <f t="shared" si="94"/>
        <v>8477.9431578959775</v>
      </c>
      <c r="T696" s="14">
        <f t="shared" si="95"/>
        <v>5.7581754782772554E-2</v>
      </c>
      <c r="U696" s="5">
        <f t="shared" si="96"/>
        <v>2.4388792167019925E-2</v>
      </c>
      <c r="V696" s="14">
        <f t="shared" si="97"/>
        <v>5.7581754782772554E-2</v>
      </c>
      <c r="W696" s="11">
        <f t="shared" si="98"/>
        <v>2.4388792167019925E-2</v>
      </c>
    </row>
    <row r="697" spans="1:23" ht="18" x14ac:dyDescent="0.25">
      <c r="A697" t="s">
        <v>3</v>
      </c>
      <c r="B697" s="15" t="s">
        <v>227</v>
      </c>
      <c r="C697" t="s">
        <v>241</v>
      </c>
      <c r="D697" t="s">
        <v>241</v>
      </c>
      <c r="E697" t="s">
        <v>241</v>
      </c>
      <c r="F697" t="s">
        <v>17</v>
      </c>
      <c r="G697">
        <v>9</v>
      </c>
      <c r="H697" s="18">
        <v>45870</v>
      </c>
      <c r="I697" s="16">
        <v>42509.97</v>
      </c>
      <c r="J697" s="2">
        <v>42509.97</v>
      </c>
      <c r="K697" s="2">
        <f t="shared" si="90"/>
        <v>382589.73</v>
      </c>
      <c r="L697" s="4"/>
      <c r="M697" s="27"/>
      <c r="N697" s="16">
        <v>42509.97</v>
      </c>
      <c r="O697" s="2">
        <v>42509.97</v>
      </c>
      <c r="P697" s="16">
        <f t="shared" si="91"/>
        <v>382589.73</v>
      </c>
      <c r="Q697" s="2">
        <f t="shared" si="92"/>
        <v>382589.73</v>
      </c>
      <c r="R697" s="16">
        <f t="shared" si="93"/>
        <v>0</v>
      </c>
      <c r="S697" s="2">
        <f t="shared" si="94"/>
        <v>0</v>
      </c>
      <c r="T697" s="14">
        <f t="shared" si="95"/>
        <v>0</v>
      </c>
      <c r="U697" s="5">
        <f t="shared" si="96"/>
        <v>0</v>
      </c>
      <c r="V697" s="14">
        <f t="shared" si="97"/>
        <v>0</v>
      </c>
      <c r="W697" s="11">
        <f t="shared" si="98"/>
        <v>0</v>
      </c>
    </row>
    <row r="698" spans="1:23" ht="18" x14ac:dyDescent="0.25">
      <c r="A698" t="s">
        <v>3</v>
      </c>
      <c r="B698" s="15" t="s">
        <v>227</v>
      </c>
      <c r="C698" t="s">
        <v>241</v>
      </c>
      <c r="D698" t="s">
        <v>241</v>
      </c>
      <c r="E698" t="s">
        <v>241</v>
      </c>
      <c r="F698" t="s">
        <v>17</v>
      </c>
      <c r="G698">
        <v>6</v>
      </c>
      <c r="H698" s="18">
        <v>45895</v>
      </c>
      <c r="I698" s="16">
        <v>42509.97</v>
      </c>
      <c r="J698" s="2">
        <v>42509.97</v>
      </c>
      <c r="K698" s="2">
        <f t="shared" si="90"/>
        <v>255059.82</v>
      </c>
      <c r="L698" s="4"/>
      <c r="M698" s="27"/>
      <c r="N698" s="16">
        <v>42509.97</v>
      </c>
      <c r="O698" s="2">
        <v>42509.97</v>
      </c>
      <c r="P698" s="16">
        <f t="shared" si="91"/>
        <v>255059.82</v>
      </c>
      <c r="Q698" s="2">
        <f t="shared" si="92"/>
        <v>255059.82</v>
      </c>
      <c r="R698" s="16">
        <f t="shared" si="93"/>
        <v>0</v>
      </c>
      <c r="S698" s="2">
        <f t="shared" si="94"/>
        <v>0</v>
      </c>
      <c r="T698" s="14">
        <f t="shared" si="95"/>
        <v>0</v>
      </c>
      <c r="U698" s="5">
        <f t="shared" si="96"/>
        <v>0</v>
      </c>
      <c r="V698" s="14">
        <f t="shared" si="97"/>
        <v>0</v>
      </c>
      <c r="W698" s="11">
        <f t="shared" si="98"/>
        <v>0</v>
      </c>
    </row>
    <row r="699" spans="1:23" ht="18" x14ac:dyDescent="0.25">
      <c r="A699" t="s">
        <v>3</v>
      </c>
      <c r="B699" s="15" t="s">
        <v>227</v>
      </c>
      <c r="C699" t="s">
        <v>241</v>
      </c>
      <c r="D699" t="s">
        <v>241</v>
      </c>
      <c r="E699" t="s">
        <v>241</v>
      </c>
      <c r="F699" t="s">
        <v>17</v>
      </c>
      <c r="G699">
        <v>3</v>
      </c>
      <c r="H699" s="18">
        <v>45981</v>
      </c>
      <c r="I699" s="16">
        <v>42509.97</v>
      </c>
      <c r="J699" s="2">
        <v>42509.97</v>
      </c>
      <c r="K699" s="2">
        <f t="shared" si="90"/>
        <v>127529.91</v>
      </c>
      <c r="L699" s="4"/>
      <c r="M699" s="27"/>
      <c r="N699" s="16">
        <v>42509.97</v>
      </c>
      <c r="O699" s="2">
        <v>42509.97</v>
      </c>
      <c r="P699" s="16">
        <f t="shared" si="91"/>
        <v>127529.91</v>
      </c>
      <c r="Q699" s="2">
        <f t="shared" si="92"/>
        <v>127529.91</v>
      </c>
      <c r="R699" s="16">
        <f t="shared" si="93"/>
        <v>0</v>
      </c>
      <c r="S699" s="2">
        <f t="shared" si="94"/>
        <v>0</v>
      </c>
      <c r="T699" s="14">
        <f t="shared" si="95"/>
        <v>0</v>
      </c>
      <c r="U699" s="5">
        <f t="shared" si="96"/>
        <v>0</v>
      </c>
      <c r="V699" s="14">
        <f t="shared" si="97"/>
        <v>0</v>
      </c>
      <c r="W699" s="11">
        <f t="shared" si="98"/>
        <v>0</v>
      </c>
    </row>
    <row r="700" spans="1:23" ht="18" x14ac:dyDescent="0.25">
      <c r="A700" t="s">
        <v>3</v>
      </c>
      <c r="B700" s="15" t="s">
        <v>227</v>
      </c>
      <c r="C700" t="s">
        <v>241</v>
      </c>
      <c r="D700" t="s">
        <v>241</v>
      </c>
      <c r="E700" t="s">
        <v>241</v>
      </c>
      <c r="F700" t="s">
        <v>17</v>
      </c>
      <c r="G700">
        <v>6</v>
      </c>
      <c r="H700" s="18">
        <v>45986</v>
      </c>
      <c r="I700" s="16">
        <v>42509.97</v>
      </c>
      <c r="J700" s="2">
        <v>42509.97</v>
      </c>
      <c r="K700" s="2">
        <f t="shared" si="90"/>
        <v>255059.82</v>
      </c>
      <c r="L700" s="4"/>
      <c r="M700" s="27"/>
      <c r="N700" s="16">
        <v>42509.97</v>
      </c>
      <c r="O700" s="2">
        <v>42509.97</v>
      </c>
      <c r="P700" s="16">
        <f t="shared" si="91"/>
        <v>255059.82</v>
      </c>
      <c r="Q700" s="2">
        <f t="shared" si="92"/>
        <v>255059.82</v>
      </c>
      <c r="R700" s="16">
        <f t="shared" si="93"/>
        <v>0</v>
      </c>
      <c r="S700" s="2">
        <f t="shared" si="94"/>
        <v>0</v>
      </c>
      <c r="T700" s="14">
        <f t="shared" si="95"/>
        <v>0</v>
      </c>
      <c r="U700" s="5">
        <f t="shared" si="96"/>
        <v>0</v>
      </c>
      <c r="V700" s="14">
        <f t="shared" si="97"/>
        <v>0</v>
      </c>
      <c r="W700" s="11">
        <f t="shared" si="98"/>
        <v>0</v>
      </c>
    </row>
    <row r="701" spans="1:23" ht="18" x14ac:dyDescent="0.25">
      <c r="A701" t="s">
        <v>3</v>
      </c>
      <c r="B701" s="15" t="s">
        <v>227</v>
      </c>
      <c r="C701" t="s">
        <v>241</v>
      </c>
      <c r="D701" t="s">
        <v>241</v>
      </c>
      <c r="E701" t="s">
        <v>241</v>
      </c>
      <c r="F701" t="s">
        <v>17</v>
      </c>
      <c r="G701">
        <v>6</v>
      </c>
      <c r="H701" s="18">
        <v>45989</v>
      </c>
      <c r="I701" s="16">
        <v>42509.97</v>
      </c>
      <c r="J701" s="2">
        <v>42509.97</v>
      </c>
      <c r="K701" s="2">
        <f t="shared" si="90"/>
        <v>255059.82</v>
      </c>
      <c r="L701" s="4"/>
      <c r="M701" s="27"/>
      <c r="N701" s="16">
        <v>42509.97</v>
      </c>
      <c r="O701" s="2">
        <v>42509.97</v>
      </c>
      <c r="P701" s="16">
        <f t="shared" si="91"/>
        <v>255059.82</v>
      </c>
      <c r="Q701" s="2">
        <f t="shared" si="92"/>
        <v>255059.82</v>
      </c>
      <c r="R701" s="16">
        <f t="shared" si="93"/>
        <v>0</v>
      </c>
      <c r="S701" s="2">
        <f t="shared" si="94"/>
        <v>0</v>
      </c>
      <c r="T701" s="14">
        <f t="shared" si="95"/>
        <v>0</v>
      </c>
      <c r="U701" s="5">
        <f t="shared" si="96"/>
        <v>0</v>
      </c>
      <c r="V701" s="14">
        <f t="shared" si="97"/>
        <v>0</v>
      </c>
      <c r="W701" s="11">
        <f t="shared" si="98"/>
        <v>0</v>
      </c>
    </row>
    <row r="702" spans="1:23" ht="18" x14ac:dyDescent="0.25">
      <c r="A702" t="s">
        <v>3</v>
      </c>
      <c r="B702" s="15" t="s">
        <v>227</v>
      </c>
      <c r="C702" t="s">
        <v>241</v>
      </c>
      <c r="D702" t="s">
        <v>241</v>
      </c>
      <c r="E702" t="s">
        <v>241</v>
      </c>
      <c r="F702" t="s">
        <v>17</v>
      </c>
      <c r="G702">
        <v>6</v>
      </c>
      <c r="H702" s="18">
        <v>45989</v>
      </c>
      <c r="I702" s="16">
        <v>42509.97</v>
      </c>
      <c r="J702" s="2">
        <v>42509.97</v>
      </c>
      <c r="K702" s="2">
        <f t="shared" si="90"/>
        <v>255059.82</v>
      </c>
      <c r="L702" s="4"/>
      <c r="M702" s="27"/>
      <c r="N702" s="16">
        <v>42509.97</v>
      </c>
      <c r="O702" s="2">
        <v>42509.97</v>
      </c>
      <c r="P702" s="16">
        <f t="shared" si="91"/>
        <v>255059.82</v>
      </c>
      <c r="Q702" s="2">
        <f t="shared" si="92"/>
        <v>255059.82</v>
      </c>
      <c r="R702" s="16">
        <f t="shared" si="93"/>
        <v>0</v>
      </c>
      <c r="S702" s="2">
        <f t="shared" si="94"/>
        <v>0</v>
      </c>
      <c r="T702" s="14">
        <f t="shared" si="95"/>
        <v>0</v>
      </c>
      <c r="U702" s="5">
        <f t="shared" si="96"/>
        <v>0</v>
      </c>
      <c r="V702" s="14">
        <f t="shared" si="97"/>
        <v>0</v>
      </c>
      <c r="W702" s="11">
        <f t="shared" si="98"/>
        <v>0</v>
      </c>
    </row>
    <row r="703" spans="1:23" ht="18" x14ac:dyDescent="0.25">
      <c r="A703" t="s">
        <v>3</v>
      </c>
      <c r="B703" s="15" t="s">
        <v>228</v>
      </c>
      <c r="C703" t="s">
        <v>241</v>
      </c>
      <c r="D703" t="s">
        <v>241</v>
      </c>
      <c r="E703" t="s">
        <v>241</v>
      </c>
      <c r="F703" t="s">
        <v>17</v>
      </c>
      <c r="G703">
        <v>6</v>
      </c>
      <c r="H703" s="18">
        <v>45870</v>
      </c>
      <c r="I703" s="16">
        <v>10627.49</v>
      </c>
      <c r="J703" s="2">
        <v>10627.49</v>
      </c>
      <c r="K703" s="2">
        <f t="shared" si="90"/>
        <v>63764.94</v>
      </c>
      <c r="L703" s="4"/>
      <c r="M703" s="27"/>
      <c r="N703" s="16">
        <v>10627.49</v>
      </c>
      <c r="O703" s="2">
        <v>10627.49</v>
      </c>
      <c r="P703" s="16">
        <f t="shared" si="91"/>
        <v>63764.94</v>
      </c>
      <c r="Q703" s="2">
        <f t="shared" si="92"/>
        <v>63764.94</v>
      </c>
      <c r="R703" s="16">
        <f t="shared" si="93"/>
        <v>0</v>
      </c>
      <c r="S703" s="2">
        <f t="shared" si="94"/>
        <v>0</v>
      </c>
      <c r="T703" s="14">
        <f t="shared" si="95"/>
        <v>0</v>
      </c>
      <c r="U703" s="5">
        <f t="shared" si="96"/>
        <v>0</v>
      </c>
      <c r="V703" s="14">
        <f t="shared" si="97"/>
        <v>0</v>
      </c>
      <c r="W703" s="11">
        <f t="shared" si="98"/>
        <v>0</v>
      </c>
    </row>
    <row r="704" spans="1:23" ht="18" x14ac:dyDescent="0.25">
      <c r="A704" t="s">
        <v>3</v>
      </c>
      <c r="B704" s="15" t="s">
        <v>228</v>
      </c>
      <c r="C704" t="s">
        <v>241</v>
      </c>
      <c r="D704" t="s">
        <v>241</v>
      </c>
      <c r="E704" t="s">
        <v>241</v>
      </c>
      <c r="F704" t="s">
        <v>17</v>
      </c>
      <c r="G704">
        <v>6</v>
      </c>
      <c r="H704" s="18">
        <v>45981</v>
      </c>
      <c r="I704" s="16">
        <v>10627.49</v>
      </c>
      <c r="J704" s="2">
        <v>10627.49</v>
      </c>
      <c r="K704" s="2">
        <f t="shared" si="90"/>
        <v>63764.94</v>
      </c>
      <c r="L704" s="4"/>
      <c r="M704" s="27"/>
      <c r="N704" s="16">
        <v>10627.49</v>
      </c>
      <c r="O704" s="2">
        <v>10627.49</v>
      </c>
      <c r="P704" s="16">
        <f t="shared" si="91"/>
        <v>63764.94</v>
      </c>
      <c r="Q704" s="2">
        <f t="shared" si="92"/>
        <v>63764.94</v>
      </c>
      <c r="R704" s="16">
        <f t="shared" si="93"/>
        <v>0</v>
      </c>
      <c r="S704" s="2">
        <f t="shared" si="94"/>
        <v>0</v>
      </c>
      <c r="T704" s="14">
        <f t="shared" si="95"/>
        <v>0</v>
      </c>
      <c r="U704" s="5">
        <f t="shared" si="96"/>
        <v>0</v>
      </c>
      <c r="V704" s="14">
        <f t="shared" si="97"/>
        <v>0</v>
      </c>
      <c r="W704" s="11">
        <f t="shared" si="98"/>
        <v>0</v>
      </c>
    </row>
    <row r="705" spans="1:23" ht="18" x14ac:dyDescent="0.25">
      <c r="A705" t="s">
        <v>3</v>
      </c>
      <c r="B705" s="15" t="s">
        <v>228</v>
      </c>
      <c r="C705" t="s">
        <v>241</v>
      </c>
      <c r="D705" t="s">
        <v>241</v>
      </c>
      <c r="E705" t="s">
        <v>241</v>
      </c>
      <c r="F705" t="s">
        <v>17</v>
      </c>
      <c r="G705">
        <v>9</v>
      </c>
      <c r="H705" s="18">
        <v>45986</v>
      </c>
      <c r="I705" s="16">
        <v>10627.49</v>
      </c>
      <c r="J705" s="2">
        <v>10627.49</v>
      </c>
      <c r="K705" s="2">
        <f t="shared" si="90"/>
        <v>95647.41</v>
      </c>
      <c r="L705" s="4"/>
      <c r="M705" s="27"/>
      <c r="N705" s="16">
        <v>10627.49</v>
      </c>
      <c r="O705" s="2">
        <v>10627.49</v>
      </c>
      <c r="P705" s="16">
        <f t="shared" si="91"/>
        <v>95647.41</v>
      </c>
      <c r="Q705" s="2">
        <f t="shared" si="92"/>
        <v>95647.41</v>
      </c>
      <c r="R705" s="16">
        <f t="shared" si="93"/>
        <v>0</v>
      </c>
      <c r="S705" s="2">
        <f t="shared" si="94"/>
        <v>0</v>
      </c>
      <c r="T705" s="14">
        <f t="shared" si="95"/>
        <v>0</v>
      </c>
      <c r="U705" s="5">
        <f t="shared" si="96"/>
        <v>0</v>
      </c>
      <c r="V705" s="14">
        <f t="shared" si="97"/>
        <v>0</v>
      </c>
      <c r="W705" s="11">
        <f t="shared" si="98"/>
        <v>0</v>
      </c>
    </row>
    <row r="706" spans="1:23" ht="18" x14ac:dyDescent="0.25">
      <c r="A706" t="s">
        <v>3</v>
      </c>
      <c r="B706" s="15" t="s">
        <v>228</v>
      </c>
      <c r="C706" t="s">
        <v>241</v>
      </c>
      <c r="D706" t="s">
        <v>241</v>
      </c>
      <c r="E706" t="s">
        <v>241</v>
      </c>
      <c r="F706" t="s">
        <v>17</v>
      </c>
      <c r="G706">
        <v>9</v>
      </c>
      <c r="H706" s="18">
        <v>45989</v>
      </c>
      <c r="I706" s="16">
        <v>10627.49</v>
      </c>
      <c r="J706" s="2">
        <v>10627.49</v>
      </c>
      <c r="K706" s="2">
        <f t="shared" si="90"/>
        <v>95647.41</v>
      </c>
      <c r="L706" s="4"/>
      <c r="M706" s="27"/>
      <c r="N706" s="16">
        <v>10627.49</v>
      </c>
      <c r="O706" s="2">
        <v>10627.49</v>
      </c>
      <c r="P706" s="16">
        <f t="shared" si="91"/>
        <v>95647.41</v>
      </c>
      <c r="Q706" s="2">
        <f t="shared" si="92"/>
        <v>95647.41</v>
      </c>
      <c r="R706" s="16">
        <f t="shared" si="93"/>
        <v>0</v>
      </c>
      <c r="S706" s="2">
        <f t="shared" si="94"/>
        <v>0</v>
      </c>
      <c r="T706" s="14">
        <f t="shared" si="95"/>
        <v>0</v>
      </c>
      <c r="U706" s="5">
        <f t="shared" si="96"/>
        <v>0</v>
      </c>
      <c r="V706" s="14">
        <f t="shared" si="97"/>
        <v>0</v>
      </c>
      <c r="W706" s="11">
        <f t="shared" si="98"/>
        <v>0</v>
      </c>
    </row>
    <row r="707" spans="1:23" ht="18" x14ac:dyDescent="0.25">
      <c r="A707" t="s">
        <v>3</v>
      </c>
      <c r="B707" s="15" t="s">
        <v>229</v>
      </c>
      <c r="C707" t="s">
        <v>241</v>
      </c>
      <c r="D707" t="s">
        <v>241</v>
      </c>
      <c r="E707" t="s">
        <v>69</v>
      </c>
      <c r="F707" t="s">
        <v>14</v>
      </c>
      <c r="G707">
        <v>11</v>
      </c>
      <c r="H707" s="18">
        <v>45679</v>
      </c>
      <c r="I707" s="16">
        <v>351.99</v>
      </c>
      <c r="J707" s="2">
        <v>351.99</v>
      </c>
      <c r="K707" s="2">
        <f t="shared" si="90"/>
        <v>3871.8900000000003</v>
      </c>
      <c r="L707" s="4"/>
      <c r="M707" s="27"/>
      <c r="N707" s="16">
        <v>351.99</v>
      </c>
      <c r="O707" s="2">
        <v>474.89666666666699</v>
      </c>
      <c r="P707" s="16">
        <f t="shared" si="91"/>
        <v>3871.8900000000003</v>
      </c>
      <c r="Q707" s="2">
        <f t="shared" si="92"/>
        <v>5223.8633333333364</v>
      </c>
      <c r="R707" s="16">
        <f t="shared" si="93"/>
        <v>0</v>
      </c>
      <c r="S707" s="2">
        <f t="shared" si="94"/>
        <v>-1351.9733333333368</v>
      </c>
      <c r="T707" s="14">
        <f t="shared" si="95"/>
        <v>0</v>
      </c>
      <c r="U707" s="5">
        <f t="shared" si="96"/>
        <v>-0.34917658645605548</v>
      </c>
      <c r="V707" s="14">
        <f t="shared" si="97"/>
        <v>0</v>
      </c>
      <c r="W707" s="11">
        <f t="shared" si="98"/>
        <v>-0.34917658645605548</v>
      </c>
    </row>
    <row r="708" spans="1:23" ht="18" x14ac:dyDescent="0.25">
      <c r="A708" t="s">
        <v>3</v>
      </c>
      <c r="B708" s="15" t="s">
        <v>229</v>
      </c>
      <c r="C708" t="s">
        <v>241</v>
      </c>
      <c r="D708" t="s">
        <v>241</v>
      </c>
      <c r="E708" t="s">
        <v>69</v>
      </c>
      <c r="F708" t="s">
        <v>14</v>
      </c>
      <c r="G708">
        <v>11</v>
      </c>
      <c r="H708" s="18">
        <v>45779</v>
      </c>
      <c r="I708" s="16">
        <v>351.99</v>
      </c>
      <c r="J708" s="2">
        <v>351.99</v>
      </c>
      <c r="K708" s="2">
        <f t="shared" ref="K708:K771" si="99">IF(OR(NOT(ISNUMBER(J708)),NOT(ISNUMBER(G708))),"липсва информация",J708*G708)</f>
        <v>3871.8900000000003</v>
      </c>
      <c r="L708" s="4"/>
      <c r="M708" s="27"/>
      <c r="N708" s="16">
        <v>351.99</v>
      </c>
      <c r="O708" s="2">
        <v>474.89666666666699</v>
      </c>
      <c r="P708" s="16">
        <f t="shared" ref="P708:P771" si="100">IF(OR(NOT(ISNUMBER(N708)),NOT(ISNUMBER(G708))),"липсва информация",N708*G708)</f>
        <v>3871.8900000000003</v>
      </c>
      <c r="Q708" s="2">
        <f t="shared" ref="Q708:Q771" si="101">IF(OR(NOT(ISNUMBER(O708)),NOT(ISNUMBER(G708))),"липсва информация",O708*G708)</f>
        <v>5223.8633333333364</v>
      </c>
      <c r="R708" s="16">
        <f t="shared" ref="R708:R771" si="102">IF(OR(NOT(ISNUMBER(J708)),NOT(ISNUMBER(N708)),NOT(ISNUMBER(G708))),"липсва информация",(J708-N708)*G708)</f>
        <v>0</v>
      </c>
      <c r="S708" s="2">
        <f t="shared" ref="S708:S771" si="103">IF(OR(NOT(ISNUMBER(J708)),NOT(ISNUMBER(O708)),NOT(ISNUMBER(G708))),"липсва информация",(J708-O708)*G708)</f>
        <v>-1351.9733333333368</v>
      </c>
      <c r="T708" s="14">
        <f t="shared" ref="T708:T771" si="104">IF(OR(NOT(ISNUMBER(J708)),NOT(ISNUMBER(N708)),J708=0),"липсва информация",(J708-N708)/J708)</f>
        <v>0</v>
      </c>
      <c r="U708" s="5">
        <f t="shared" ref="U708:U771" si="105">IF(OR(NOT(ISNUMBER(J708)),NOT(ISNUMBER(O708)),J708=0),"липсва информация",(J708-O708)/J708)</f>
        <v>-0.34917658645605548</v>
      </c>
      <c r="V708" s="14">
        <f t="shared" ref="V708:V771" si="106">IF(OR(NOT(ISNUMBER(R708)),NOT(ISNUMBER(J708)),NOT(ISNUMBER(G708)),J708*G708=0),"липсва информация",R708/(J708*G708))</f>
        <v>0</v>
      </c>
      <c r="W708" s="11">
        <f t="shared" ref="W708:W771" si="107">IF(OR(NOT(ISNUMBER(S708)),NOT(ISNUMBER(J708)),NOT(ISNUMBER(G708)),J708*G708=0),"липсва информация",S708/(J708*G708))</f>
        <v>-0.34917658645605548</v>
      </c>
    </row>
    <row r="709" spans="1:23" ht="18" x14ac:dyDescent="0.25">
      <c r="A709" t="s">
        <v>3</v>
      </c>
      <c r="B709" s="15" t="s">
        <v>229</v>
      </c>
      <c r="C709" t="s">
        <v>241</v>
      </c>
      <c r="D709" t="s">
        <v>241</v>
      </c>
      <c r="E709" t="s">
        <v>69</v>
      </c>
      <c r="F709" t="s">
        <v>14</v>
      </c>
      <c r="G709">
        <v>11</v>
      </c>
      <c r="H709" s="18">
        <v>45895</v>
      </c>
      <c r="I709" s="16">
        <v>843.61</v>
      </c>
      <c r="J709" s="2">
        <v>351.99</v>
      </c>
      <c r="K709" s="2">
        <f t="shared" si="99"/>
        <v>3871.8900000000003</v>
      </c>
      <c r="L709" s="4"/>
      <c r="M709" s="27"/>
      <c r="N709" s="16">
        <v>351.99</v>
      </c>
      <c r="O709" s="2">
        <v>515.86500000000001</v>
      </c>
      <c r="P709" s="16">
        <f t="shared" si="100"/>
        <v>3871.8900000000003</v>
      </c>
      <c r="Q709" s="2">
        <f t="shared" si="101"/>
        <v>5674.5150000000003</v>
      </c>
      <c r="R709" s="16">
        <f t="shared" si="102"/>
        <v>0</v>
      </c>
      <c r="S709" s="2">
        <f t="shared" si="103"/>
        <v>-1802.625</v>
      </c>
      <c r="T709" s="14">
        <f t="shared" si="104"/>
        <v>0</v>
      </c>
      <c r="U709" s="5">
        <f t="shared" si="105"/>
        <v>-0.46556720361373899</v>
      </c>
      <c r="V709" s="14">
        <f t="shared" si="106"/>
        <v>0</v>
      </c>
      <c r="W709" s="11">
        <f t="shared" si="107"/>
        <v>-0.46556720361373899</v>
      </c>
    </row>
    <row r="710" spans="1:23" ht="18" x14ac:dyDescent="0.25">
      <c r="A710" t="s">
        <v>3</v>
      </c>
      <c r="B710" s="15" t="s">
        <v>229</v>
      </c>
      <c r="C710" t="s">
        <v>241</v>
      </c>
      <c r="D710" t="s">
        <v>241</v>
      </c>
      <c r="E710" t="s">
        <v>69</v>
      </c>
      <c r="F710" t="s">
        <v>14</v>
      </c>
      <c r="G710">
        <v>11</v>
      </c>
      <c r="H710" s="18">
        <v>46021</v>
      </c>
      <c r="I710" s="16">
        <v>843.61</v>
      </c>
      <c r="J710" s="2">
        <v>843.61</v>
      </c>
      <c r="K710" s="2">
        <f t="shared" si="99"/>
        <v>9279.7100000000009</v>
      </c>
      <c r="L710" s="4"/>
      <c r="M710" s="27"/>
      <c r="N710" s="16">
        <v>351.99</v>
      </c>
      <c r="O710" s="2">
        <v>556.83333333333303</v>
      </c>
      <c r="P710" s="16">
        <f t="shared" si="100"/>
        <v>3871.8900000000003</v>
      </c>
      <c r="Q710" s="2">
        <f t="shared" si="101"/>
        <v>6125.1666666666633</v>
      </c>
      <c r="R710" s="16">
        <f t="shared" si="102"/>
        <v>5407.82</v>
      </c>
      <c r="S710" s="2">
        <f t="shared" si="103"/>
        <v>3154.5433333333367</v>
      </c>
      <c r="T710" s="14">
        <f t="shared" si="104"/>
        <v>0.58275743530778434</v>
      </c>
      <c r="U710" s="5">
        <f t="shared" si="105"/>
        <v>0.33993986162642331</v>
      </c>
      <c r="V710" s="14">
        <f t="shared" si="106"/>
        <v>0.58275743530778434</v>
      </c>
      <c r="W710" s="11">
        <f t="shared" si="107"/>
        <v>0.33993986162642326</v>
      </c>
    </row>
    <row r="711" spans="1:23" ht="18" x14ac:dyDescent="0.25">
      <c r="A711" t="s">
        <v>80</v>
      </c>
      <c r="B711" s="15" t="s">
        <v>207</v>
      </c>
      <c r="C711" t="s">
        <v>241</v>
      </c>
      <c r="D711" t="s">
        <v>241</v>
      </c>
      <c r="E711" t="s">
        <v>241</v>
      </c>
      <c r="F711" t="s">
        <v>31</v>
      </c>
      <c r="G711">
        <v>3</v>
      </c>
      <c r="H711" s="18">
        <v>46020</v>
      </c>
      <c r="I711" s="16">
        <v>49756.32</v>
      </c>
      <c r="J711" s="2">
        <v>49756.32</v>
      </c>
      <c r="K711" s="2">
        <f t="shared" si="99"/>
        <v>149268.96</v>
      </c>
      <c r="L711" s="4"/>
      <c r="M711" s="27"/>
      <c r="N711" s="16">
        <v>49756.32</v>
      </c>
      <c r="O711" s="2">
        <v>49756.32</v>
      </c>
      <c r="P711" s="16">
        <f t="shared" si="100"/>
        <v>149268.96</v>
      </c>
      <c r="Q711" s="2">
        <f t="shared" si="101"/>
        <v>149268.96</v>
      </c>
      <c r="R711" s="16">
        <f t="shared" si="102"/>
        <v>0</v>
      </c>
      <c r="S711" s="2">
        <f t="shared" si="103"/>
        <v>0</v>
      </c>
      <c r="T711" s="14">
        <f t="shared" si="104"/>
        <v>0</v>
      </c>
      <c r="U711" s="5">
        <f t="shared" si="105"/>
        <v>0</v>
      </c>
      <c r="V711" s="14">
        <f t="shared" si="106"/>
        <v>0</v>
      </c>
      <c r="W711" s="11">
        <f t="shared" si="107"/>
        <v>0</v>
      </c>
    </row>
    <row r="712" spans="1:23" ht="18" x14ac:dyDescent="0.25">
      <c r="A712" t="s">
        <v>129</v>
      </c>
      <c r="B712" s="15" t="s">
        <v>156</v>
      </c>
      <c r="C712" t="s">
        <v>241</v>
      </c>
      <c r="D712" t="s">
        <v>241</v>
      </c>
      <c r="E712" t="s">
        <v>241</v>
      </c>
      <c r="F712" t="s">
        <v>157</v>
      </c>
      <c r="G712">
        <v>14</v>
      </c>
      <c r="H712" s="18">
        <v>45994</v>
      </c>
      <c r="I712" s="16">
        <v>1510.32</v>
      </c>
      <c r="J712" s="2">
        <v>1510.32</v>
      </c>
      <c r="K712" s="2">
        <f t="shared" si="99"/>
        <v>21144.48</v>
      </c>
      <c r="L712" s="4"/>
      <c r="M712" s="27"/>
      <c r="N712" s="16">
        <v>1510.32</v>
      </c>
      <c r="O712" s="2">
        <v>1510.32</v>
      </c>
      <c r="P712" s="16">
        <f t="shared" si="100"/>
        <v>21144.48</v>
      </c>
      <c r="Q712" s="2">
        <f t="shared" si="101"/>
        <v>21144.48</v>
      </c>
      <c r="R712" s="16">
        <f t="shared" si="102"/>
        <v>0</v>
      </c>
      <c r="S712" s="2">
        <f t="shared" si="103"/>
        <v>0</v>
      </c>
      <c r="T712" s="14">
        <f t="shared" si="104"/>
        <v>0</v>
      </c>
      <c r="U712" s="5">
        <f t="shared" si="105"/>
        <v>0</v>
      </c>
      <c r="V712" s="14">
        <f t="shared" si="106"/>
        <v>0</v>
      </c>
      <c r="W712" s="11">
        <f t="shared" si="107"/>
        <v>0</v>
      </c>
    </row>
    <row r="713" spans="1:23" ht="18" x14ac:dyDescent="0.25">
      <c r="A713" t="s">
        <v>80</v>
      </c>
      <c r="B713" s="15" t="s">
        <v>208</v>
      </c>
      <c r="C713" t="s">
        <v>88</v>
      </c>
      <c r="D713" t="s">
        <v>7</v>
      </c>
      <c r="E713" t="s">
        <v>11</v>
      </c>
      <c r="F713" t="s">
        <v>22</v>
      </c>
      <c r="G713">
        <v>3</v>
      </c>
      <c r="H713" s="18">
        <v>45661</v>
      </c>
      <c r="I713" s="16">
        <v>33424.839999999997</v>
      </c>
      <c r="J713" s="2">
        <v>33424.839999999997</v>
      </c>
      <c r="K713" s="2">
        <f t="shared" si="99"/>
        <v>100274.51999999999</v>
      </c>
      <c r="L713" s="4"/>
      <c r="M713" s="27"/>
      <c r="N713" s="16">
        <v>33424.835800000001</v>
      </c>
      <c r="O713" s="2">
        <v>33997.096377777802</v>
      </c>
      <c r="P713" s="16">
        <f t="shared" si="100"/>
        <v>100274.5074</v>
      </c>
      <c r="Q713" s="2">
        <f t="shared" si="101"/>
        <v>101991.2891333334</v>
      </c>
      <c r="R713" s="16">
        <f t="shared" si="102"/>
        <v>1.2599999987287447E-2</v>
      </c>
      <c r="S713" s="2">
        <f t="shared" si="103"/>
        <v>-1716.7691333334151</v>
      </c>
      <c r="T713" s="14">
        <f t="shared" si="104"/>
        <v>1.2565505162515311E-7</v>
      </c>
      <c r="U713" s="5">
        <f t="shared" si="105"/>
        <v>-1.7120691610724392E-2</v>
      </c>
      <c r="V713" s="14">
        <f t="shared" si="106"/>
        <v>1.2565505162515311E-7</v>
      </c>
      <c r="W713" s="11">
        <f t="shared" si="107"/>
        <v>-1.7120691610724392E-2</v>
      </c>
    </row>
    <row r="714" spans="1:23" ht="18" x14ac:dyDescent="0.25">
      <c r="A714" t="s">
        <v>80</v>
      </c>
      <c r="B714" s="15" t="s">
        <v>208</v>
      </c>
      <c r="C714" t="s">
        <v>88</v>
      </c>
      <c r="D714" t="s">
        <v>7</v>
      </c>
      <c r="E714" t="s">
        <v>11</v>
      </c>
      <c r="F714" t="s">
        <v>22</v>
      </c>
      <c r="G714">
        <v>6</v>
      </c>
      <c r="H714" s="18">
        <v>45842</v>
      </c>
      <c r="I714" s="16">
        <v>33424.839999999997</v>
      </c>
      <c r="J714" s="2">
        <v>33424.839999999997</v>
      </c>
      <c r="K714" s="2">
        <f t="shared" si="99"/>
        <v>200549.03999999998</v>
      </c>
      <c r="L714" s="4"/>
      <c r="M714" s="27"/>
      <c r="N714" s="16">
        <v>33424.835800000001</v>
      </c>
      <c r="O714" s="2">
        <v>33997.096377777802</v>
      </c>
      <c r="P714" s="16">
        <f t="shared" si="100"/>
        <v>200549.0148</v>
      </c>
      <c r="Q714" s="2">
        <f t="shared" si="101"/>
        <v>203982.57826666679</v>
      </c>
      <c r="R714" s="16">
        <f t="shared" si="102"/>
        <v>2.5199999974574894E-2</v>
      </c>
      <c r="S714" s="2">
        <f t="shared" si="103"/>
        <v>-3433.5382666668302</v>
      </c>
      <c r="T714" s="14">
        <f t="shared" si="104"/>
        <v>1.2565505162515311E-7</v>
      </c>
      <c r="U714" s="5">
        <f t="shared" si="105"/>
        <v>-1.7120691610724392E-2</v>
      </c>
      <c r="V714" s="14">
        <f t="shared" si="106"/>
        <v>1.2565505162515311E-7</v>
      </c>
      <c r="W714" s="11">
        <f t="shared" si="107"/>
        <v>-1.7120691610724392E-2</v>
      </c>
    </row>
    <row r="715" spans="1:23" ht="18" x14ac:dyDescent="0.25">
      <c r="A715" t="s">
        <v>80</v>
      </c>
      <c r="B715" s="15" t="s">
        <v>208</v>
      </c>
      <c r="C715" t="s">
        <v>88</v>
      </c>
      <c r="D715" t="s">
        <v>7</v>
      </c>
      <c r="E715" t="s">
        <v>11</v>
      </c>
      <c r="F715" t="s">
        <v>22</v>
      </c>
      <c r="G715">
        <v>6</v>
      </c>
      <c r="H715" s="18">
        <v>45846</v>
      </c>
      <c r="I715" s="16">
        <v>33424.839999999997</v>
      </c>
      <c r="J715" s="2">
        <v>33424.839999999997</v>
      </c>
      <c r="K715" s="2">
        <f t="shared" si="99"/>
        <v>200549.03999999998</v>
      </c>
      <c r="L715" s="4"/>
      <c r="M715" s="27"/>
      <c r="N715" s="16">
        <v>33424.835800000001</v>
      </c>
      <c r="O715" s="2">
        <v>33997.096377777802</v>
      </c>
      <c r="P715" s="16">
        <f t="shared" si="100"/>
        <v>200549.0148</v>
      </c>
      <c r="Q715" s="2">
        <f t="shared" si="101"/>
        <v>203982.57826666679</v>
      </c>
      <c r="R715" s="16">
        <f t="shared" si="102"/>
        <v>2.5199999974574894E-2</v>
      </c>
      <c r="S715" s="2">
        <f t="shared" si="103"/>
        <v>-3433.5382666668302</v>
      </c>
      <c r="T715" s="14">
        <f t="shared" si="104"/>
        <v>1.2565505162515311E-7</v>
      </c>
      <c r="U715" s="5">
        <f t="shared" si="105"/>
        <v>-1.7120691610724392E-2</v>
      </c>
      <c r="V715" s="14">
        <f t="shared" si="106"/>
        <v>1.2565505162515311E-7</v>
      </c>
      <c r="W715" s="11">
        <f t="shared" si="107"/>
        <v>-1.7120691610724392E-2</v>
      </c>
    </row>
    <row r="716" spans="1:23" ht="18" x14ac:dyDescent="0.25">
      <c r="A716" t="s">
        <v>80</v>
      </c>
      <c r="B716" s="15" t="s">
        <v>208</v>
      </c>
      <c r="C716" t="s">
        <v>88</v>
      </c>
      <c r="D716" t="s">
        <v>7</v>
      </c>
      <c r="E716" t="s">
        <v>11</v>
      </c>
      <c r="F716" t="s">
        <v>22</v>
      </c>
      <c r="G716">
        <v>3</v>
      </c>
      <c r="H716" s="18">
        <v>45999</v>
      </c>
      <c r="I716" s="16">
        <v>33424.839999999997</v>
      </c>
      <c r="J716" s="2">
        <v>33424.839999999997</v>
      </c>
      <c r="K716" s="2">
        <f t="shared" si="99"/>
        <v>100274.51999999999</v>
      </c>
      <c r="L716" s="4"/>
      <c r="M716" s="27"/>
      <c r="N716" s="16">
        <v>33424.835800000001</v>
      </c>
      <c r="O716" s="2">
        <v>33997.096377777802</v>
      </c>
      <c r="P716" s="16">
        <f t="shared" si="100"/>
        <v>100274.5074</v>
      </c>
      <c r="Q716" s="2">
        <f t="shared" si="101"/>
        <v>101991.2891333334</v>
      </c>
      <c r="R716" s="16">
        <f t="shared" si="102"/>
        <v>1.2599999987287447E-2</v>
      </c>
      <c r="S716" s="2">
        <f t="shared" si="103"/>
        <v>-1716.7691333334151</v>
      </c>
      <c r="T716" s="14">
        <f t="shared" si="104"/>
        <v>1.2565505162515311E-7</v>
      </c>
      <c r="U716" s="5">
        <f t="shared" si="105"/>
        <v>-1.7120691610724392E-2</v>
      </c>
      <c r="V716" s="14">
        <f t="shared" si="106"/>
        <v>1.2565505162515311E-7</v>
      </c>
      <c r="W716" s="11">
        <f t="shared" si="107"/>
        <v>-1.7120691610724392E-2</v>
      </c>
    </row>
    <row r="717" spans="1:23" ht="18" x14ac:dyDescent="0.25">
      <c r="A717" t="s">
        <v>80</v>
      </c>
      <c r="B717" s="15" t="s">
        <v>208</v>
      </c>
      <c r="C717" t="s">
        <v>88</v>
      </c>
      <c r="D717" t="s">
        <v>7</v>
      </c>
      <c r="E717" t="s">
        <v>11</v>
      </c>
      <c r="F717" t="s">
        <v>22</v>
      </c>
      <c r="G717">
        <v>12</v>
      </c>
      <c r="H717" s="18">
        <v>45916</v>
      </c>
      <c r="I717" s="16">
        <v>33424.839999999997</v>
      </c>
      <c r="J717" s="2">
        <v>33424.839999999997</v>
      </c>
      <c r="K717" s="2">
        <f t="shared" si="99"/>
        <v>401098.07999999996</v>
      </c>
      <c r="L717" s="4"/>
      <c r="M717" s="27"/>
      <c r="N717" s="16">
        <v>33424.835800000001</v>
      </c>
      <c r="O717" s="2">
        <v>33997.096377777802</v>
      </c>
      <c r="P717" s="16">
        <f t="shared" si="100"/>
        <v>401098.02960000001</v>
      </c>
      <c r="Q717" s="2">
        <f t="shared" si="101"/>
        <v>407965.15653333359</v>
      </c>
      <c r="R717" s="16">
        <f t="shared" si="102"/>
        <v>5.0399999949149787E-2</v>
      </c>
      <c r="S717" s="2">
        <f t="shared" si="103"/>
        <v>-6867.0765333336603</v>
      </c>
      <c r="T717" s="14">
        <f t="shared" si="104"/>
        <v>1.2565505162515311E-7</v>
      </c>
      <c r="U717" s="5">
        <f t="shared" si="105"/>
        <v>-1.7120691610724392E-2</v>
      </c>
      <c r="V717" s="14">
        <f t="shared" si="106"/>
        <v>1.2565505162515311E-7</v>
      </c>
      <c r="W717" s="11">
        <f t="shared" si="107"/>
        <v>-1.7120691610724392E-2</v>
      </c>
    </row>
    <row r="718" spans="1:23" ht="18" x14ac:dyDescent="0.25">
      <c r="A718" t="s">
        <v>80</v>
      </c>
      <c r="B718" s="15" t="s">
        <v>208</v>
      </c>
      <c r="C718" t="s">
        <v>88</v>
      </c>
      <c r="D718" t="s">
        <v>7</v>
      </c>
      <c r="E718" t="s">
        <v>11</v>
      </c>
      <c r="F718" t="s">
        <v>22</v>
      </c>
      <c r="G718">
        <v>6</v>
      </c>
      <c r="H718" s="18">
        <v>45978</v>
      </c>
      <c r="I718" s="16">
        <v>36000</v>
      </c>
      <c r="J718" s="2">
        <v>36000</v>
      </c>
      <c r="K718" s="2">
        <f t="shared" si="99"/>
        <v>216000</v>
      </c>
      <c r="L718" s="4"/>
      <c r="M718" s="27"/>
      <c r="N718" s="16">
        <v>33424.835800000001</v>
      </c>
      <c r="O718" s="2">
        <v>34187.848970370404</v>
      </c>
      <c r="P718" s="16">
        <f t="shared" si="100"/>
        <v>200549.0148</v>
      </c>
      <c r="Q718" s="2">
        <f t="shared" si="101"/>
        <v>205127.09382222244</v>
      </c>
      <c r="R718" s="16">
        <f t="shared" si="102"/>
        <v>15450.985199999996</v>
      </c>
      <c r="S718" s="2">
        <f t="shared" si="103"/>
        <v>10872.906177777579</v>
      </c>
      <c r="T718" s="14">
        <f t="shared" si="104"/>
        <v>7.1532338888888866E-2</v>
      </c>
      <c r="U718" s="5">
        <f t="shared" si="105"/>
        <v>5.0337528600822121E-2</v>
      </c>
      <c r="V718" s="14">
        <f t="shared" si="106"/>
        <v>7.1532338888888866E-2</v>
      </c>
      <c r="W718" s="11">
        <f t="shared" si="107"/>
        <v>5.0337528600822121E-2</v>
      </c>
    </row>
    <row r="719" spans="1:23" ht="18" x14ac:dyDescent="0.25">
      <c r="A719" t="s">
        <v>80</v>
      </c>
      <c r="B719" s="15" t="s">
        <v>208</v>
      </c>
      <c r="C719" t="s">
        <v>88</v>
      </c>
      <c r="D719" t="s">
        <v>7</v>
      </c>
      <c r="E719" t="s">
        <v>11</v>
      </c>
      <c r="F719" t="s">
        <v>22</v>
      </c>
      <c r="G719">
        <v>3</v>
      </c>
      <c r="H719" s="18">
        <v>45985</v>
      </c>
      <c r="I719" s="16">
        <v>36000</v>
      </c>
      <c r="J719" s="2">
        <v>36000</v>
      </c>
      <c r="K719" s="2">
        <f t="shared" si="99"/>
        <v>108000</v>
      </c>
      <c r="L719" s="4"/>
      <c r="M719" s="27"/>
      <c r="N719" s="16">
        <v>33424.835800000001</v>
      </c>
      <c r="O719" s="2">
        <v>34187.848970370404</v>
      </c>
      <c r="P719" s="16">
        <f t="shared" si="100"/>
        <v>100274.5074</v>
      </c>
      <c r="Q719" s="2">
        <f t="shared" si="101"/>
        <v>102563.54691111122</v>
      </c>
      <c r="R719" s="16">
        <f t="shared" si="102"/>
        <v>7725.4925999999978</v>
      </c>
      <c r="S719" s="2">
        <f t="shared" si="103"/>
        <v>5436.4530888887894</v>
      </c>
      <c r="T719" s="14">
        <f t="shared" si="104"/>
        <v>7.1532338888888866E-2</v>
      </c>
      <c r="U719" s="5">
        <f t="shared" si="105"/>
        <v>5.0337528600822121E-2</v>
      </c>
      <c r="V719" s="14">
        <f t="shared" si="106"/>
        <v>7.1532338888888866E-2</v>
      </c>
      <c r="W719" s="11">
        <f t="shared" si="107"/>
        <v>5.0337528600822121E-2</v>
      </c>
    </row>
    <row r="720" spans="1:23" ht="18" x14ac:dyDescent="0.25">
      <c r="A720" t="s">
        <v>80</v>
      </c>
      <c r="B720" s="15" t="s">
        <v>208</v>
      </c>
      <c r="C720" t="s">
        <v>88</v>
      </c>
      <c r="D720" t="s">
        <v>7</v>
      </c>
      <c r="E720" t="s">
        <v>11</v>
      </c>
      <c r="F720" t="s">
        <v>22</v>
      </c>
      <c r="G720">
        <v>12</v>
      </c>
      <c r="H720" s="18">
        <v>46021</v>
      </c>
      <c r="I720" s="16">
        <v>36000</v>
      </c>
      <c r="J720" s="2">
        <v>36000</v>
      </c>
      <c r="K720" s="2">
        <f t="shared" si="99"/>
        <v>432000</v>
      </c>
      <c r="L720" s="4"/>
      <c r="M720" s="27"/>
      <c r="N720" s="16">
        <v>33424.835800000001</v>
      </c>
      <c r="O720" s="2">
        <v>34187.848970370404</v>
      </c>
      <c r="P720" s="16">
        <f t="shared" si="100"/>
        <v>401098.02960000001</v>
      </c>
      <c r="Q720" s="2">
        <f t="shared" si="101"/>
        <v>410254.18764444487</v>
      </c>
      <c r="R720" s="16">
        <f t="shared" si="102"/>
        <v>30901.970399999991</v>
      </c>
      <c r="S720" s="2">
        <f t="shared" si="103"/>
        <v>21745.812355555157</v>
      </c>
      <c r="T720" s="14">
        <f t="shared" si="104"/>
        <v>7.1532338888888866E-2</v>
      </c>
      <c r="U720" s="5">
        <f t="shared" si="105"/>
        <v>5.0337528600822121E-2</v>
      </c>
      <c r="V720" s="14">
        <f t="shared" si="106"/>
        <v>7.1532338888888866E-2</v>
      </c>
      <c r="W720" s="11">
        <f t="shared" si="107"/>
        <v>5.0337528600822121E-2</v>
      </c>
    </row>
    <row r="721" spans="1:23" ht="18" x14ac:dyDescent="0.25">
      <c r="A721" t="s">
        <v>129</v>
      </c>
      <c r="B721" s="15" t="s">
        <v>236</v>
      </c>
      <c r="C721" t="s">
        <v>137</v>
      </c>
      <c r="D721" t="s">
        <v>4</v>
      </c>
      <c r="E721" t="s">
        <v>91</v>
      </c>
      <c r="F721" t="s">
        <v>105</v>
      </c>
      <c r="G721">
        <v>7</v>
      </c>
      <c r="H721" s="18">
        <v>45923</v>
      </c>
      <c r="I721" s="16">
        <v>1288</v>
      </c>
      <c r="J721" s="2">
        <v>1288</v>
      </c>
      <c r="K721" s="2">
        <f t="shared" si="99"/>
        <v>9016</v>
      </c>
      <c r="L721" s="4"/>
      <c r="M721" s="27"/>
      <c r="N721" s="16">
        <v>1288</v>
      </c>
      <c r="O721" s="2">
        <v>1378.41318181818</v>
      </c>
      <c r="P721" s="16">
        <f t="shared" si="100"/>
        <v>9016</v>
      </c>
      <c r="Q721" s="2">
        <f t="shared" si="101"/>
        <v>9648.8922727272602</v>
      </c>
      <c r="R721" s="16">
        <f t="shared" si="102"/>
        <v>0</v>
      </c>
      <c r="S721" s="2">
        <f t="shared" si="103"/>
        <v>-632.89227272725975</v>
      </c>
      <c r="T721" s="14">
        <f t="shared" si="104"/>
        <v>0</v>
      </c>
      <c r="U721" s="5">
        <f t="shared" si="105"/>
        <v>-7.0196569734611775E-2</v>
      </c>
      <c r="V721" s="14">
        <f t="shared" si="106"/>
        <v>0</v>
      </c>
      <c r="W721" s="11">
        <f t="shared" si="107"/>
        <v>-7.0196569734611775E-2</v>
      </c>
    </row>
    <row r="722" spans="1:23" ht="18" x14ac:dyDescent="0.25">
      <c r="A722" t="s">
        <v>99</v>
      </c>
      <c r="B722" s="15" t="s">
        <v>197</v>
      </c>
      <c r="C722" t="s">
        <v>137</v>
      </c>
      <c r="D722" t="s">
        <v>4</v>
      </c>
      <c r="E722" t="s">
        <v>91</v>
      </c>
      <c r="F722" t="s">
        <v>64</v>
      </c>
      <c r="G722">
        <v>4</v>
      </c>
      <c r="H722" s="18">
        <v>45975</v>
      </c>
      <c r="I722" s="16">
        <v>1608</v>
      </c>
      <c r="J722" s="2">
        <v>1608.04</v>
      </c>
      <c r="K722" s="2">
        <f t="shared" si="99"/>
        <v>6432.16</v>
      </c>
      <c r="L722" s="4"/>
      <c r="M722" s="27"/>
      <c r="N722" s="16">
        <v>1288</v>
      </c>
      <c r="O722" s="2">
        <v>1436.59863636364</v>
      </c>
      <c r="P722" s="16">
        <f t="shared" si="100"/>
        <v>5152</v>
      </c>
      <c r="Q722" s="2">
        <f t="shared" si="101"/>
        <v>5746.3945454545601</v>
      </c>
      <c r="R722" s="16">
        <f t="shared" si="102"/>
        <v>1280.1599999999999</v>
      </c>
      <c r="S722" s="2">
        <f t="shared" si="103"/>
        <v>685.76545454543975</v>
      </c>
      <c r="T722" s="14">
        <f t="shared" si="104"/>
        <v>0.19902489987811248</v>
      </c>
      <c r="U722" s="5">
        <f t="shared" si="105"/>
        <v>0.10661511133825026</v>
      </c>
      <c r="V722" s="14">
        <f t="shared" si="106"/>
        <v>0.19902489987811248</v>
      </c>
      <c r="W722" s="11">
        <f t="shared" si="107"/>
        <v>0.10661511133825026</v>
      </c>
    </row>
    <row r="723" spans="1:23" ht="18" x14ac:dyDescent="0.25">
      <c r="A723" t="s">
        <v>129</v>
      </c>
      <c r="B723" s="15" t="s">
        <v>235</v>
      </c>
      <c r="C723" t="s">
        <v>241</v>
      </c>
      <c r="D723" t="s">
        <v>241</v>
      </c>
      <c r="E723" t="s">
        <v>241</v>
      </c>
      <c r="F723" t="s">
        <v>105</v>
      </c>
      <c r="G723">
        <v>4</v>
      </c>
      <c r="H723" s="18">
        <v>45782</v>
      </c>
      <c r="I723" s="16">
        <v>1920.78</v>
      </c>
      <c r="J723" s="2">
        <v>1920.78</v>
      </c>
      <c r="K723" s="2">
        <f t="shared" si="99"/>
        <v>7683.12</v>
      </c>
      <c r="L723" s="4"/>
      <c r="M723" s="27"/>
      <c r="N723" s="16">
        <v>1911.12</v>
      </c>
      <c r="O723" s="2">
        <v>1917.56</v>
      </c>
      <c r="P723" s="16">
        <f t="shared" si="100"/>
        <v>7644.48</v>
      </c>
      <c r="Q723" s="2">
        <f t="shared" si="101"/>
        <v>7670.24</v>
      </c>
      <c r="R723" s="16">
        <f t="shared" si="102"/>
        <v>38.640000000000327</v>
      </c>
      <c r="S723" s="2">
        <f t="shared" si="103"/>
        <v>12.880000000000109</v>
      </c>
      <c r="T723" s="14">
        <f t="shared" si="104"/>
        <v>5.0292068847031324E-3</v>
      </c>
      <c r="U723" s="5">
        <f t="shared" si="105"/>
        <v>1.6764022949010439E-3</v>
      </c>
      <c r="V723" s="14">
        <f t="shared" si="106"/>
        <v>5.0292068847031324E-3</v>
      </c>
      <c r="W723" s="11">
        <f t="shared" si="107"/>
        <v>1.6764022949010439E-3</v>
      </c>
    </row>
    <row r="724" spans="1:23" ht="18" x14ac:dyDescent="0.25">
      <c r="A724" t="s">
        <v>129</v>
      </c>
      <c r="B724" s="15" t="s">
        <v>235</v>
      </c>
      <c r="C724" t="s">
        <v>241</v>
      </c>
      <c r="D724" t="s">
        <v>241</v>
      </c>
      <c r="E724" t="s">
        <v>241</v>
      </c>
      <c r="F724" t="s">
        <v>64</v>
      </c>
      <c r="G724">
        <v>6</v>
      </c>
      <c r="H724" s="18">
        <v>45982</v>
      </c>
      <c r="I724" s="16">
        <v>1911.12</v>
      </c>
      <c r="J724" s="2">
        <v>1911.12</v>
      </c>
      <c r="K724" s="2">
        <f t="shared" si="99"/>
        <v>11466.72</v>
      </c>
      <c r="L724" s="4"/>
      <c r="M724" s="27"/>
      <c r="N724" s="16">
        <v>1911.12</v>
      </c>
      <c r="O724" s="2">
        <v>1914.34</v>
      </c>
      <c r="P724" s="16">
        <f t="shared" si="100"/>
        <v>11466.72</v>
      </c>
      <c r="Q724" s="2">
        <f t="shared" si="101"/>
        <v>11486.039999999999</v>
      </c>
      <c r="R724" s="16">
        <f t="shared" si="102"/>
        <v>0</v>
      </c>
      <c r="S724" s="2">
        <f t="shared" si="103"/>
        <v>-19.320000000000164</v>
      </c>
      <c r="T724" s="14">
        <f t="shared" si="104"/>
        <v>0</v>
      </c>
      <c r="U724" s="5">
        <f t="shared" si="105"/>
        <v>-1.6848758842982268E-3</v>
      </c>
      <c r="V724" s="14">
        <f t="shared" si="106"/>
        <v>0</v>
      </c>
      <c r="W724" s="11">
        <f t="shared" si="107"/>
        <v>-1.6848758842982268E-3</v>
      </c>
    </row>
    <row r="725" spans="1:23" ht="18" x14ac:dyDescent="0.25">
      <c r="A725" t="s">
        <v>99</v>
      </c>
      <c r="B725" s="15" t="s">
        <v>267</v>
      </c>
      <c r="C725" t="s">
        <v>241</v>
      </c>
      <c r="D725" t="s">
        <v>241</v>
      </c>
      <c r="E725" t="s">
        <v>241</v>
      </c>
      <c r="F725" t="s">
        <v>100</v>
      </c>
      <c r="G725">
        <v>35</v>
      </c>
      <c r="H725" s="18">
        <v>45713</v>
      </c>
      <c r="I725" s="16">
        <v>1770</v>
      </c>
      <c r="J725" s="2">
        <v>1770</v>
      </c>
      <c r="K725" s="2">
        <f t="shared" si="99"/>
        <v>61950</v>
      </c>
      <c r="L725" s="4"/>
      <c r="M725" s="27"/>
      <c r="N725" s="16">
        <v>1770</v>
      </c>
      <c r="O725" s="2">
        <v>1770</v>
      </c>
      <c r="P725" s="16">
        <f t="shared" si="100"/>
        <v>61950</v>
      </c>
      <c r="Q725" s="2">
        <f t="shared" si="101"/>
        <v>61950</v>
      </c>
      <c r="R725" s="16">
        <f t="shared" si="102"/>
        <v>0</v>
      </c>
      <c r="S725" s="2">
        <f t="shared" si="103"/>
        <v>0</v>
      </c>
      <c r="T725" s="14">
        <f t="shared" si="104"/>
        <v>0</v>
      </c>
      <c r="U725" s="5">
        <f t="shared" si="105"/>
        <v>0</v>
      </c>
      <c r="V725" s="14">
        <f t="shared" si="106"/>
        <v>0</v>
      </c>
      <c r="W725" s="11">
        <f t="shared" si="107"/>
        <v>0</v>
      </c>
    </row>
    <row r="726" spans="1:23" ht="18" x14ac:dyDescent="0.25">
      <c r="A726" t="s">
        <v>129</v>
      </c>
      <c r="B726" s="15" t="s">
        <v>162</v>
      </c>
      <c r="C726" t="s">
        <v>241</v>
      </c>
      <c r="D726" t="s">
        <v>241</v>
      </c>
      <c r="E726" t="s">
        <v>241</v>
      </c>
      <c r="F726" t="s">
        <v>64</v>
      </c>
      <c r="G726">
        <v>20</v>
      </c>
      <c r="H726" s="18">
        <v>46000</v>
      </c>
      <c r="I726" s="16">
        <v>3588</v>
      </c>
      <c r="J726" s="2">
        <v>3588</v>
      </c>
      <c r="K726" s="2">
        <f t="shared" si="99"/>
        <v>71760</v>
      </c>
      <c r="L726" s="4"/>
      <c r="M726" s="27"/>
      <c r="N726" s="16">
        <v>3588</v>
      </c>
      <c r="O726" s="2">
        <v>3588</v>
      </c>
      <c r="P726" s="16">
        <f t="shared" si="100"/>
        <v>71760</v>
      </c>
      <c r="Q726" s="2">
        <f t="shared" si="101"/>
        <v>71760</v>
      </c>
      <c r="R726" s="16">
        <f t="shared" si="102"/>
        <v>0</v>
      </c>
      <c r="S726" s="2">
        <f t="shared" si="103"/>
        <v>0</v>
      </c>
      <c r="T726" s="14">
        <f t="shared" si="104"/>
        <v>0</v>
      </c>
      <c r="U726" s="5">
        <f t="shared" si="105"/>
        <v>0</v>
      </c>
      <c r="V726" s="14">
        <f t="shared" si="106"/>
        <v>0</v>
      </c>
      <c r="W726" s="11">
        <f t="shared" si="107"/>
        <v>0</v>
      </c>
    </row>
    <row r="727" spans="1:23" ht="18" x14ac:dyDescent="0.25">
      <c r="A727" t="s">
        <v>99</v>
      </c>
      <c r="B727" s="15" t="s">
        <v>198</v>
      </c>
      <c r="C727" t="s">
        <v>70</v>
      </c>
      <c r="D727" t="s">
        <v>7</v>
      </c>
      <c r="E727" t="s">
        <v>121</v>
      </c>
      <c r="F727" t="s">
        <v>14</v>
      </c>
      <c r="G727">
        <v>18</v>
      </c>
      <c r="H727" s="18">
        <v>45678</v>
      </c>
      <c r="I727" s="16">
        <v>20599.2</v>
      </c>
      <c r="J727" s="2">
        <v>20599.2</v>
      </c>
      <c r="K727" s="2">
        <f t="shared" si="99"/>
        <v>370785.60000000003</v>
      </c>
      <c r="L727" s="4"/>
      <c r="M727" s="27"/>
      <c r="N727" s="16">
        <v>20599.2</v>
      </c>
      <c r="O727" s="2">
        <v>21860.9004166667</v>
      </c>
      <c r="P727" s="16">
        <f t="shared" si="100"/>
        <v>370785.60000000003</v>
      </c>
      <c r="Q727" s="2">
        <f t="shared" si="101"/>
        <v>393496.2075000006</v>
      </c>
      <c r="R727" s="16">
        <f t="shared" si="102"/>
        <v>0</v>
      </c>
      <c r="S727" s="2">
        <f t="shared" si="103"/>
        <v>-22710.607500000588</v>
      </c>
      <c r="T727" s="14">
        <f t="shared" si="104"/>
        <v>0</v>
      </c>
      <c r="U727" s="5">
        <f t="shared" si="105"/>
        <v>-6.124997168174974E-2</v>
      </c>
      <c r="V727" s="14">
        <f t="shared" si="106"/>
        <v>0</v>
      </c>
      <c r="W727" s="11">
        <f t="shared" si="107"/>
        <v>-6.124997168174974E-2</v>
      </c>
    </row>
    <row r="728" spans="1:23" ht="18" x14ac:dyDescent="0.25">
      <c r="A728" t="s">
        <v>99</v>
      </c>
      <c r="B728" s="15" t="s">
        <v>198</v>
      </c>
      <c r="C728" t="s">
        <v>70</v>
      </c>
      <c r="D728" t="s">
        <v>7</v>
      </c>
      <c r="E728" t="s">
        <v>121</v>
      </c>
      <c r="F728" t="s">
        <v>14</v>
      </c>
      <c r="G728">
        <v>6</v>
      </c>
      <c r="H728" s="18">
        <v>45740</v>
      </c>
      <c r="I728" s="16">
        <v>20599.2</v>
      </c>
      <c r="J728" s="2">
        <v>20599.2</v>
      </c>
      <c r="K728" s="2">
        <f t="shared" si="99"/>
        <v>123595.20000000001</v>
      </c>
      <c r="L728" s="4"/>
      <c r="M728" s="27"/>
      <c r="N728" s="16">
        <v>20599.2</v>
      </c>
      <c r="O728" s="2">
        <v>21860.9004166667</v>
      </c>
      <c r="P728" s="16">
        <f t="shared" si="100"/>
        <v>123595.20000000001</v>
      </c>
      <c r="Q728" s="2">
        <f t="shared" si="101"/>
        <v>131165.4025000002</v>
      </c>
      <c r="R728" s="16">
        <f t="shared" si="102"/>
        <v>0</v>
      </c>
      <c r="S728" s="2">
        <f t="shared" si="103"/>
        <v>-7570.2025000001959</v>
      </c>
      <c r="T728" s="14">
        <f t="shared" si="104"/>
        <v>0</v>
      </c>
      <c r="U728" s="5">
        <f t="shared" si="105"/>
        <v>-6.124997168174974E-2</v>
      </c>
      <c r="V728" s="14">
        <f t="shared" si="106"/>
        <v>0</v>
      </c>
      <c r="W728" s="11">
        <f t="shared" si="107"/>
        <v>-6.124997168174974E-2</v>
      </c>
    </row>
    <row r="729" spans="1:23" ht="18" x14ac:dyDescent="0.25">
      <c r="A729" t="s">
        <v>99</v>
      </c>
      <c r="B729" s="15" t="s">
        <v>198</v>
      </c>
      <c r="C729" t="s">
        <v>70</v>
      </c>
      <c r="D729" t="s">
        <v>7</v>
      </c>
      <c r="E729" t="s">
        <v>121</v>
      </c>
      <c r="F729" t="s">
        <v>14</v>
      </c>
      <c r="G729">
        <v>6</v>
      </c>
      <c r="H729" s="18">
        <v>45740</v>
      </c>
      <c r="I729" s="16">
        <v>20599.2</v>
      </c>
      <c r="J729" s="2">
        <v>20599.2</v>
      </c>
      <c r="K729" s="2">
        <f t="shared" si="99"/>
        <v>123595.20000000001</v>
      </c>
      <c r="L729" s="4"/>
      <c r="M729" s="27"/>
      <c r="N729" s="16">
        <v>20599.2</v>
      </c>
      <c r="O729" s="2">
        <v>21860.9004166667</v>
      </c>
      <c r="P729" s="16">
        <f t="shared" si="100"/>
        <v>123595.20000000001</v>
      </c>
      <c r="Q729" s="2">
        <f t="shared" si="101"/>
        <v>131165.4025000002</v>
      </c>
      <c r="R729" s="16">
        <f t="shared" si="102"/>
        <v>0</v>
      </c>
      <c r="S729" s="2">
        <f t="shared" si="103"/>
        <v>-7570.2025000001959</v>
      </c>
      <c r="T729" s="14">
        <f t="shared" si="104"/>
        <v>0</v>
      </c>
      <c r="U729" s="5">
        <f t="shared" si="105"/>
        <v>-6.124997168174974E-2</v>
      </c>
      <c r="V729" s="14">
        <f t="shared" si="106"/>
        <v>0</v>
      </c>
      <c r="W729" s="11">
        <f t="shared" si="107"/>
        <v>-6.124997168174974E-2</v>
      </c>
    </row>
    <row r="730" spans="1:23" ht="18" x14ac:dyDescent="0.25">
      <c r="A730" t="s">
        <v>99</v>
      </c>
      <c r="B730" s="15" t="s">
        <v>198</v>
      </c>
      <c r="C730" t="s">
        <v>70</v>
      </c>
      <c r="D730" t="s">
        <v>7</v>
      </c>
      <c r="E730" t="s">
        <v>121</v>
      </c>
      <c r="F730" t="s">
        <v>14</v>
      </c>
      <c r="G730">
        <v>3</v>
      </c>
      <c r="H730" s="18">
        <v>45764</v>
      </c>
      <c r="I730" s="16">
        <v>20599.2</v>
      </c>
      <c r="J730" s="2">
        <v>20599.2</v>
      </c>
      <c r="K730" s="2">
        <f t="shared" si="99"/>
        <v>61797.600000000006</v>
      </c>
      <c r="L730" s="4"/>
      <c r="M730" s="27"/>
      <c r="N730" s="16">
        <v>20599.2</v>
      </c>
      <c r="O730" s="2">
        <v>21860.9004166667</v>
      </c>
      <c r="P730" s="16">
        <f t="shared" si="100"/>
        <v>61797.600000000006</v>
      </c>
      <c r="Q730" s="2">
        <f t="shared" si="101"/>
        <v>65582.7012500001</v>
      </c>
      <c r="R730" s="16">
        <f t="shared" si="102"/>
        <v>0</v>
      </c>
      <c r="S730" s="2">
        <f t="shared" si="103"/>
        <v>-3785.1012500000979</v>
      </c>
      <c r="T730" s="14">
        <f t="shared" si="104"/>
        <v>0</v>
      </c>
      <c r="U730" s="5">
        <f t="shared" si="105"/>
        <v>-6.124997168174974E-2</v>
      </c>
      <c r="V730" s="14">
        <f t="shared" si="106"/>
        <v>0</v>
      </c>
      <c r="W730" s="11">
        <f t="shared" si="107"/>
        <v>-6.124997168174974E-2</v>
      </c>
    </row>
    <row r="731" spans="1:23" ht="18" x14ac:dyDescent="0.25">
      <c r="A731" t="s">
        <v>99</v>
      </c>
      <c r="B731" s="15" t="s">
        <v>198</v>
      </c>
      <c r="C731" t="s">
        <v>70</v>
      </c>
      <c r="D731" t="s">
        <v>7</v>
      </c>
      <c r="E731" t="s">
        <v>121</v>
      </c>
      <c r="F731" t="s">
        <v>14</v>
      </c>
      <c r="G731">
        <v>3</v>
      </c>
      <c r="H731" s="18">
        <v>45764</v>
      </c>
      <c r="I731" s="16">
        <v>20599.2</v>
      </c>
      <c r="J731" s="2">
        <v>20599.2</v>
      </c>
      <c r="K731" s="2">
        <f t="shared" si="99"/>
        <v>61797.600000000006</v>
      </c>
      <c r="L731" s="4"/>
      <c r="M731" s="27"/>
      <c r="N731" s="16">
        <v>20599.2</v>
      </c>
      <c r="O731" s="2">
        <v>21860.9004166667</v>
      </c>
      <c r="P731" s="16">
        <f t="shared" si="100"/>
        <v>61797.600000000006</v>
      </c>
      <c r="Q731" s="2">
        <f t="shared" si="101"/>
        <v>65582.7012500001</v>
      </c>
      <c r="R731" s="16">
        <f t="shared" si="102"/>
        <v>0</v>
      </c>
      <c r="S731" s="2">
        <f t="shared" si="103"/>
        <v>-3785.1012500000979</v>
      </c>
      <c r="T731" s="14">
        <f t="shared" si="104"/>
        <v>0</v>
      </c>
      <c r="U731" s="5">
        <f t="shared" si="105"/>
        <v>-6.124997168174974E-2</v>
      </c>
      <c r="V731" s="14">
        <f t="shared" si="106"/>
        <v>0</v>
      </c>
      <c r="W731" s="11">
        <f t="shared" si="107"/>
        <v>-6.124997168174974E-2</v>
      </c>
    </row>
    <row r="732" spans="1:23" ht="18" x14ac:dyDescent="0.25">
      <c r="A732" t="s">
        <v>99</v>
      </c>
      <c r="B732" s="15" t="s">
        <v>198</v>
      </c>
      <c r="C732" t="s">
        <v>70</v>
      </c>
      <c r="D732" t="s">
        <v>7</v>
      </c>
      <c r="E732" t="s">
        <v>121</v>
      </c>
      <c r="F732" t="s">
        <v>14</v>
      </c>
      <c r="G732">
        <v>4</v>
      </c>
      <c r="H732" s="18">
        <v>45786</v>
      </c>
      <c r="I732" s="16">
        <v>20599.2</v>
      </c>
      <c r="J732" s="2">
        <v>20599.2</v>
      </c>
      <c r="K732" s="2">
        <f t="shared" si="99"/>
        <v>82396.800000000003</v>
      </c>
      <c r="L732" s="4"/>
      <c r="M732" s="27"/>
      <c r="N732" s="16">
        <v>20599.2</v>
      </c>
      <c r="O732" s="2">
        <v>21860.9004166667</v>
      </c>
      <c r="P732" s="16">
        <f t="shared" si="100"/>
        <v>82396.800000000003</v>
      </c>
      <c r="Q732" s="2">
        <f t="shared" si="101"/>
        <v>87443.6016666668</v>
      </c>
      <c r="R732" s="16">
        <f t="shared" si="102"/>
        <v>0</v>
      </c>
      <c r="S732" s="2">
        <f t="shared" si="103"/>
        <v>-5046.8016666667972</v>
      </c>
      <c r="T732" s="14">
        <f t="shared" si="104"/>
        <v>0</v>
      </c>
      <c r="U732" s="5">
        <f t="shared" si="105"/>
        <v>-6.124997168174974E-2</v>
      </c>
      <c r="V732" s="14">
        <f t="shared" si="106"/>
        <v>0</v>
      </c>
      <c r="W732" s="11">
        <f t="shared" si="107"/>
        <v>-6.124997168174974E-2</v>
      </c>
    </row>
    <row r="733" spans="1:23" ht="18" x14ac:dyDescent="0.25">
      <c r="A733" t="s">
        <v>99</v>
      </c>
      <c r="B733" s="15" t="s">
        <v>198</v>
      </c>
      <c r="C733" t="s">
        <v>70</v>
      </c>
      <c r="D733" t="s">
        <v>7</v>
      </c>
      <c r="E733" t="s">
        <v>121</v>
      </c>
      <c r="F733" t="s">
        <v>14</v>
      </c>
      <c r="G733">
        <v>18</v>
      </c>
      <c r="H733" s="18">
        <v>45817</v>
      </c>
      <c r="I733" s="16">
        <v>20599.2</v>
      </c>
      <c r="J733" s="2">
        <v>20599.2</v>
      </c>
      <c r="K733" s="2">
        <f t="shared" si="99"/>
        <v>370785.60000000003</v>
      </c>
      <c r="L733" s="4"/>
      <c r="M733" s="27"/>
      <c r="N733" s="16">
        <v>20599.2</v>
      </c>
      <c r="O733" s="2">
        <v>21860.9004166667</v>
      </c>
      <c r="P733" s="16">
        <f t="shared" si="100"/>
        <v>370785.60000000003</v>
      </c>
      <c r="Q733" s="2">
        <f t="shared" si="101"/>
        <v>393496.2075000006</v>
      </c>
      <c r="R733" s="16">
        <f t="shared" si="102"/>
        <v>0</v>
      </c>
      <c r="S733" s="2">
        <f t="shared" si="103"/>
        <v>-22710.607500000588</v>
      </c>
      <c r="T733" s="14">
        <f t="shared" si="104"/>
        <v>0</v>
      </c>
      <c r="U733" s="5">
        <f t="shared" si="105"/>
        <v>-6.124997168174974E-2</v>
      </c>
      <c r="V733" s="14">
        <f t="shared" si="106"/>
        <v>0</v>
      </c>
      <c r="W733" s="11">
        <f t="shared" si="107"/>
        <v>-6.124997168174974E-2</v>
      </c>
    </row>
    <row r="734" spans="1:23" ht="18" x14ac:dyDescent="0.25">
      <c r="A734" t="s">
        <v>99</v>
      </c>
      <c r="B734" s="15" t="s">
        <v>198</v>
      </c>
      <c r="C734" t="s">
        <v>70</v>
      </c>
      <c r="D734" t="s">
        <v>7</v>
      </c>
      <c r="E734" t="s">
        <v>121</v>
      </c>
      <c r="F734" t="s">
        <v>14</v>
      </c>
      <c r="G734">
        <v>11</v>
      </c>
      <c r="H734" s="18">
        <v>45882</v>
      </c>
      <c r="I734" s="16">
        <v>24925.03</v>
      </c>
      <c r="J734" s="2">
        <v>24925.03</v>
      </c>
      <c r="K734" s="2">
        <f t="shared" si="99"/>
        <v>274175.32999999996</v>
      </c>
      <c r="L734" s="4"/>
      <c r="M734" s="27"/>
      <c r="N734" s="16">
        <v>20599.2</v>
      </c>
      <c r="O734" s="2">
        <v>22041.143333333301</v>
      </c>
      <c r="P734" s="16">
        <f t="shared" si="100"/>
        <v>226591.2</v>
      </c>
      <c r="Q734" s="2">
        <f t="shared" si="101"/>
        <v>242452.57666666631</v>
      </c>
      <c r="R734" s="16">
        <f t="shared" si="102"/>
        <v>47584.129999999976</v>
      </c>
      <c r="S734" s="2">
        <f t="shared" si="103"/>
        <v>31722.75333333368</v>
      </c>
      <c r="T734" s="14">
        <f t="shared" si="104"/>
        <v>0.1735536526936978</v>
      </c>
      <c r="U734" s="5">
        <f t="shared" si="105"/>
        <v>0.11570243512913318</v>
      </c>
      <c r="V734" s="14">
        <f t="shared" si="106"/>
        <v>0.1735536526936978</v>
      </c>
      <c r="W734" s="11">
        <f t="shared" si="107"/>
        <v>0.11570243512913318</v>
      </c>
    </row>
    <row r="735" spans="1:23" ht="18" x14ac:dyDescent="0.25">
      <c r="A735" t="s">
        <v>99</v>
      </c>
      <c r="B735" s="15" t="s">
        <v>198</v>
      </c>
      <c r="C735" t="s">
        <v>70</v>
      </c>
      <c r="D735" t="s">
        <v>7</v>
      </c>
      <c r="E735" t="s">
        <v>121</v>
      </c>
      <c r="F735" t="s">
        <v>14</v>
      </c>
      <c r="G735">
        <v>9</v>
      </c>
      <c r="H735" s="18">
        <v>45882</v>
      </c>
      <c r="I735" s="16">
        <v>24925.03</v>
      </c>
      <c r="J735" s="2">
        <v>24925.03</v>
      </c>
      <c r="K735" s="2">
        <f t="shared" si="99"/>
        <v>224325.27</v>
      </c>
      <c r="L735" s="4"/>
      <c r="M735" s="27"/>
      <c r="N735" s="16">
        <v>20599.2</v>
      </c>
      <c r="O735" s="2">
        <v>22041.143333333301</v>
      </c>
      <c r="P735" s="16">
        <f t="shared" si="100"/>
        <v>185392.80000000002</v>
      </c>
      <c r="Q735" s="2">
        <f t="shared" si="101"/>
        <v>198370.28999999972</v>
      </c>
      <c r="R735" s="16">
        <f t="shared" si="102"/>
        <v>38932.469999999987</v>
      </c>
      <c r="S735" s="2">
        <f t="shared" si="103"/>
        <v>25954.980000000283</v>
      </c>
      <c r="T735" s="14">
        <f t="shared" si="104"/>
        <v>0.1735536526936978</v>
      </c>
      <c r="U735" s="5">
        <f t="shared" si="105"/>
        <v>0.11570243512913318</v>
      </c>
      <c r="V735" s="14">
        <f t="shared" si="106"/>
        <v>0.1735536526936978</v>
      </c>
      <c r="W735" s="11">
        <f t="shared" si="107"/>
        <v>0.11570243512913318</v>
      </c>
    </row>
    <row r="736" spans="1:23" ht="18" x14ac:dyDescent="0.25">
      <c r="A736" t="s">
        <v>99</v>
      </c>
      <c r="B736" s="15" t="s">
        <v>198</v>
      </c>
      <c r="C736" t="s">
        <v>70</v>
      </c>
      <c r="D736" t="s">
        <v>7</v>
      </c>
      <c r="E736" t="s">
        <v>121</v>
      </c>
      <c r="F736" t="s">
        <v>14</v>
      </c>
      <c r="G736">
        <v>4</v>
      </c>
      <c r="H736" s="18">
        <v>45911</v>
      </c>
      <c r="I736" s="16">
        <v>24925.03</v>
      </c>
      <c r="J736" s="2">
        <v>24925.03</v>
      </c>
      <c r="K736" s="2">
        <f t="shared" si="99"/>
        <v>99700.12</v>
      </c>
      <c r="L736" s="4"/>
      <c r="M736" s="27"/>
      <c r="N736" s="16">
        <v>20599.2</v>
      </c>
      <c r="O736" s="2">
        <v>22041.143333333301</v>
      </c>
      <c r="P736" s="16">
        <f t="shared" si="100"/>
        <v>82396.800000000003</v>
      </c>
      <c r="Q736" s="2">
        <f t="shared" si="101"/>
        <v>88164.573333333203</v>
      </c>
      <c r="R736" s="16">
        <f t="shared" si="102"/>
        <v>17303.319999999992</v>
      </c>
      <c r="S736" s="2">
        <f t="shared" si="103"/>
        <v>11535.546666666793</v>
      </c>
      <c r="T736" s="14">
        <f t="shared" si="104"/>
        <v>0.1735536526936978</v>
      </c>
      <c r="U736" s="5">
        <f t="shared" si="105"/>
        <v>0.11570243512913318</v>
      </c>
      <c r="V736" s="14">
        <f t="shared" si="106"/>
        <v>0.1735536526936978</v>
      </c>
      <c r="W736" s="11">
        <f t="shared" si="107"/>
        <v>0.11570243512913318</v>
      </c>
    </row>
    <row r="737" spans="1:23" ht="18" x14ac:dyDescent="0.25">
      <c r="A737" t="s">
        <v>99</v>
      </c>
      <c r="B737" s="15" t="s">
        <v>198</v>
      </c>
      <c r="C737" t="s">
        <v>70</v>
      </c>
      <c r="D737" t="s">
        <v>7</v>
      </c>
      <c r="E737" t="s">
        <v>121</v>
      </c>
      <c r="F737" t="s">
        <v>14</v>
      </c>
      <c r="G737">
        <v>4</v>
      </c>
      <c r="H737" s="18">
        <v>45911</v>
      </c>
      <c r="I737" s="16">
        <v>24925.03</v>
      </c>
      <c r="J737" s="2">
        <v>24925.03</v>
      </c>
      <c r="K737" s="2">
        <f t="shared" si="99"/>
        <v>99700.12</v>
      </c>
      <c r="L737" s="4"/>
      <c r="M737" s="27"/>
      <c r="N737" s="16">
        <v>20599.2</v>
      </c>
      <c r="O737" s="2">
        <v>22041.143333333301</v>
      </c>
      <c r="P737" s="16">
        <f t="shared" si="100"/>
        <v>82396.800000000003</v>
      </c>
      <c r="Q737" s="2">
        <f t="shared" si="101"/>
        <v>88164.573333333203</v>
      </c>
      <c r="R737" s="16">
        <f t="shared" si="102"/>
        <v>17303.319999999992</v>
      </c>
      <c r="S737" s="2">
        <f t="shared" si="103"/>
        <v>11535.546666666793</v>
      </c>
      <c r="T737" s="14">
        <f t="shared" si="104"/>
        <v>0.1735536526936978</v>
      </c>
      <c r="U737" s="5">
        <f t="shared" si="105"/>
        <v>0.11570243512913318</v>
      </c>
      <c r="V737" s="14">
        <f t="shared" si="106"/>
        <v>0.1735536526936978</v>
      </c>
      <c r="W737" s="11">
        <f t="shared" si="107"/>
        <v>0.11570243512913318</v>
      </c>
    </row>
    <row r="738" spans="1:23" ht="18" x14ac:dyDescent="0.25">
      <c r="A738" t="s">
        <v>99</v>
      </c>
      <c r="B738" s="15" t="s">
        <v>198</v>
      </c>
      <c r="C738" t="s">
        <v>70</v>
      </c>
      <c r="D738" t="s">
        <v>7</v>
      </c>
      <c r="E738" t="s">
        <v>121</v>
      </c>
      <c r="F738" t="s">
        <v>14</v>
      </c>
      <c r="G738">
        <v>11</v>
      </c>
      <c r="H738" s="18">
        <v>45911</v>
      </c>
      <c r="I738" s="16">
        <v>24925.03</v>
      </c>
      <c r="J738" s="2">
        <v>24925.03</v>
      </c>
      <c r="K738" s="2">
        <f t="shared" si="99"/>
        <v>274175.32999999996</v>
      </c>
      <c r="L738" s="4"/>
      <c r="M738" s="27"/>
      <c r="N738" s="16">
        <v>20599.2</v>
      </c>
      <c r="O738" s="2">
        <v>22041.143333333301</v>
      </c>
      <c r="P738" s="16">
        <f t="shared" si="100"/>
        <v>226591.2</v>
      </c>
      <c r="Q738" s="2">
        <f t="shared" si="101"/>
        <v>242452.57666666631</v>
      </c>
      <c r="R738" s="16">
        <f t="shared" si="102"/>
        <v>47584.129999999976</v>
      </c>
      <c r="S738" s="2">
        <f t="shared" si="103"/>
        <v>31722.75333333368</v>
      </c>
      <c r="T738" s="14">
        <f t="shared" si="104"/>
        <v>0.1735536526936978</v>
      </c>
      <c r="U738" s="5">
        <f t="shared" si="105"/>
        <v>0.11570243512913318</v>
      </c>
      <c r="V738" s="14">
        <f t="shared" si="106"/>
        <v>0.1735536526936978</v>
      </c>
      <c r="W738" s="11">
        <f t="shared" si="107"/>
        <v>0.11570243512913318</v>
      </c>
    </row>
    <row r="739" spans="1:23" ht="18" x14ac:dyDescent="0.25">
      <c r="A739" t="s">
        <v>99</v>
      </c>
      <c r="B739" s="15" t="s">
        <v>198</v>
      </c>
      <c r="C739" t="s">
        <v>70</v>
      </c>
      <c r="D739" t="s">
        <v>7</v>
      </c>
      <c r="E739" t="s">
        <v>121</v>
      </c>
      <c r="F739" t="s">
        <v>14</v>
      </c>
      <c r="G739">
        <v>7</v>
      </c>
      <c r="H739" s="18">
        <v>45925</v>
      </c>
      <c r="I739" s="16">
        <v>24925.03</v>
      </c>
      <c r="J739" s="2">
        <v>24925.03</v>
      </c>
      <c r="K739" s="2">
        <f t="shared" si="99"/>
        <v>174475.21</v>
      </c>
      <c r="L739" s="4"/>
      <c r="M739" s="27"/>
      <c r="N739" s="16">
        <v>20599.2</v>
      </c>
      <c r="O739" s="2">
        <v>22041.143333333301</v>
      </c>
      <c r="P739" s="16">
        <f t="shared" si="100"/>
        <v>144194.4</v>
      </c>
      <c r="Q739" s="2">
        <f t="shared" si="101"/>
        <v>154288.00333333309</v>
      </c>
      <c r="R739" s="16">
        <f t="shared" si="102"/>
        <v>30280.809999999987</v>
      </c>
      <c r="S739" s="2">
        <f t="shared" si="103"/>
        <v>20187.206666666887</v>
      </c>
      <c r="T739" s="14">
        <f t="shared" si="104"/>
        <v>0.1735536526936978</v>
      </c>
      <c r="U739" s="5">
        <f t="shared" si="105"/>
        <v>0.11570243512913318</v>
      </c>
      <c r="V739" s="14">
        <f t="shared" si="106"/>
        <v>0.1735536526936978</v>
      </c>
      <c r="W739" s="11">
        <f t="shared" si="107"/>
        <v>0.11570243512913318</v>
      </c>
    </row>
    <row r="740" spans="1:23" ht="18" x14ac:dyDescent="0.25">
      <c r="A740" t="s">
        <v>99</v>
      </c>
      <c r="B740" s="15" t="s">
        <v>198</v>
      </c>
      <c r="C740" t="s">
        <v>70</v>
      </c>
      <c r="D740" t="s">
        <v>7</v>
      </c>
      <c r="E740" t="s">
        <v>121</v>
      </c>
      <c r="F740" t="s">
        <v>14</v>
      </c>
      <c r="G740">
        <v>18</v>
      </c>
      <c r="H740" s="18">
        <v>45995</v>
      </c>
      <c r="I740" s="16">
        <v>24925.03</v>
      </c>
      <c r="J740" s="2">
        <v>24925.03</v>
      </c>
      <c r="K740" s="2">
        <f t="shared" si="99"/>
        <v>448650.54</v>
      </c>
      <c r="L740" s="4"/>
      <c r="M740" s="27"/>
      <c r="N740" s="16">
        <v>20599.2</v>
      </c>
      <c r="O740" s="2">
        <v>22041.143333333301</v>
      </c>
      <c r="P740" s="16">
        <f t="shared" si="100"/>
        <v>370785.60000000003</v>
      </c>
      <c r="Q740" s="2">
        <f t="shared" si="101"/>
        <v>396740.57999999943</v>
      </c>
      <c r="R740" s="16">
        <f t="shared" si="102"/>
        <v>77864.939999999973</v>
      </c>
      <c r="S740" s="2">
        <f t="shared" si="103"/>
        <v>51909.960000000567</v>
      </c>
      <c r="T740" s="14">
        <f t="shared" si="104"/>
        <v>0.1735536526936978</v>
      </c>
      <c r="U740" s="5">
        <f t="shared" si="105"/>
        <v>0.11570243512913318</v>
      </c>
      <c r="V740" s="14">
        <f t="shared" si="106"/>
        <v>0.1735536526936978</v>
      </c>
      <c r="W740" s="11">
        <f t="shared" si="107"/>
        <v>0.11570243512913318</v>
      </c>
    </row>
    <row r="741" spans="1:23" ht="18" x14ac:dyDescent="0.25">
      <c r="A741" t="s">
        <v>3</v>
      </c>
      <c r="B741" s="15" t="s">
        <v>198</v>
      </c>
      <c r="C741" t="s">
        <v>70</v>
      </c>
      <c r="D741" t="s">
        <v>7</v>
      </c>
      <c r="E741" t="s">
        <v>71</v>
      </c>
      <c r="F741" t="s">
        <v>14</v>
      </c>
      <c r="G741">
        <v>20</v>
      </c>
      <c r="H741" s="18">
        <v>45670</v>
      </c>
      <c r="I741" s="16">
        <v>20599.189999999999</v>
      </c>
      <c r="J741" s="2">
        <v>20599.189999999999</v>
      </c>
      <c r="K741" s="2">
        <f t="shared" si="99"/>
        <v>411983.8</v>
      </c>
      <c r="L741" s="4"/>
      <c r="M741" s="27"/>
      <c r="N741" s="16">
        <v>11306.495000000001</v>
      </c>
      <c r="O741" s="2">
        <v>20610.142</v>
      </c>
      <c r="P741" s="16">
        <f t="shared" si="100"/>
        <v>226129.90000000002</v>
      </c>
      <c r="Q741" s="2">
        <f t="shared" si="101"/>
        <v>412202.83999999997</v>
      </c>
      <c r="R741" s="16">
        <f t="shared" si="102"/>
        <v>185853.89999999997</v>
      </c>
      <c r="S741" s="2">
        <f t="shared" si="103"/>
        <v>-219.0400000000227</v>
      </c>
      <c r="T741" s="14">
        <f t="shared" si="104"/>
        <v>0.45111943722058967</v>
      </c>
      <c r="U741" s="5">
        <f t="shared" si="105"/>
        <v>-5.3167139096251534E-4</v>
      </c>
      <c r="V741" s="14">
        <f t="shared" si="106"/>
        <v>0.45111943722058967</v>
      </c>
      <c r="W741" s="11">
        <f t="shared" si="107"/>
        <v>-5.3167139096251534E-4</v>
      </c>
    </row>
    <row r="742" spans="1:23" ht="18" x14ac:dyDescent="0.25">
      <c r="A742" t="s">
        <v>3</v>
      </c>
      <c r="B742" s="15" t="s">
        <v>198</v>
      </c>
      <c r="C742" t="s">
        <v>70</v>
      </c>
      <c r="D742" t="s">
        <v>7</v>
      </c>
      <c r="E742" t="s">
        <v>71</v>
      </c>
      <c r="F742" t="s">
        <v>14</v>
      </c>
      <c r="G742">
        <v>17</v>
      </c>
      <c r="H742" s="18">
        <v>45670</v>
      </c>
      <c r="I742" s="16">
        <v>20599.189999999999</v>
      </c>
      <c r="J742" s="2">
        <v>20599.189999999999</v>
      </c>
      <c r="K742" s="2">
        <f t="shared" si="99"/>
        <v>350186.23</v>
      </c>
      <c r="L742" s="4"/>
      <c r="M742" s="27"/>
      <c r="N742" s="16">
        <v>11306.495000000001</v>
      </c>
      <c r="O742" s="2">
        <v>20610.142</v>
      </c>
      <c r="P742" s="16">
        <f t="shared" si="100"/>
        <v>192210.41500000001</v>
      </c>
      <c r="Q742" s="2">
        <f t="shared" si="101"/>
        <v>350372.41399999999</v>
      </c>
      <c r="R742" s="16">
        <f t="shared" si="102"/>
        <v>157975.81499999997</v>
      </c>
      <c r="S742" s="2">
        <f t="shared" si="103"/>
        <v>-186.1840000000193</v>
      </c>
      <c r="T742" s="14">
        <f t="shared" si="104"/>
        <v>0.45111943722058967</v>
      </c>
      <c r="U742" s="5">
        <f t="shared" si="105"/>
        <v>-5.3167139096251534E-4</v>
      </c>
      <c r="V742" s="14">
        <f t="shared" si="106"/>
        <v>0.45111943722058967</v>
      </c>
      <c r="W742" s="11">
        <f t="shared" si="107"/>
        <v>-5.3167139096251534E-4</v>
      </c>
    </row>
    <row r="743" spans="1:23" ht="18" x14ac:dyDescent="0.25">
      <c r="A743" t="s">
        <v>3</v>
      </c>
      <c r="B743" s="15" t="s">
        <v>198</v>
      </c>
      <c r="C743" t="s">
        <v>70</v>
      </c>
      <c r="D743" t="s">
        <v>7</v>
      </c>
      <c r="E743" t="s">
        <v>71</v>
      </c>
      <c r="F743" t="s">
        <v>14</v>
      </c>
      <c r="G743">
        <v>1</v>
      </c>
      <c r="H743" s="18">
        <v>45670</v>
      </c>
      <c r="I743" s="16">
        <v>20599.189999999999</v>
      </c>
      <c r="J743" s="2">
        <v>20599.189999999999</v>
      </c>
      <c r="K743" s="2">
        <f t="shared" si="99"/>
        <v>20599.189999999999</v>
      </c>
      <c r="L743" s="4"/>
      <c r="M743" s="27"/>
      <c r="N743" s="16">
        <v>11306.495000000001</v>
      </c>
      <c r="O743" s="2">
        <v>20610.142</v>
      </c>
      <c r="P743" s="16">
        <f t="shared" si="100"/>
        <v>11306.495000000001</v>
      </c>
      <c r="Q743" s="2">
        <f t="shared" si="101"/>
        <v>20610.142</v>
      </c>
      <c r="R743" s="16">
        <f t="shared" si="102"/>
        <v>9292.6949999999979</v>
      </c>
      <c r="S743" s="2">
        <f t="shared" si="103"/>
        <v>-10.952000000001135</v>
      </c>
      <c r="T743" s="14">
        <f t="shared" si="104"/>
        <v>0.45111943722058967</v>
      </c>
      <c r="U743" s="5">
        <f t="shared" si="105"/>
        <v>-5.3167139096251534E-4</v>
      </c>
      <c r="V743" s="14">
        <f t="shared" si="106"/>
        <v>0.45111943722058967</v>
      </c>
      <c r="W743" s="11">
        <f t="shared" si="107"/>
        <v>-5.3167139096251534E-4</v>
      </c>
    </row>
    <row r="744" spans="1:23" ht="18" x14ac:dyDescent="0.25">
      <c r="A744" t="s">
        <v>3</v>
      </c>
      <c r="B744" s="15" t="s">
        <v>198</v>
      </c>
      <c r="C744" t="s">
        <v>70</v>
      </c>
      <c r="D744" t="s">
        <v>7</v>
      </c>
      <c r="E744" t="s">
        <v>71</v>
      </c>
      <c r="F744" t="s">
        <v>14</v>
      </c>
      <c r="G744">
        <v>10</v>
      </c>
      <c r="H744" s="18">
        <v>45684</v>
      </c>
      <c r="I744" s="16">
        <v>20599.189999999999</v>
      </c>
      <c r="J744" s="2">
        <v>20599.189999999999</v>
      </c>
      <c r="K744" s="2">
        <f t="shared" si="99"/>
        <v>205991.9</v>
      </c>
      <c r="L744" s="4"/>
      <c r="M744" s="27"/>
      <c r="N744" s="16">
        <v>11306.495000000001</v>
      </c>
      <c r="O744" s="2">
        <v>20610.142</v>
      </c>
      <c r="P744" s="16">
        <f t="shared" si="100"/>
        <v>113064.95000000001</v>
      </c>
      <c r="Q744" s="2">
        <f t="shared" si="101"/>
        <v>206101.41999999998</v>
      </c>
      <c r="R744" s="16">
        <f t="shared" si="102"/>
        <v>92926.949999999983</v>
      </c>
      <c r="S744" s="2">
        <f t="shared" si="103"/>
        <v>-109.52000000001135</v>
      </c>
      <c r="T744" s="14">
        <f t="shared" si="104"/>
        <v>0.45111943722058967</v>
      </c>
      <c r="U744" s="5">
        <f t="shared" si="105"/>
        <v>-5.3167139096251534E-4</v>
      </c>
      <c r="V744" s="14">
        <f t="shared" si="106"/>
        <v>0.45111943722058967</v>
      </c>
      <c r="W744" s="11">
        <f t="shared" si="107"/>
        <v>-5.3167139096251534E-4</v>
      </c>
    </row>
    <row r="745" spans="1:23" ht="18" x14ac:dyDescent="0.25">
      <c r="A745" t="s">
        <v>3</v>
      </c>
      <c r="B745" s="15" t="s">
        <v>198</v>
      </c>
      <c r="C745" t="s">
        <v>70</v>
      </c>
      <c r="D745" t="s">
        <v>7</v>
      </c>
      <c r="E745" t="s">
        <v>71</v>
      </c>
      <c r="F745" t="s">
        <v>14</v>
      </c>
      <c r="G745">
        <v>10</v>
      </c>
      <c r="H745" s="18">
        <v>45714</v>
      </c>
      <c r="I745" s="16">
        <v>20599.189999999999</v>
      </c>
      <c r="J745" s="2">
        <v>20599.189999999999</v>
      </c>
      <c r="K745" s="2">
        <f t="shared" si="99"/>
        <v>205991.9</v>
      </c>
      <c r="L745" s="4"/>
      <c r="M745" s="27"/>
      <c r="N745" s="16">
        <v>11306.495000000001</v>
      </c>
      <c r="O745" s="2">
        <v>20610.142</v>
      </c>
      <c r="P745" s="16">
        <f t="shared" si="100"/>
        <v>113064.95000000001</v>
      </c>
      <c r="Q745" s="2">
        <f t="shared" si="101"/>
        <v>206101.41999999998</v>
      </c>
      <c r="R745" s="16">
        <f t="shared" si="102"/>
        <v>92926.949999999983</v>
      </c>
      <c r="S745" s="2">
        <f t="shared" si="103"/>
        <v>-109.52000000001135</v>
      </c>
      <c r="T745" s="14">
        <f t="shared" si="104"/>
        <v>0.45111943722058967</v>
      </c>
      <c r="U745" s="5">
        <f t="shared" si="105"/>
        <v>-5.3167139096251534E-4</v>
      </c>
      <c r="V745" s="14">
        <f t="shared" si="106"/>
        <v>0.45111943722058967</v>
      </c>
      <c r="W745" s="11">
        <f t="shared" si="107"/>
        <v>-5.3167139096251534E-4</v>
      </c>
    </row>
    <row r="746" spans="1:23" ht="18" x14ac:dyDescent="0.25">
      <c r="A746" t="s">
        <v>3</v>
      </c>
      <c r="B746" s="15" t="s">
        <v>198</v>
      </c>
      <c r="C746" t="s">
        <v>70</v>
      </c>
      <c r="D746" t="s">
        <v>7</v>
      </c>
      <c r="E746" t="s">
        <v>71</v>
      </c>
      <c r="F746" t="s">
        <v>14</v>
      </c>
      <c r="G746">
        <v>2</v>
      </c>
      <c r="H746" s="18">
        <v>45715</v>
      </c>
      <c r="I746" s="16">
        <v>20599.189999999999</v>
      </c>
      <c r="J746" s="2">
        <v>20599.21</v>
      </c>
      <c r="K746" s="2">
        <f t="shared" si="99"/>
        <v>41198.42</v>
      </c>
      <c r="L746" s="4"/>
      <c r="M746" s="27"/>
      <c r="N746" s="16">
        <v>11306.495000000001</v>
      </c>
      <c r="O746" s="2">
        <v>20610.142298507399</v>
      </c>
      <c r="P746" s="16">
        <f t="shared" si="100"/>
        <v>22612.99</v>
      </c>
      <c r="Q746" s="2">
        <f t="shared" si="101"/>
        <v>41220.284597014797</v>
      </c>
      <c r="R746" s="16">
        <f t="shared" si="102"/>
        <v>18585.429999999997</v>
      </c>
      <c r="S746" s="2">
        <f t="shared" si="103"/>
        <v>-21.864597014799074</v>
      </c>
      <c r="T746" s="14">
        <f t="shared" si="104"/>
        <v>0.45111997013477695</v>
      </c>
      <c r="U746" s="5">
        <f t="shared" si="105"/>
        <v>-5.3071445494266714E-4</v>
      </c>
      <c r="V746" s="14">
        <f t="shared" si="106"/>
        <v>0.45111997013477695</v>
      </c>
      <c r="W746" s="11">
        <f t="shared" si="107"/>
        <v>-5.3071445494266714E-4</v>
      </c>
    </row>
    <row r="747" spans="1:23" ht="18" x14ac:dyDescent="0.25">
      <c r="A747" t="s">
        <v>3</v>
      </c>
      <c r="B747" s="15" t="s">
        <v>198</v>
      </c>
      <c r="C747" t="s">
        <v>70</v>
      </c>
      <c r="D747" t="s">
        <v>7</v>
      </c>
      <c r="E747" t="s">
        <v>71</v>
      </c>
      <c r="F747" t="s">
        <v>14</v>
      </c>
      <c r="G747">
        <v>4</v>
      </c>
      <c r="H747" s="18">
        <v>45728</v>
      </c>
      <c r="I747" s="16">
        <v>20599.189999999999</v>
      </c>
      <c r="J747" s="2">
        <v>20599.189999999999</v>
      </c>
      <c r="K747" s="2">
        <f t="shared" si="99"/>
        <v>82396.759999999995</v>
      </c>
      <c r="L747" s="4"/>
      <c r="M747" s="27"/>
      <c r="N747" s="16">
        <v>11306.495000000001</v>
      </c>
      <c r="O747" s="2">
        <v>20610.142</v>
      </c>
      <c r="P747" s="16">
        <f t="shared" si="100"/>
        <v>45225.98</v>
      </c>
      <c r="Q747" s="2">
        <f t="shared" si="101"/>
        <v>82440.567999999999</v>
      </c>
      <c r="R747" s="16">
        <f t="shared" si="102"/>
        <v>37170.779999999992</v>
      </c>
      <c r="S747" s="2">
        <f t="shared" si="103"/>
        <v>-43.80800000000454</v>
      </c>
      <c r="T747" s="14">
        <f t="shared" si="104"/>
        <v>0.45111943722058967</v>
      </c>
      <c r="U747" s="5">
        <f t="shared" si="105"/>
        <v>-5.3167139096251534E-4</v>
      </c>
      <c r="V747" s="14">
        <f t="shared" si="106"/>
        <v>0.45111943722058967</v>
      </c>
      <c r="W747" s="11">
        <f t="shared" si="107"/>
        <v>-5.3167139096251534E-4</v>
      </c>
    </row>
    <row r="748" spans="1:23" ht="18" x14ac:dyDescent="0.25">
      <c r="A748" t="s">
        <v>3</v>
      </c>
      <c r="B748" s="15" t="s">
        <v>198</v>
      </c>
      <c r="C748" t="s">
        <v>70</v>
      </c>
      <c r="D748" t="s">
        <v>7</v>
      </c>
      <c r="E748" t="s">
        <v>71</v>
      </c>
      <c r="F748" t="s">
        <v>14</v>
      </c>
      <c r="G748">
        <v>20</v>
      </c>
      <c r="H748" s="18">
        <v>45742</v>
      </c>
      <c r="I748" s="16">
        <v>20599.189999999999</v>
      </c>
      <c r="J748" s="2">
        <v>20599.189999999999</v>
      </c>
      <c r="K748" s="2">
        <f t="shared" si="99"/>
        <v>411983.8</v>
      </c>
      <c r="L748" s="4"/>
      <c r="M748" s="27"/>
      <c r="N748" s="16">
        <v>11306.495000000001</v>
      </c>
      <c r="O748" s="2">
        <v>20610.142</v>
      </c>
      <c r="P748" s="16">
        <f t="shared" si="100"/>
        <v>226129.90000000002</v>
      </c>
      <c r="Q748" s="2">
        <f t="shared" si="101"/>
        <v>412202.83999999997</v>
      </c>
      <c r="R748" s="16">
        <f t="shared" si="102"/>
        <v>185853.89999999997</v>
      </c>
      <c r="S748" s="2">
        <f t="shared" si="103"/>
        <v>-219.0400000000227</v>
      </c>
      <c r="T748" s="14">
        <f t="shared" si="104"/>
        <v>0.45111943722058967</v>
      </c>
      <c r="U748" s="5">
        <f t="shared" si="105"/>
        <v>-5.3167139096251534E-4</v>
      </c>
      <c r="V748" s="14">
        <f t="shared" si="106"/>
        <v>0.45111943722058967</v>
      </c>
      <c r="W748" s="11">
        <f t="shared" si="107"/>
        <v>-5.3167139096251534E-4</v>
      </c>
    </row>
    <row r="749" spans="1:23" ht="18" x14ac:dyDescent="0.25">
      <c r="A749" t="s">
        <v>3</v>
      </c>
      <c r="B749" s="15" t="s">
        <v>198</v>
      </c>
      <c r="C749" t="s">
        <v>70</v>
      </c>
      <c r="D749" t="s">
        <v>7</v>
      </c>
      <c r="E749" t="s">
        <v>71</v>
      </c>
      <c r="F749" t="s">
        <v>14</v>
      </c>
      <c r="G749">
        <v>1</v>
      </c>
      <c r="H749" s="18">
        <v>45757</v>
      </c>
      <c r="I749" s="16">
        <v>20599.189999999999</v>
      </c>
      <c r="J749" s="2">
        <v>20599.189999999999</v>
      </c>
      <c r="K749" s="2">
        <f t="shared" si="99"/>
        <v>20599.189999999999</v>
      </c>
      <c r="L749" s="4"/>
      <c r="M749" s="27"/>
      <c r="N749" s="16">
        <v>11306.495000000001</v>
      </c>
      <c r="O749" s="2">
        <v>20610.142</v>
      </c>
      <c r="P749" s="16">
        <f t="shared" si="100"/>
        <v>11306.495000000001</v>
      </c>
      <c r="Q749" s="2">
        <f t="shared" si="101"/>
        <v>20610.142</v>
      </c>
      <c r="R749" s="16">
        <f t="shared" si="102"/>
        <v>9292.6949999999979</v>
      </c>
      <c r="S749" s="2">
        <f t="shared" si="103"/>
        <v>-10.952000000001135</v>
      </c>
      <c r="T749" s="14">
        <f t="shared" si="104"/>
        <v>0.45111943722058967</v>
      </c>
      <c r="U749" s="5">
        <f t="shared" si="105"/>
        <v>-5.3167139096251534E-4</v>
      </c>
      <c r="V749" s="14">
        <f t="shared" si="106"/>
        <v>0.45111943722058967</v>
      </c>
      <c r="W749" s="11">
        <f t="shared" si="107"/>
        <v>-5.3167139096251534E-4</v>
      </c>
    </row>
    <row r="750" spans="1:23" ht="18" x14ac:dyDescent="0.25">
      <c r="A750" t="s">
        <v>3</v>
      </c>
      <c r="B750" s="15" t="s">
        <v>198</v>
      </c>
      <c r="C750" t="s">
        <v>70</v>
      </c>
      <c r="D750" t="s">
        <v>7</v>
      </c>
      <c r="E750" t="s">
        <v>71</v>
      </c>
      <c r="F750" t="s">
        <v>14</v>
      </c>
      <c r="G750">
        <v>2</v>
      </c>
      <c r="H750" s="18">
        <v>45769</v>
      </c>
      <c r="I750" s="16">
        <v>20599.189999999999</v>
      </c>
      <c r="J750" s="2">
        <v>20599.21</v>
      </c>
      <c r="K750" s="2">
        <f t="shared" si="99"/>
        <v>41198.42</v>
      </c>
      <c r="L750" s="4"/>
      <c r="M750" s="27"/>
      <c r="N750" s="16">
        <v>11306.495000000001</v>
      </c>
      <c r="O750" s="2">
        <v>20610.142298507399</v>
      </c>
      <c r="P750" s="16">
        <f t="shared" si="100"/>
        <v>22612.99</v>
      </c>
      <c r="Q750" s="2">
        <f t="shared" si="101"/>
        <v>41220.284597014797</v>
      </c>
      <c r="R750" s="16">
        <f t="shared" si="102"/>
        <v>18585.429999999997</v>
      </c>
      <c r="S750" s="2">
        <f t="shared" si="103"/>
        <v>-21.864597014799074</v>
      </c>
      <c r="T750" s="14">
        <f t="shared" si="104"/>
        <v>0.45111997013477695</v>
      </c>
      <c r="U750" s="5">
        <f t="shared" si="105"/>
        <v>-5.3071445494266714E-4</v>
      </c>
      <c r="V750" s="14">
        <f t="shared" si="106"/>
        <v>0.45111997013477695</v>
      </c>
      <c r="W750" s="11">
        <f t="shared" si="107"/>
        <v>-5.3071445494266714E-4</v>
      </c>
    </row>
    <row r="751" spans="1:23" ht="18" x14ac:dyDescent="0.25">
      <c r="A751" t="s">
        <v>3</v>
      </c>
      <c r="B751" s="15" t="s">
        <v>198</v>
      </c>
      <c r="C751" t="s">
        <v>70</v>
      </c>
      <c r="D751" t="s">
        <v>7</v>
      </c>
      <c r="E751" t="s">
        <v>71</v>
      </c>
      <c r="F751" t="s">
        <v>14</v>
      </c>
      <c r="G751">
        <v>2</v>
      </c>
      <c r="H751" s="18">
        <v>45770</v>
      </c>
      <c r="I751" s="16">
        <v>20599.189999999999</v>
      </c>
      <c r="J751" s="2">
        <v>20599.21</v>
      </c>
      <c r="K751" s="2">
        <f t="shared" si="99"/>
        <v>41198.42</v>
      </c>
      <c r="L751" s="4"/>
      <c r="M751" s="27"/>
      <c r="N751" s="16">
        <v>11306.495000000001</v>
      </c>
      <c r="O751" s="2">
        <v>20610.142298507399</v>
      </c>
      <c r="P751" s="16">
        <f t="shared" si="100"/>
        <v>22612.99</v>
      </c>
      <c r="Q751" s="2">
        <f t="shared" si="101"/>
        <v>41220.284597014797</v>
      </c>
      <c r="R751" s="16">
        <f t="shared" si="102"/>
        <v>18585.429999999997</v>
      </c>
      <c r="S751" s="2">
        <f t="shared" si="103"/>
        <v>-21.864597014799074</v>
      </c>
      <c r="T751" s="14">
        <f t="shared" si="104"/>
        <v>0.45111997013477695</v>
      </c>
      <c r="U751" s="5">
        <f t="shared" si="105"/>
        <v>-5.3071445494266714E-4</v>
      </c>
      <c r="V751" s="14">
        <f t="shared" si="106"/>
        <v>0.45111997013477695</v>
      </c>
      <c r="W751" s="11">
        <f t="shared" si="107"/>
        <v>-5.3071445494266714E-4</v>
      </c>
    </row>
    <row r="752" spans="1:23" ht="18" x14ac:dyDescent="0.25">
      <c r="A752" t="s">
        <v>3</v>
      </c>
      <c r="B752" s="15" t="s">
        <v>198</v>
      </c>
      <c r="C752" t="s">
        <v>70</v>
      </c>
      <c r="D752" t="s">
        <v>7</v>
      </c>
      <c r="E752" t="s">
        <v>71</v>
      </c>
      <c r="F752" t="s">
        <v>14</v>
      </c>
      <c r="G752">
        <v>20</v>
      </c>
      <c r="H752" s="18">
        <v>45789</v>
      </c>
      <c r="I752" s="16">
        <v>20599.189999999999</v>
      </c>
      <c r="J752" s="2">
        <v>20599.189999999999</v>
      </c>
      <c r="K752" s="2">
        <f t="shared" si="99"/>
        <v>411983.8</v>
      </c>
      <c r="L752" s="4"/>
      <c r="M752" s="27"/>
      <c r="N752" s="16">
        <v>11306.495000000001</v>
      </c>
      <c r="O752" s="2">
        <v>20610.142</v>
      </c>
      <c r="P752" s="16">
        <f t="shared" si="100"/>
        <v>226129.90000000002</v>
      </c>
      <c r="Q752" s="2">
        <f t="shared" si="101"/>
        <v>412202.83999999997</v>
      </c>
      <c r="R752" s="16">
        <f t="shared" si="102"/>
        <v>185853.89999999997</v>
      </c>
      <c r="S752" s="2">
        <f t="shared" si="103"/>
        <v>-219.0400000000227</v>
      </c>
      <c r="T752" s="14">
        <f t="shared" si="104"/>
        <v>0.45111943722058967</v>
      </c>
      <c r="U752" s="5">
        <f t="shared" si="105"/>
        <v>-5.3167139096251534E-4</v>
      </c>
      <c r="V752" s="14">
        <f t="shared" si="106"/>
        <v>0.45111943722058967</v>
      </c>
      <c r="W752" s="11">
        <f t="shared" si="107"/>
        <v>-5.3167139096251534E-4</v>
      </c>
    </row>
    <row r="753" spans="1:23" ht="18" x14ac:dyDescent="0.25">
      <c r="A753" t="s">
        <v>3</v>
      </c>
      <c r="B753" s="15" t="s">
        <v>198</v>
      </c>
      <c r="C753" t="s">
        <v>70</v>
      </c>
      <c r="D753" t="s">
        <v>7</v>
      </c>
      <c r="E753" t="s">
        <v>71</v>
      </c>
      <c r="F753" t="s">
        <v>14</v>
      </c>
      <c r="G753">
        <v>18</v>
      </c>
      <c r="H753" s="18">
        <v>45790</v>
      </c>
      <c r="I753" s="16">
        <v>20599.189999999999</v>
      </c>
      <c r="J753" s="2">
        <v>20599.189999999999</v>
      </c>
      <c r="K753" s="2">
        <f t="shared" si="99"/>
        <v>370785.42</v>
      </c>
      <c r="L753" s="4"/>
      <c r="M753" s="27"/>
      <c r="N753" s="16">
        <v>11306.495000000001</v>
      </c>
      <c r="O753" s="2">
        <v>20610.142</v>
      </c>
      <c r="P753" s="16">
        <f t="shared" si="100"/>
        <v>203516.91</v>
      </c>
      <c r="Q753" s="2">
        <f t="shared" si="101"/>
        <v>370982.55599999998</v>
      </c>
      <c r="R753" s="16">
        <f t="shared" si="102"/>
        <v>167268.50999999995</v>
      </c>
      <c r="S753" s="2">
        <f t="shared" si="103"/>
        <v>-197.13600000002043</v>
      </c>
      <c r="T753" s="14">
        <f t="shared" si="104"/>
        <v>0.45111943722058967</v>
      </c>
      <c r="U753" s="5">
        <f t="shared" si="105"/>
        <v>-5.3167139096251534E-4</v>
      </c>
      <c r="V753" s="14">
        <f t="shared" si="106"/>
        <v>0.45111943722058961</v>
      </c>
      <c r="W753" s="11">
        <f t="shared" si="107"/>
        <v>-5.3167139096251534E-4</v>
      </c>
    </row>
    <row r="754" spans="1:23" ht="18" x14ac:dyDescent="0.25">
      <c r="A754" t="s">
        <v>3</v>
      </c>
      <c r="B754" s="15" t="s">
        <v>198</v>
      </c>
      <c r="C754" t="s">
        <v>70</v>
      </c>
      <c r="D754" t="s">
        <v>7</v>
      </c>
      <c r="E754" t="s">
        <v>71</v>
      </c>
      <c r="F754" t="s">
        <v>14</v>
      </c>
      <c r="G754">
        <v>20</v>
      </c>
      <c r="H754" s="18">
        <v>45824</v>
      </c>
      <c r="I754" s="16">
        <v>20599.189999999999</v>
      </c>
      <c r="J754" s="2">
        <v>20599.189999999999</v>
      </c>
      <c r="K754" s="2">
        <f t="shared" si="99"/>
        <v>411983.8</v>
      </c>
      <c r="L754" s="4"/>
      <c r="M754" s="27"/>
      <c r="N754" s="16">
        <v>11306.495000000001</v>
      </c>
      <c r="O754" s="2">
        <v>20610.142</v>
      </c>
      <c r="P754" s="16">
        <f t="shared" si="100"/>
        <v>226129.90000000002</v>
      </c>
      <c r="Q754" s="2">
        <f t="shared" si="101"/>
        <v>412202.83999999997</v>
      </c>
      <c r="R754" s="16">
        <f t="shared" si="102"/>
        <v>185853.89999999997</v>
      </c>
      <c r="S754" s="2">
        <f t="shared" si="103"/>
        <v>-219.0400000000227</v>
      </c>
      <c r="T754" s="14">
        <f t="shared" si="104"/>
        <v>0.45111943722058967</v>
      </c>
      <c r="U754" s="5">
        <f t="shared" si="105"/>
        <v>-5.3167139096251534E-4</v>
      </c>
      <c r="V754" s="14">
        <f t="shared" si="106"/>
        <v>0.45111943722058967</v>
      </c>
      <c r="W754" s="11">
        <f t="shared" si="107"/>
        <v>-5.3167139096251534E-4</v>
      </c>
    </row>
    <row r="755" spans="1:23" ht="18" x14ac:dyDescent="0.25">
      <c r="A755" t="s">
        <v>3</v>
      </c>
      <c r="B755" s="15" t="s">
        <v>198</v>
      </c>
      <c r="C755" t="s">
        <v>70</v>
      </c>
      <c r="D755" t="s">
        <v>7</v>
      </c>
      <c r="E755" t="s">
        <v>71</v>
      </c>
      <c r="F755" t="s">
        <v>14</v>
      </c>
      <c r="G755">
        <v>10</v>
      </c>
      <c r="H755" s="18">
        <v>45849</v>
      </c>
      <c r="I755" s="16">
        <v>24925.040000000001</v>
      </c>
      <c r="J755" s="2">
        <v>20599.189999999999</v>
      </c>
      <c r="K755" s="2">
        <f t="shared" si="99"/>
        <v>205991.9</v>
      </c>
      <c r="L755" s="4"/>
      <c r="M755" s="27"/>
      <c r="N755" s="16">
        <v>11306.495000000001</v>
      </c>
      <c r="O755" s="2">
        <v>20674.706925373099</v>
      </c>
      <c r="P755" s="16">
        <f t="shared" si="100"/>
        <v>113064.95000000001</v>
      </c>
      <c r="Q755" s="2">
        <f t="shared" si="101"/>
        <v>206747.069253731</v>
      </c>
      <c r="R755" s="16">
        <f t="shared" si="102"/>
        <v>92926.949999999983</v>
      </c>
      <c r="S755" s="2">
        <f t="shared" si="103"/>
        <v>-755.16925373100094</v>
      </c>
      <c r="T755" s="14">
        <f t="shared" si="104"/>
        <v>0.45111943722058967</v>
      </c>
      <c r="U755" s="5">
        <f t="shared" si="105"/>
        <v>-3.6660143128491992E-3</v>
      </c>
      <c r="V755" s="14">
        <f t="shared" si="106"/>
        <v>0.45111943722058967</v>
      </c>
      <c r="W755" s="11">
        <f t="shared" si="107"/>
        <v>-3.6660143128491992E-3</v>
      </c>
    </row>
    <row r="756" spans="1:23" ht="18" x14ac:dyDescent="0.25">
      <c r="A756" t="s">
        <v>3</v>
      </c>
      <c r="B756" s="15" t="s">
        <v>198</v>
      </c>
      <c r="C756" t="s">
        <v>70</v>
      </c>
      <c r="D756" t="s">
        <v>7</v>
      </c>
      <c r="E756" t="s">
        <v>71</v>
      </c>
      <c r="F756" t="s">
        <v>14</v>
      </c>
      <c r="G756">
        <v>10</v>
      </c>
      <c r="H756" s="18">
        <v>45849</v>
      </c>
      <c r="I756" s="16">
        <v>24925.040000000001</v>
      </c>
      <c r="J756" s="2">
        <v>20599.189999999999</v>
      </c>
      <c r="K756" s="2">
        <f t="shared" si="99"/>
        <v>205991.9</v>
      </c>
      <c r="L756" s="4"/>
      <c r="M756" s="27"/>
      <c r="N756" s="16">
        <v>11306.495000000001</v>
      </c>
      <c r="O756" s="2">
        <v>20674.706925373099</v>
      </c>
      <c r="P756" s="16">
        <f t="shared" si="100"/>
        <v>113064.95000000001</v>
      </c>
      <c r="Q756" s="2">
        <f t="shared" si="101"/>
        <v>206747.069253731</v>
      </c>
      <c r="R756" s="16">
        <f t="shared" si="102"/>
        <v>92926.949999999983</v>
      </c>
      <c r="S756" s="2">
        <f t="shared" si="103"/>
        <v>-755.16925373100094</v>
      </c>
      <c r="T756" s="14">
        <f t="shared" si="104"/>
        <v>0.45111943722058967</v>
      </c>
      <c r="U756" s="5">
        <f t="shared" si="105"/>
        <v>-3.6660143128491992E-3</v>
      </c>
      <c r="V756" s="14">
        <f t="shared" si="106"/>
        <v>0.45111943722058967</v>
      </c>
      <c r="W756" s="11">
        <f t="shared" si="107"/>
        <v>-3.6660143128491992E-3</v>
      </c>
    </row>
    <row r="757" spans="1:23" ht="18" x14ac:dyDescent="0.25">
      <c r="A757" t="s">
        <v>3</v>
      </c>
      <c r="B757" s="15" t="s">
        <v>198</v>
      </c>
      <c r="C757" t="s">
        <v>70</v>
      </c>
      <c r="D757" t="s">
        <v>7</v>
      </c>
      <c r="E757" t="s">
        <v>71</v>
      </c>
      <c r="F757" t="s">
        <v>14</v>
      </c>
      <c r="G757">
        <v>14</v>
      </c>
      <c r="H757" s="18">
        <v>45859</v>
      </c>
      <c r="I757" s="16">
        <v>24925.040000000001</v>
      </c>
      <c r="J757" s="2">
        <v>20599.189999999999</v>
      </c>
      <c r="K757" s="2">
        <f t="shared" si="99"/>
        <v>288388.65999999997</v>
      </c>
      <c r="L757" s="4"/>
      <c r="M757" s="27"/>
      <c r="N757" s="16">
        <v>11306.495000000001</v>
      </c>
      <c r="O757" s="2">
        <v>20674.706925373099</v>
      </c>
      <c r="P757" s="16">
        <f t="shared" si="100"/>
        <v>158290.93000000002</v>
      </c>
      <c r="Q757" s="2">
        <f t="shared" si="101"/>
        <v>289445.8969552234</v>
      </c>
      <c r="R757" s="16">
        <f t="shared" si="102"/>
        <v>130097.72999999997</v>
      </c>
      <c r="S757" s="2">
        <f t="shared" si="103"/>
        <v>-1057.2369552234013</v>
      </c>
      <c r="T757" s="14">
        <f t="shared" si="104"/>
        <v>0.45111943722058967</v>
      </c>
      <c r="U757" s="5">
        <f t="shared" si="105"/>
        <v>-3.6660143128491992E-3</v>
      </c>
      <c r="V757" s="14">
        <f t="shared" si="106"/>
        <v>0.45111943722058967</v>
      </c>
      <c r="W757" s="11">
        <f t="shared" si="107"/>
        <v>-3.6660143128491992E-3</v>
      </c>
    </row>
    <row r="758" spans="1:23" ht="18" x14ac:dyDescent="0.25">
      <c r="A758" t="s">
        <v>3</v>
      </c>
      <c r="B758" s="15" t="s">
        <v>198</v>
      </c>
      <c r="C758" t="s">
        <v>70</v>
      </c>
      <c r="D758" t="s">
        <v>7</v>
      </c>
      <c r="E758" t="s">
        <v>71</v>
      </c>
      <c r="F758" t="s">
        <v>13</v>
      </c>
      <c r="G758">
        <v>18</v>
      </c>
      <c r="H758" s="18">
        <v>45909</v>
      </c>
      <c r="I758" s="16">
        <v>19600</v>
      </c>
      <c r="J758" s="2">
        <v>19600</v>
      </c>
      <c r="K758" s="2">
        <f t="shared" si="99"/>
        <v>352800</v>
      </c>
      <c r="L758" s="4"/>
      <c r="M758" s="27"/>
      <c r="N758" s="16">
        <v>11306.495000000001</v>
      </c>
      <c r="O758" s="2">
        <v>20580.3154328358</v>
      </c>
      <c r="P758" s="16">
        <f t="shared" si="100"/>
        <v>203516.91</v>
      </c>
      <c r="Q758" s="2">
        <f t="shared" si="101"/>
        <v>370445.67779104441</v>
      </c>
      <c r="R758" s="16">
        <f t="shared" si="102"/>
        <v>149283.09</v>
      </c>
      <c r="S758" s="2">
        <f t="shared" si="103"/>
        <v>-17645.677791044393</v>
      </c>
      <c r="T758" s="14">
        <f t="shared" si="104"/>
        <v>0.42313801020408159</v>
      </c>
      <c r="U758" s="5">
        <f t="shared" si="105"/>
        <v>-5.0016093512030589E-2</v>
      </c>
      <c r="V758" s="14">
        <f t="shared" si="106"/>
        <v>0.42313801020408165</v>
      </c>
      <c r="W758" s="11">
        <f t="shared" si="107"/>
        <v>-5.0016093512030589E-2</v>
      </c>
    </row>
    <row r="759" spans="1:23" ht="18" x14ac:dyDescent="0.25">
      <c r="A759" t="s">
        <v>3</v>
      </c>
      <c r="B759" s="15" t="s">
        <v>198</v>
      </c>
      <c r="C759" t="s">
        <v>70</v>
      </c>
      <c r="D759" t="s">
        <v>7</v>
      </c>
      <c r="E759" t="s">
        <v>71</v>
      </c>
      <c r="F759" t="s">
        <v>13</v>
      </c>
      <c r="G759">
        <v>20</v>
      </c>
      <c r="H759" s="18">
        <v>45910</v>
      </c>
      <c r="I759" s="16">
        <v>19600</v>
      </c>
      <c r="J759" s="2">
        <v>19600</v>
      </c>
      <c r="K759" s="2">
        <f t="shared" si="99"/>
        <v>392000</v>
      </c>
      <c r="L759" s="4"/>
      <c r="M759" s="27"/>
      <c r="N759" s="16">
        <v>11306.495000000001</v>
      </c>
      <c r="O759" s="2">
        <v>20580.3154328358</v>
      </c>
      <c r="P759" s="16">
        <f t="shared" si="100"/>
        <v>226129.90000000002</v>
      </c>
      <c r="Q759" s="2">
        <f t="shared" si="101"/>
        <v>411606.30865671602</v>
      </c>
      <c r="R759" s="16">
        <f t="shared" si="102"/>
        <v>165870.09999999998</v>
      </c>
      <c r="S759" s="2">
        <f t="shared" si="103"/>
        <v>-19606.308656715992</v>
      </c>
      <c r="T759" s="14">
        <f t="shared" si="104"/>
        <v>0.42313801020408159</v>
      </c>
      <c r="U759" s="5">
        <f t="shared" si="105"/>
        <v>-5.0016093512030589E-2</v>
      </c>
      <c r="V759" s="14">
        <f t="shared" si="106"/>
        <v>0.42313801020408159</v>
      </c>
      <c r="W759" s="11">
        <f t="shared" si="107"/>
        <v>-5.0016093512030589E-2</v>
      </c>
    </row>
    <row r="760" spans="1:23" ht="18" x14ac:dyDescent="0.25">
      <c r="A760" t="s">
        <v>3</v>
      </c>
      <c r="B760" s="15" t="s">
        <v>198</v>
      </c>
      <c r="C760" t="s">
        <v>70</v>
      </c>
      <c r="D760" t="s">
        <v>7</v>
      </c>
      <c r="E760" t="s">
        <v>71</v>
      </c>
      <c r="F760" t="s">
        <v>13</v>
      </c>
      <c r="G760">
        <v>20</v>
      </c>
      <c r="H760" s="18">
        <v>45936</v>
      </c>
      <c r="I760" s="16">
        <v>19600</v>
      </c>
      <c r="J760" s="2">
        <v>19600</v>
      </c>
      <c r="K760" s="2">
        <f t="shared" si="99"/>
        <v>392000</v>
      </c>
      <c r="L760" s="4"/>
      <c r="M760" s="27"/>
      <c r="N760" s="16">
        <v>11306.495000000001</v>
      </c>
      <c r="O760" s="2">
        <v>20580.3154328358</v>
      </c>
      <c r="P760" s="16">
        <f t="shared" si="100"/>
        <v>226129.90000000002</v>
      </c>
      <c r="Q760" s="2">
        <f t="shared" si="101"/>
        <v>411606.30865671602</v>
      </c>
      <c r="R760" s="16">
        <f t="shared" si="102"/>
        <v>165870.09999999998</v>
      </c>
      <c r="S760" s="2">
        <f t="shared" si="103"/>
        <v>-19606.308656715992</v>
      </c>
      <c r="T760" s="14">
        <f t="shared" si="104"/>
        <v>0.42313801020408159</v>
      </c>
      <c r="U760" s="5">
        <f t="shared" si="105"/>
        <v>-5.0016093512030589E-2</v>
      </c>
      <c r="V760" s="14">
        <f t="shared" si="106"/>
        <v>0.42313801020408159</v>
      </c>
      <c r="W760" s="11">
        <f t="shared" si="107"/>
        <v>-5.0016093512030589E-2</v>
      </c>
    </row>
    <row r="761" spans="1:23" ht="18" x14ac:dyDescent="0.25">
      <c r="A761" t="s">
        <v>3</v>
      </c>
      <c r="B761" s="15" t="s">
        <v>198</v>
      </c>
      <c r="C761" t="s">
        <v>70</v>
      </c>
      <c r="D761" t="s">
        <v>7</v>
      </c>
      <c r="E761" t="s">
        <v>71</v>
      </c>
      <c r="F761" t="s">
        <v>14</v>
      </c>
      <c r="G761">
        <v>14</v>
      </c>
      <c r="H761" s="18">
        <v>45968</v>
      </c>
      <c r="I761" s="16">
        <v>24925.040000000001</v>
      </c>
      <c r="J761" s="2">
        <v>11306.5</v>
      </c>
      <c r="K761" s="2">
        <f t="shared" si="99"/>
        <v>158291</v>
      </c>
      <c r="L761" s="4"/>
      <c r="M761" s="27"/>
      <c r="N761" s="16">
        <v>11306.495000000001</v>
      </c>
      <c r="O761" s="2">
        <v>20536.010059701501</v>
      </c>
      <c r="P761" s="16">
        <f t="shared" si="100"/>
        <v>158290.93000000002</v>
      </c>
      <c r="Q761" s="2">
        <f t="shared" si="101"/>
        <v>287504.14083582099</v>
      </c>
      <c r="R761" s="16">
        <f t="shared" si="102"/>
        <v>6.9999999988795025E-2</v>
      </c>
      <c r="S761" s="2">
        <f t="shared" si="103"/>
        <v>-129213.14083582102</v>
      </c>
      <c r="T761" s="14">
        <f t="shared" si="104"/>
        <v>4.4222349968598989E-7</v>
      </c>
      <c r="U761" s="5">
        <f t="shared" si="105"/>
        <v>-0.8163012479283156</v>
      </c>
      <c r="V761" s="14">
        <f t="shared" si="106"/>
        <v>4.4222349968598989E-7</v>
      </c>
      <c r="W761" s="11">
        <f t="shared" si="107"/>
        <v>-0.81630124792831571</v>
      </c>
    </row>
    <row r="762" spans="1:23" ht="18" x14ac:dyDescent="0.25">
      <c r="A762" t="s">
        <v>3</v>
      </c>
      <c r="B762" s="15" t="s">
        <v>198</v>
      </c>
      <c r="C762" t="s">
        <v>70</v>
      </c>
      <c r="D762" t="s">
        <v>7</v>
      </c>
      <c r="E762" t="s">
        <v>71</v>
      </c>
      <c r="F762" t="s">
        <v>14</v>
      </c>
      <c r="G762">
        <v>20</v>
      </c>
      <c r="H762" s="18">
        <v>45978</v>
      </c>
      <c r="I762" s="16">
        <v>24925.040000000001</v>
      </c>
      <c r="J762" s="2">
        <v>11306.5</v>
      </c>
      <c r="K762" s="2">
        <f t="shared" si="99"/>
        <v>226130</v>
      </c>
      <c r="L762" s="4"/>
      <c r="M762" s="27"/>
      <c r="N762" s="16">
        <v>11306.495000000001</v>
      </c>
      <c r="O762" s="2">
        <v>20536.010059701501</v>
      </c>
      <c r="P762" s="16">
        <f t="shared" si="100"/>
        <v>226129.90000000002</v>
      </c>
      <c r="Q762" s="2">
        <f t="shared" si="101"/>
        <v>410720.20119403</v>
      </c>
      <c r="R762" s="16">
        <f t="shared" si="102"/>
        <v>9.9999999983992893E-2</v>
      </c>
      <c r="S762" s="2">
        <f t="shared" si="103"/>
        <v>-184590.20119403</v>
      </c>
      <c r="T762" s="14">
        <f t="shared" si="104"/>
        <v>4.4222349968598989E-7</v>
      </c>
      <c r="U762" s="5">
        <f t="shared" si="105"/>
        <v>-0.8163012479283156</v>
      </c>
      <c r="V762" s="14">
        <f t="shared" si="106"/>
        <v>4.4222349968598989E-7</v>
      </c>
      <c r="W762" s="11">
        <f t="shared" si="107"/>
        <v>-0.8163012479283156</v>
      </c>
    </row>
    <row r="763" spans="1:23" ht="18" x14ac:dyDescent="0.25">
      <c r="A763" t="s">
        <v>99</v>
      </c>
      <c r="B763" s="15" t="s">
        <v>268</v>
      </c>
      <c r="C763" t="s">
        <v>97</v>
      </c>
      <c r="D763" t="s">
        <v>7</v>
      </c>
      <c r="E763" t="s">
        <v>98</v>
      </c>
      <c r="F763" t="s">
        <v>64</v>
      </c>
      <c r="G763">
        <v>500</v>
      </c>
      <c r="H763" s="18">
        <v>45789</v>
      </c>
      <c r="I763" s="16">
        <v>31.8</v>
      </c>
      <c r="J763" s="2">
        <v>31.8</v>
      </c>
      <c r="K763" s="2">
        <f t="shared" si="99"/>
        <v>15900</v>
      </c>
      <c r="L763" s="4"/>
      <c r="M763" s="27"/>
      <c r="N763" s="16">
        <v>18.48</v>
      </c>
      <c r="O763" s="2">
        <v>24.388530788275901</v>
      </c>
      <c r="P763" s="16">
        <f t="shared" si="100"/>
        <v>9240</v>
      </c>
      <c r="Q763" s="2">
        <f t="shared" si="101"/>
        <v>12194.26539413795</v>
      </c>
      <c r="R763" s="16">
        <f t="shared" si="102"/>
        <v>6660</v>
      </c>
      <c r="S763" s="2">
        <f t="shared" si="103"/>
        <v>3705.7346058620501</v>
      </c>
      <c r="T763" s="14">
        <f t="shared" si="104"/>
        <v>0.4188679245283019</v>
      </c>
      <c r="U763" s="5">
        <f t="shared" si="105"/>
        <v>0.23306506955107231</v>
      </c>
      <c r="V763" s="14">
        <f t="shared" si="106"/>
        <v>0.4188679245283019</v>
      </c>
      <c r="W763" s="11">
        <f t="shared" si="107"/>
        <v>0.23306506955107234</v>
      </c>
    </row>
    <row r="764" spans="1:23" ht="18" x14ac:dyDescent="0.25">
      <c r="A764" t="s">
        <v>99</v>
      </c>
      <c r="B764" s="15" t="s">
        <v>268</v>
      </c>
      <c r="C764" t="s">
        <v>97</v>
      </c>
      <c r="D764" t="s">
        <v>7</v>
      </c>
      <c r="E764" t="s">
        <v>98</v>
      </c>
      <c r="F764" t="s">
        <v>64</v>
      </c>
      <c r="G764">
        <v>500</v>
      </c>
      <c r="H764" s="18">
        <v>45909</v>
      </c>
      <c r="I764" s="16">
        <v>31.8</v>
      </c>
      <c r="J764" s="2">
        <v>31.8</v>
      </c>
      <c r="K764" s="2">
        <f t="shared" si="99"/>
        <v>15900</v>
      </c>
      <c r="L764" s="4"/>
      <c r="M764" s="27"/>
      <c r="N764" s="16">
        <v>18.48</v>
      </c>
      <c r="O764" s="2">
        <v>24.388530788275901</v>
      </c>
      <c r="P764" s="16">
        <f t="shared" si="100"/>
        <v>9240</v>
      </c>
      <c r="Q764" s="2">
        <f t="shared" si="101"/>
        <v>12194.26539413795</v>
      </c>
      <c r="R764" s="16">
        <f t="shared" si="102"/>
        <v>6660</v>
      </c>
      <c r="S764" s="2">
        <f t="shared" si="103"/>
        <v>3705.7346058620501</v>
      </c>
      <c r="T764" s="14">
        <f t="shared" si="104"/>
        <v>0.4188679245283019</v>
      </c>
      <c r="U764" s="5">
        <f t="shared" si="105"/>
        <v>0.23306506955107231</v>
      </c>
      <c r="V764" s="14">
        <f t="shared" si="106"/>
        <v>0.4188679245283019</v>
      </c>
      <c r="W764" s="11">
        <f t="shared" si="107"/>
        <v>0.23306506955107234</v>
      </c>
    </row>
    <row r="765" spans="1:23" ht="18" x14ac:dyDescent="0.25">
      <c r="A765" t="s">
        <v>99</v>
      </c>
      <c r="B765" s="15" t="s">
        <v>199</v>
      </c>
      <c r="C765" t="s">
        <v>122</v>
      </c>
      <c r="D765" t="s">
        <v>7</v>
      </c>
      <c r="E765" t="s">
        <v>123</v>
      </c>
      <c r="F765" t="s">
        <v>100</v>
      </c>
      <c r="G765">
        <v>14</v>
      </c>
      <c r="H765" s="18">
        <v>45734</v>
      </c>
      <c r="I765" s="16">
        <v>12648</v>
      </c>
      <c r="J765" s="2">
        <v>12648</v>
      </c>
      <c r="K765" s="2">
        <f t="shared" si="99"/>
        <v>177072</v>
      </c>
      <c r="L765" s="4"/>
      <c r="M765" s="27"/>
      <c r="N765" s="16">
        <v>12648</v>
      </c>
      <c r="O765" s="2">
        <v>12648</v>
      </c>
      <c r="P765" s="16">
        <f t="shared" si="100"/>
        <v>177072</v>
      </c>
      <c r="Q765" s="2">
        <f t="shared" si="101"/>
        <v>177072</v>
      </c>
      <c r="R765" s="16">
        <f t="shared" si="102"/>
        <v>0</v>
      </c>
      <c r="S765" s="2">
        <f t="shared" si="103"/>
        <v>0</v>
      </c>
      <c r="T765" s="14">
        <f t="shared" si="104"/>
        <v>0</v>
      </c>
      <c r="U765" s="5">
        <f t="shared" si="105"/>
        <v>0</v>
      </c>
      <c r="V765" s="14">
        <f t="shared" si="106"/>
        <v>0</v>
      </c>
      <c r="W765" s="11">
        <f t="shared" si="107"/>
        <v>0</v>
      </c>
    </row>
    <row r="766" spans="1:23" ht="18" x14ac:dyDescent="0.25">
      <c r="A766" t="s">
        <v>99</v>
      </c>
      <c r="B766" s="15" t="s">
        <v>199</v>
      </c>
      <c r="C766" t="s">
        <v>122</v>
      </c>
      <c r="D766" t="s">
        <v>7</v>
      </c>
      <c r="E766" t="s">
        <v>123</v>
      </c>
      <c r="F766" t="s">
        <v>100</v>
      </c>
      <c r="G766">
        <v>14</v>
      </c>
      <c r="H766" s="18">
        <v>45826</v>
      </c>
      <c r="I766" s="16">
        <v>12648</v>
      </c>
      <c r="J766" s="2">
        <v>12648</v>
      </c>
      <c r="K766" s="2">
        <f t="shared" si="99"/>
        <v>177072</v>
      </c>
      <c r="L766" s="4"/>
      <c r="M766" s="27"/>
      <c r="N766" s="16">
        <v>12648</v>
      </c>
      <c r="O766" s="2">
        <v>12648</v>
      </c>
      <c r="P766" s="16">
        <f t="shared" si="100"/>
        <v>177072</v>
      </c>
      <c r="Q766" s="2">
        <f t="shared" si="101"/>
        <v>177072</v>
      </c>
      <c r="R766" s="16">
        <f t="shared" si="102"/>
        <v>0</v>
      </c>
      <c r="S766" s="2">
        <f t="shared" si="103"/>
        <v>0</v>
      </c>
      <c r="T766" s="14">
        <f t="shared" si="104"/>
        <v>0</v>
      </c>
      <c r="U766" s="5">
        <f t="shared" si="105"/>
        <v>0</v>
      </c>
      <c r="V766" s="14">
        <f t="shared" si="106"/>
        <v>0</v>
      </c>
      <c r="W766" s="11">
        <f t="shared" si="107"/>
        <v>0</v>
      </c>
    </row>
    <row r="767" spans="1:23" ht="18" x14ac:dyDescent="0.25">
      <c r="A767" t="s">
        <v>99</v>
      </c>
      <c r="B767" s="15" t="s">
        <v>199</v>
      </c>
      <c r="C767" t="s">
        <v>122</v>
      </c>
      <c r="D767" t="s">
        <v>7</v>
      </c>
      <c r="E767" t="s">
        <v>123</v>
      </c>
      <c r="F767" t="s">
        <v>100</v>
      </c>
      <c r="G767">
        <v>4</v>
      </c>
      <c r="H767" s="18">
        <v>45916</v>
      </c>
      <c r="I767" s="16">
        <v>12648</v>
      </c>
      <c r="J767" s="2">
        <v>12648</v>
      </c>
      <c r="K767" s="2">
        <f t="shared" si="99"/>
        <v>50592</v>
      </c>
      <c r="L767" s="4"/>
      <c r="M767" s="27"/>
      <c r="N767" s="16">
        <v>12648</v>
      </c>
      <c r="O767" s="2">
        <v>12648</v>
      </c>
      <c r="P767" s="16">
        <f t="shared" si="100"/>
        <v>50592</v>
      </c>
      <c r="Q767" s="2">
        <f t="shared" si="101"/>
        <v>50592</v>
      </c>
      <c r="R767" s="16">
        <f t="shared" si="102"/>
        <v>0</v>
      </c>
      <c r="S767" s="2">
        <f t="shared" si="103"/>
        <v>0</v>
      </c>
      <c r="T767" s="14">
        <f t="shared" si="104"/>
        <v>0</v>
      </c>
      <c r="U767" s="5">
        <f t="shared" si="105"/>
        <v>0</v>
      </c>
      <c r="V767" s="14">
        <f t="shared" si="106"/>
        <v>0</v>
      </c>
      <c r="W767" s="11">
        <f t="shared" si="107"/>
        <v>0</v>
      </c>
    </row>
    <row r="768" spans="1:23" ht="18" x14ac:dyDescent="0.25">
      <c r="A768" t="s">
        <v>3</v>
      </c>
      <c r="B768" s="15" t="s">
        <v>230</v>
      </c>
      <c r="C768" t="s">
        <v>241</v>
      </c>
      <c r="D768" t="s">
        <v>241</v>
      </c>
      <c r="E768" t="s">
        <v>241</v>
      </c>
      <c r="F768" t="s">
        <v>14</v>
      </c>
      <c r="G768">
        <v>12</v>
      </c>
      <c r="H768" s="18">
        <v>45681</v>
      </c>
      <c r="I768" s="16">
        <v>167040.01</v>
      </c>
      <c r="J768" s="2">
        <v>167040.01</v>
      </c>
      <c r="K768" s="2">
        <f t="shared" si="99"/>
        <v>2004480.12</v>
      </c>
      <c r="L768" s="4"/>
      <c r="M768" s="27"/>
      <c r="N768" s="16">
        <v>102000</v>
      </c>
      <c r="O768" s="2">
        <v>134520.005</v>
      </c>
      <c r="P768" s="16">
        <f t="shared" si="100"/>
        <v>1224000</v>
      </c>
      <c r="Q768" s="2">
        <f t="shared" si="101"/>
        <v>1614240.06</v>
      </c>
      <c r="R768" s="16">
        <f t="shared" si="102"/>
        <v>780480.12000000011</v>
      </c>
      <c r="S768" s="2">
        <f t="shared" si="103"/>
        <v>390240.06000000006</v>
      </c>
      <c r="T768" s="14">
        <f t="shared" si="104"/>
        <v>0.38936785264799734</v>
      </c>
      <c r="U768" s="5">
        <f t="shared" si="105"/>
        <v>0.19468392632399867</v>
      </c>
      <c r="V768" s="14">
        <f t="shared" si="106"/>
        <v>0.38936785264799734</v>
      </c>
      <c r="W768" s="11">
        <f t="shared" si="107"/>
        <v>0.19468392632399867</v>
      </c>
    </row>
    <row r="769" spans="1:23" ht="18" x14ac:dyDescent="0.25">
      <c r="A769" t="s">
        <v>3</v>
      </c>
      <c r="B769" s="15" t="s">
        <v>230</v>
      </c>
      <c r="C769" t="s">
        <v>241</v>
      </c>
      <c r="D769" t="s">
        <v>241</v>
      </c>
      <c r="E769" t="s">
        <v>241</v>
      </c>
      <c r="F769" t="s">
        <v>14</v>
      </c>
      <c r="G769">
        <v>12</v>
      </c>
      <c r="H769" s="18">
        <v>45789</v>
      </c>
      <c r="I769" s="16">
        <v>167040.01</v>
      </c>
      <c r="J769" s="2">
        <v>167040.01</v>
      </c>
      <c r="K769" s="2">
        <f t="shared" si="99"/>
        <v>2004480.12</v>
      </c>
      <c r="L769" s="4"/>
      <c r="M769" s="27"/>
      <c r="N769" s="16">
        <v>102000</v>
      </c>
      <c r="O769" s="2">
        <v>134520.005</v>
      </c>
      <c r="P769" s="16">
        <f t="shared" si="100"/>
        <v>1224000</v>
      </c>
      <c r="Q769" s="2">
        <f t="shared" si="101"/>
        <v>1614240.06</v>
      </c>
      <c r="R769" s="16">
        <f t="shared" si="102"/>
        <v>780480.12000000011</v>
      </c>
      <c r="S769" s="2">
        <f t="shared" si="103"/>
        <v>390240.06000000006</v>
      </c>
      <c r="T769" s="14">
        <f t="shared" si="104"/>
        <v>0.38936785264799734</v>
      </c>
      <c r="U769" s="5">
        <f t="shared" si="105"/>
        <v>0.19468392632399867</v>
      </c>
      <c r="V769" s="14">
        <f t="shared" si="106"/>
        <v>0.38936785264799734</v>
      </c>
      <c r="W769" s="11">
        <f t="shared" si="107"/>
        <v>0.19468392632399867</v>
      </c>
    </row>
    <row r="770" spans="1:23" ht="18" x14ac:dyDescent="0.25">
      <c r="A770" t="s">
        <v>3</v>
      </c>
      <c r="B770" s="15" t="s">
        <v>230</v>
      </c>
      <c r="C770" t="s">
        <v>241</v>
      </c>
      <c r="D770" t="s">
        <v>241</v>
      </c>
      <c r="E770" t="s">
        <v>241</v>
      </c>
      <c r="F770" t="s">
        <v>17</v>
      </c>
      <c r="G770">
        <v>12</v>
      </c>
      <c r="H770" s="18">
        <v>45898</v>
      </c>
      <c r="I770" s="16">
        <v>102000</v>
      </c>
      <c r="J770" s="2">
        <v>102000</v>
      </c>
      <c r="K770" s="2">
        <f t="shared" si="99"/>
        <v>1224000</v>
      </c>
      <c r="L770" s="4"/>
      <c r="M770" s="27"/>
      <c r="N770" s="16">
        <v>102000</v>
      </c>
      <c r="O770" s="2">
        <v>123680.00333333301</v>
      </c>
      <c r="P770" s="16">
        <f t="shared" si="100"/>
        <v>1224000</v>
      </c>
      <c r="Q770" s="2">
        <f t="shared" si="101"/>
        <v>1484160.0399999961</v>
      </c>
      <c r="R770" s="16">
        <f t="shared" si="102"/>
        <v>0</v>
      </c>
      <c r="S770" s="2">
        <f t="shared" si="103"/>
        <v>-260160.03999999608</v>
      </c>
      <c r="T770" s="14">
        <f t="shared" si="104"/>
        <v>0</v>
      </c>
      <c r="U770" s="5">
        <f t="shared" si="105"/>
        <v>-0.2125490522875785</v>
      </c>
      <c r="V770" s="14">
        <f t="shared" si="106"/>
        <v>0</v>
      </c>
      <c r="W770" s="11">
        <f t="shared" si="107"/>
        <v>-0.2125490522875785</v>
      </c>
    </row>
    <row r="771" spans="1:23" ht="18" x14ac:dyDescent="0.25">
      <c r="A771" t="s">
        <v>3</v>
      </c>
      <c r="B771" s="15" t="s">
        <v>230</v>
      </c>
      <c r="C771" t="s">
        <v>241</v>
      </c>
      <c r="D771" t="s">
        <v>241</v>
      </c>
      <c r="E771" t="s">
        <v>241</v>
      </c>
      <c r="F771" t="s">
        <v>17</v>
      </c>
      <c r="G771">
        <v>12</v>
      </c>
      <c r="H771" s="18">
        <v>45968</v>
      </c>
      <c r="I771" s="16">
        <v>102000</v>
      </c>
      <c r="J771" s="2">
        <v>102000</v>
      </c>
      <c r="K771" s="2">
        <f t="shared" si="99"/>
        <v>1224000</v>
      </c>
      <c r="L771" s="4"/>
      <c r="M771" s="27"/>
      <c r="N771" s="16">
        <v>102000</v>
      </c>
      <c r="O771" s="2">
        <v>123680.00333333301</v>
      </c>
      <c r="P771" s="16">
        <f t="shared" si="100"/>
        <v>1224000</v>
      </c>
      <c r="Q771" s="2">
        <f t="shared" si="101"/>
        <v>1484160.0399999961</v>
      </c>
      <c r="R771" s="16">
        <f t="shared" si="102"/>
        <v>0</v>
      </c>
      <c r="S771" s="2">
        <f t="shared" si="103"/>
        <v>-260160.03999999608</v>
      </c>
      <c r="T771" s="14">
        <f t="shared" si="104"/>
        <v>0</v>
      </c>
      <c r="U771" s="5">
        <f t="shared" si="105"/>
        <v>-0.2125490522875785</v>
      </c>
      <c r="V771" s="14">
        <f t="shared" si="106"/>
        <v>0</v>
      </c>
      <c r="W771" s="11">
        <f t="shared" si="107"/>
        <v>-0.2125490522875785</v>
      </c>
    </row>
    <row r="772" spans="1:23" ht="18" x14ac:dyDescent="0.25">
      <c r="A772" t="s">
        <v>3</v>
      </c>
      <c r="B772" s="15" t="s">
        <v>230</v>
      </c>
      <c r="C772" t="s">
        <v>241</v>
      </c>
      <c r="D772" t="s">
        <v>241</v>
      </c>
      <c r="E772" t="s">
        <v>241</v>
      </c>
      <c r="F772" t="s">
        <v>17</v>
      </c>
      <c r="G772">
        <v>12</v>
      </c>
      <c r="H772" s="18">
        <v>46002</v>
      </c>
      <c r="I772" s="16">
        <v>102000</v>
      </c>
      <c r="J772" s="2">
        <v>102000</v>
      </c>
      <c r="K772" s="2">
        <f t="shared" ref="K772:K827" si="108">IF(OR(NOT(ISNUMBER(J772)),NOT(ISNUMBER(G772))),"липсва информация",J772*G772)</f>
        <v>1224000</v>
      </c>
      <c r="L772" s="4"/>
      <c r="M772" s="27"/>
      <c r="N772" s="16">
        <v>102000</v>
      </c>
      <c r="O772" s="2">
        <v>123680.00333333301</v>
      </c>
      <c r="P772" s="16">
        <f t="shared" ref="P772:P827" si="109">IF(OR(NOT(ISNUMBER(N772)),NOT(ISNUMBER(G772))),"липсва информация",N772*G772)</f>
        <v>1224000</v>
      </c>
      <c r="Q772" s="2">
        <f t="shared" ref="Q772:Q827" si="110">IF(OR(NOT(ISNUMBER(O772)),NOT(ISNUMBER(G772))),"липсва информация",O772*G772)</f>
        <v>1484160.0399999961</v>
      </c>
      <c r="R772" s="16">
        <f t="shared" ref="R772:R827" si="111">IF(OR(NOT(ISNUMBER(J772)),NOT(ISNUMBER(N772)),NOT(ISNUMBER(G772))),"липсва информация",(J772-N772)*G772)</f>
        <v>0</v>
      </c>
      <c r="S772" s="2">
        <f t="shared" ref="S772:S827" si="112">IF(OR(NOT(ISNUMBER(J772)),NOT(ISNUMBER(O772)),NOT(ISNUMBER(G772))),"липсва информация",(J772-O772)*G772)</f>
        <v>-260160.03999999608</v>
      </c>
      <c r="T772" s="14">
        <f t="shared" ref="T772:T827" si="113">IF(OR(NOT(ISNUMBER(J772)),NOT(ISNUMBER(N772)),J772=0),"липсва информация",(J772-N772)/J772)</f>
        <v>0</v>
      </c>
      <c r="U772" s="5">
        <f t="shared" ref="U772:U827" si="114">IF(OR(NOT(ISNUMBER(J772)),NOT(ISNUMBER(O772)),J772=0),"липсва информация",(J772-O772)/J772)</f>
        <v>-0.2125490522875785</v>
      </c>
      <c r="V772" s="14">
        <f t="shared" ref="V772:V827" si="115">IF(OR(NOT(ISNUMBER(R772)),NOT(ISNUMBER(J772)),NOT(ISNUMBER(G772)),J772*G772=0),"липсва информация",R772/(J772*G772))</f>
        <v>0</v>
      </c>
      <c r="W772" s="11">
        <f t="shared" ref="W772:W827" si="116">IF(OR(NOT(ISNUMBER(S772)),NOT(ISNUMBER(J772)),NOT(ISNUMBER(G772)),J772*G772=0),"липсва информация",S772/(J772*G772))</f>
        <v>-0.2125490522875785</v>
      </c>
    </row>
    <row r="773" spans="1:23" ht="18" x14ac:dyDescent="0.25">
      <c r="A773" t="s">
        <v>3</v>
      </c>
      <c r="B773" s="15" t="s">
        <v>231</v>
      </c>
      <c r="C773" t="s">
        <v>72</v>
      </c>
      <c r="D773" t="s">
        <v>5</v>
      </c>
      <c r="E773" t="s">
        <v>73</v>
      </c>
      <c r="F773" t="s">
        <v>13</v>
      </c>
      <c r="G773">
        <v>3</v>
      </c>
      <c r="H773" s="18">
        <v>45694</v>
      </c>
      <c r="I773" s="16">
        <v>984.9</v>
      </c>
      <c r="J773" s="2">
        <v>984.9</v>
      </c>
      <c r="K773" s="2">
        <f t="shared" si="108"/>
        <v>2954.7</v>
      </c>
      <c r="L773" s="4"/>
      <c r="M773" s="27"/>
      <c r="N773" s="16">
        <v>951.6</v>
      </c>
      <c r="O773" s="2">
        <v>968.96717948717901</v>
      </c>
      <c r="P773" s="16">
        <f t="shared" si="109"/>
        <v>2854.8</v>
      </c>
      <c r="Q773" s="2">
        <f t="shared" si="110"/>
        <v>2906.9015384615368</v>
      </c>
      <c r="R773" s="16">
        <f t="shared" si="111"/>
        <v>99.899999999999864</v>
      </c>
      <c r="S773" s="2">
        <f t="shared" si="112"/>
        <v>47.798461538462902</v>
      </c>
      <c r="T773" s="14">
        <f t="shared" si="113"/>
        <v>3.3810539141029501E-2</v>
      </c>
      <c r="U773" s="5">
        <f t="shared" si="114"/>
        <v>1.6177094641913869E-2</v>
      </c>
      <c r="V773" s="14">
        <f t="shared" si="115"/>
        <v>3.3810539141029501E-2</v>
      </c>
      <c r="W773" s="11">
        <f t="shared" si="116"/>
        <v>1.6177094641913869E-2</v>
      </c>
    </row>
    <row r="774" spans="1:23" ht="18" x14ac:dyDescent="0.25">
      <c r="A774" t="s">
        <v>3</v>
      </c>
      <c r="B774" s="15" t="s">
        <v>231</v>
      </c>
      <c r="C774" t="s">
        <v>72</v>
      </c>
      <c r="D774" t="s">
        <v>5</v>
      </c>
      <c r="E774" t="s">
        <v>73</v>
      </c>
      <c r="F774" t="s">
        <v>13</v>
      </c>
      <c r="G774">
        <v>3</v>
      </c>
      <c r="H774" s="18">
        <v>45695</v>
      </c>
      <c r="I774" s="16">
        <v>984.9</v>
      </c>
      <c r="J774" s="2">
        <v>984.9</v>
      </c>
      <c r="K774" s="2">
        <f t="shared" si="108"/>
        <v>2954.7</v>
      </c>
      <c r="L774" s="4"/>
      <c r="M774" s="27"/>
      <c r="N774" s="16">
        <v>951.6</v>
      </c>
      <c r="O774" s="2">
        <v>968.96717948717901</v>
      </c>
      <c r="P774" s="16">
        <f t="shared" si="109"/>
        <v>2854.8</v>
      </c>
      <c r="Q774" s="2">
        <f t="shared" si="110"/>
        <v>2906.9015384615368</v>
      </c>
      <c r="R774" s="16">
        <f t="shared" si="111"/>
        <v>99.899999999999864</v>
      </c>
      <c r="S774" s="2">
        <f t="shared" si="112"/>
        <v>47.798461538462902</v>
      </c>
      <c r="T774" s="14">
        <f t="shared" si="113"/>
        <v>3.3810539141029501E-2</v>
      </c>
      <c r="U774" s="5">
        <f t="shared" si="114"/>
        <v>1.6177094641913869E-2</v>
      </c>
      <c r="V774" s="14">
        <f t="shared" si="115"/>
        <v>3.3810539141029501E-2</v>
      </c>
      <c r="W774" s="11">
        <f t="shared" si="116"/>
        <v>1.6177094641913869E-2</v>
      </c>
    </row>
    <row r="775" spans="1:23" ht="18" x14ac:dyDescent="0.25">
      <c r="A775" t="s">
        <v>3</v>
      </c>
      <c r="B775" s="15" t="s">
        <v>231</v>
      </c>
      <c r="C775" t="s">
        <v>72</v>
      </c>
      <c r="D775" t="s">
        <v>5</v>
      </c>
      <c r="E775" t="s">
        <v>73</v>
      </c>
      <c r="F775" t="s">
        <v>13</v>
      </c>
      <c r="G775">
        <v>3</v>
      </c>
      <c r="H775" s="18">
        <v>45699</v>
      </c>
      <c r="I775" s="16">
        <v>984.9</v>
      </c>
      <c r="J775" s="2">
        <v>984.9</v>
      </c>
      <c r="K775" s="2">
        <f t="shared" si="108"/>
        <v>2954.7</v>
      </c>
      <c r="L775" s="4"/>
      <c r="M775" s="27"/>
      <c r="N775" s="16">
        <v>951.6</v>
      </c>
      <c r="O775" s="2">
        <v>968.96717948717901</v>
      </c>
      <c r="P775" s="16">
        <f t="shared" si="109"/>
        <v>2854.8</v>
      </c>
      <c r="Q775" s="2">
        <f t="shared" si="110"/>
        <v>2906.9015384615368</v>
      </c>
      <c r="R775" s="16">
        <f t="shared" si="111"/>
        <v>99.899999999999864</v>
      </c>
      <c r="S775" s="2">
        <f t="shared" si="112"/>
        <v>47.798461538462902</v>
      </c>
      <c r="T775" s="14">
        <f t="shared" si="113"/>
        <v>3.3810539141029501E-2</v>
      </c>
      <c r="U775" s="5">
        <f t="shared" si="114"/>
        <v>1.6177094641913869E-2</v>
      </c>
      <c r="V775" s="14">
        <f t="shared" si="115"/>
        <v>3.3810539141029501E-2</v>
      </c>
      <c r="W775" s="11">
        <f t="shared" si="116"/>
        <v>1.6177094641913869E-2</v>
      </c>
    </row>
    <row r="776" spans="1:23" ht="18" x14ac:dyDescent="0.25">
      <c r="A776" t="s">
        <v>3</v>
      </c>
      <c r="B776" s="15" t="s">
        <v>231</v>
      </c>
      <c r="C776" t="s">
        <v>72</v>
      </c>
      <c r="D776" t="s">
        <v>5</v>
      </c>
      <c r="E776" t="s">
        <v>73</v>
      </c>
      <c r="F776" t="s">
        <v>13</v>
      </c>
      <c r="G776">
        <v>3</v>
      </c>
      <c r="H776" s="18">
        <v>45700</v>
      </c>
      <c r="I776" s="16">
        <v>984.9</v>
      </c>
      <c r="J776" s="2">
        <v>984.9</v>
      </c>
      <c r="K776" s="2">
        <f t="shared" si="108"/>
        <v>2954.7</v>
      </c>
      <c r="L776" s="4"/>
      <c r="M776" s="27"/>
      <c r="N776" s="16">
        <v>951.6</v>
      </c>
      <c r="O776" s="2">
        <v>968.96717948717901</v>
      </c>
      <c r="P776" s="16">
        <f t="shared" si="109"/>
        <v>2854.8</v>
      </c>
      <c r="Q776" s="2">
        <f t="shared" si="110"/>
        <v>2906.9015384615368</v>
      </c>
      <c r="R776" s="16">
        <f t="shared" si="111"/>
        <v>99.899999999999864</v>
      </c>
      <c r="S776" s="2">
        <f t="shared" si="112"/>
        <v>47.798461538462902</v>
      </c>
      <c r="T776" s="14">
        <f t="shared" si="113"/>
        <v>3.3810539141029501E-2</v>
      </c>
      <c r="U776" s="5">
        <f t="shared" si="114"/>
        <v>1.6177094641913869E-2</v>
      </c>
      <c r="V776" s="14">
        <f t="shared" si="115"/>
        <v>3.3810539141029501E-2</v>
      </c>
      <c r="W776" s="11">
        <f t="shared" si="116"/>
        <v>1.6177094641913869E-2</v>
      </c>
    </row>
    <row r="777" spans="1:23" ht="18" x14ac:dyDescent="0.25">
      <c r="A777" t="s">
        <v>3</v>
      </c>
      <c r="B777" s="15" t="s">
        <v>231</v>
      </c>
      <c r="C777" t="s">
        <v>72</v>
      </c>
      <c r="D777" t="s">
        <v>5</v>
      </c>
      <c r="E777" t="s">
        <v>73</v>
      </c>
      <c r="F777" t="s">
        <v>13</v>
      </c>
      <c r="G777">
        <v>3</v>
      </c>
      <c r="H777" s="18">
        <v>45712</v>
      </c>
      <c r="I777" s="16">
        <v>984.9</v>
      </c>
      <c r="J777" s="2">
        <v>984.9</v>
      </c>
      <c r="K777" s="2">
        <f t="shared" si="108"/>
        <v>2954.7</v>
      </c>
      <c r="L777" s="4"/>
      <c r="M777" s="27"/>
      <c r="N777" s="16">
        <v>951.6</v>
      </c>
      <c r="O777" s="2">
        <v>968.96717948717901</v>
      </c>
      <c r="P777" s="16">
        <f t="shared" si="109"/>
        <v>2854.8</v>
      </c>
      <c r="Q777" s="2">
        <f t="shared" si="110"/>
        <v>2906.9015384615368</v>
      </c>
      <c r="R777" s="16">
        <f t="shared" si="111"/>
        <v>99.899999999999864</v>
      </c>
      <c r="S777" s="2">
        <f t="shared" si="112"/>
        <v>47.798461538462902</v>
      </c>
      <c r="T777" s="14">
        <f t="shared" si="113"/>
        <v>3.3810539141029501E-2</v>
      </c>
      <c r="U777" s="5">
        <f t="shared" si="114"/>
        <v>1.6177094641913869E-2</v>
      </c>
      <c r="V777" s="14">
        <f t="shared" si="115"/>
        <v>3.3810539141029501E-2</v>
      </c>
      <c r="W777" s="11">
        <f t="shared" si="116"/>
        <v>1.6177094641913869E-2</v>
      </c>
    </row>
    <row r="778" spans="1:23" ht="18" x14ac:dyDescent="0.25">
      <c r="A778" t="s">
        <v>3</v>
      </c>
      <c r="B778" s="15" t="s">
        <v>231</v>
      </c>
      <c r="C778" t="s">
        <v>72</v>
      </c>
      <c r="D778" t="s">
        <v>5</v>
      </c>
      <c r="E778" t="s">
        <v>73</v>
      </c>
      <c r="F778" t="s">
        <v>13</v>
      </c>
      <c r="G778">
        <v>3</v>
      </c>
      <c r="H778" s="18">
        <v>45715</v>
      </c>
      <c r="I778" s="16">
        <v>984.9</v>
      </c>
      <c r="J778" s="2">
        <v>984.9</v>
      </c>
      <c r="K778" s="2">
        <f t="shared" si="108"/>
        <v>2954.7</v>
      </c>
      <c r="L778" s="4"/>
      <c r="M778" s="27"/>
      <c r="N778" s="16">
        <v>951.6</v>
      </c>
      <c r="O778" s="2">
        <v>968.96717948717901</v>
      </c>
      <c r="P778" s="16">
        <f t="shared" si="109"/>
        <v>2854.8</v>
      </c>
      <c r="Q778" s="2">
        <f t="shared" si="110"/>
        <v>2906.9015384615368</v>
      </c>
      <c r="R778" s="16">
        <f t="shared" si="111"/>
        <v>99.899999999999864</v>
      </c>
      <c r="S778" s="2">
        <f t="shared" si="112"/>
        <v>47.798461538462902</v>
      </c>
      <c r="T778" s="14">
        <f t="shared" si="113"/>
        <v>3.3810539141029501E-2</v>
      </c>
      <c r="U778" s="5">
        <f t="shared" si="114"/>
        <v>1.6177094641913869E-2</v>
      </c>
      <c r="V778" s="14">
        <f t="shared" si="115"/>
        <v>3.3810539141029501E-2</v>
      </c>
      <c r="W778" s="11">
        <f t="shared" si="116"/>
        <v>1.6177094641913869E-2</v>
      </c>
    </row>
    <row r="779" spans="1:23" ht="18" x14ac:dyDescent="0.25">
      <c r="A779" t="s">
        <v>3</v>
      </c>
      <c r="B779" s="15" t="s">
        <v>231</v>
      </c>
      <c r="C779" t="s">
        <v>72</v>
      </c>
      <c r="D779" t="s">
        <v>5</v>
      </c>
      <c r="E779" t="s">
        <v>73</v>
      </c>
      <c r="F779" t="s">
        <v>13</v>
      </c>
      <c r="G779">
        <v>2</v>
      </c>
      <c r="H779" s="18">
        <v>45775</v>
      </c>
      <c r="I779" s="16">
        <v>984.9</v>
      </c>
      <c r="J779" s="2">
        <v>984.9</v>
      </c>
      <c r="K779" s="2">
        <f t="shared" si="108"/>
        <v>1969.8</v>
      </c>
      <c r="L779" s="4"/>
      <c r="M779" s="27"/>
      <c r="N779" s="16">
        <v>951.6</v>
      </c>
      <c r="O779" s="2">
        <v>968.96717948717901</v>
      </c>
      <c r="P779" s="16">
        <f t="shared" si="109"/>
        <v>1903.2</v>
      </c>
      <c r="Q779" s="2">
        <f t="shared" si="110"/>
        <v>1937.934358974358</v>
      </c>
      <c r="R779" s="16">
        <f t="shared" si="111"/>
        <v>66.599999999999909</v>
      </c>
      <c r="S779" s="2">
        <f t="shared" si="112"/>
        <v>31.865641025641935</v>
      </c>
      <c r="T779" s="14">
        <f t="shared" si="113"/>
        <v>3.3810539141029501E-2</v>
      </c>
      <c r="U779" s="5">
        <f t="shared" si="114"/>
        <v>1.6177094641913869E-2</v>
      </c>
      <c r="V779" s="14">
        <f t="shared" si="115"/>
        <v>3.3810539141029501E-2</v>
      </c>
      <c r="W779" s="11">
        <f t="shared" si="116"/>
        <v>1.6177094641913869E-2</v>
      </c>
    </row>
    <row r="780" spans="1:23" ht="18" x14ac:dyDescent="0.25">
      <c r="A780" t="s">
        <v>3</v>
      </c>
      <c r="B780" s="15" t="s">
        <v>231</v>
      </c>
      <c r="C780" t="s">
        <v>72</v>
      </c>
      <c r="D780" t="s">
        <v>5</v>
      </c>
      <c r="E780" t="s">
        <v>73</v>
      </c>
      <c r="F780" t="s">
        <v>13</v>
      </c>
      <c r="G780">
        <v>3</v>
      </c>
      <c r="H780" s="18">
        <v>45798</v>
      </c>
      <c r="I780" s="16">
        <v>984.9</v>
      </c>
      <c r="J780" s="2">
        <v>984.9</v>
      </c>
      <c r="K780" s="2">
        <f t="shared" si="108"/>
        <v>2954.7</v>
      </c>
      <c r="L780" s="4"/>
      <c r="M780" s="27"/>
      <c r="N780" s="16">
        <v>951.6</v>
      </c>
      <c r="O780" s="2">
        <v>968.96717948717901</v>
      </c>
      <c r="P780" s="16">
        <f t="shared" si="109"/>
        <v>2854.8</v>
      </c>
      <c r="Q780" s="2">
        <f t="shared" si="110"/>
        <v>2906.9015384615368</v>
      </c>
      <c r="R780" s="16">
        <f t="shared" si="111"/>
        <v>99.899999999999864</v>
      </c>
      <c r="S780" s="2">
        <f t="shared" si="112"/>
        <v>47.798461538462902</v>
      </c>
      <c r="T780" s="14">
        <f t="shared" si="113"/>
        <v>3.3810539141029501E-2</v>
      </c>
      <c r="U780" s="5">
        <f t="shared" si="114"/>
        <v>1.6177094641913869E-2</v>
      </c>
      <c r="V780" s="14">
        <f t="shared" si="115"/>
        <v>3.3810539141029501E-2</v>
      </c>
      <c r="W780" s="11">
        <f t="shared" si="116"/>
        <v>1.6177094641913869E-2</v>
      </c>
    </row>
    <row r="781" spans="1:23" ht="18" x14ac:dyDescent="0.25">
      <c r="A781" t="s">
        <v>3</v>
      </c>
      <c r="B781" s="15" t="s">
        <v>231</v>
      </c>
      <c r="C781" t="s">
        <v>72</v>
      </c>
      <c r="D781" t="s">
        <v>5</v>
      </c>
      <c r="E781" t="s">
        <v>73</v>
      </c>
      <c r="F781" t="s">
        <v>13</v>
      </c>
      <c r="G781">
        <v>3</v>
      </c>
      <c r="H781" s="18">
        <v>45800</v>
      </c>
      <c r="I781" s="16">
        <v>984.9</v>
      </c>
      <c r="J781" s="2">
        <v>984.9</v>
      </c>
      <c r="K781" s="2">
        <f t="shared" si="108"/>
        <v>2954.7</v>
      </c>
      <c r="L781" s="4"/>
      <c r="M781" s="27"/>
      <c r="N781" s="16">
        <v>951.6</v>
      </c>
      <c r="O781" s="2">
        <v>968.96717948717901</v>
      </c>
      <c r="P781" s="16">
        <f t="shared" si="109"/>
        <v>2854.8</v>
      </c>
      <c r="Q781" s="2">
        <f t="shared" si="110"/>
        <v>2906.9015384615368</v>
      </c>
      <c r="R781" s="16">
        <f t="shared" si="111"/>
        <v>99.899999999999864</v>
      </c>
      <c r="S781" s="2">
        <f t="shared" si="112"/>
        <v>47.798461538462902</v>
      </c>
      <c r="T781" s="14">
        <f t="shared" si="113"/>
        <v>3.3810539141029501E-2</v>
      </c>
      <c r="U781" s="5">
        <f t="shared" si="114"/>
        <v>1.6177094641913869E-2</v>
      </c>
      <c r="V781" s="14">
        <f t="shared" si="115"/>
        <v>3.3810539141029501E-2</v>
      </c>
      <c r="W781" s="11">
        <f t="shared" si="116"/>
        <v>1.6177094641913869E-2</v>
      </c>
    </row>
    <row r="782" spans="1:23" ht="18" x14ac:dyDescent="0.25">
      <c r="A782" t="s">
        <v>3</v>
      </c>
      <c r="B782" s="15" t="s">
        <v>231</v>
      </c>
      <c r="C782" t="s">
        <v>72</v>
      </c>
      <c r="D782" t="s">
        <v>5</v>
      </c>
      <c r="E782" t="s">
        <v>73</v>
      </c>
      <c r="F782" t="s">
        <v>13</v>
      </c>
      <c r="G782">
        <v>3</v>
      </c>
      <c r="H782" s="18">
        <v>45804</v>
      </c>
      <c r="I782" s="16">
        <v>984.9</v>
      </c>
      <c r="J782" s="2">
        <v>984.9</v>
      </c>
      <c r="K782" s="2">
        <f t="shared" si="108"/>
        <v>2954.7</v>
      </c>
      <c r="L782" s="4"/>
      <c r="M782" s="27"/>
      <c r="N782" s="16">
        <v>951.6</v>
      </c>
      <c r="O782" s="2">
        <v>968.96717948717901</v>
      </c>
      <c r="P782" s="16">
        <f t="shared" si="109"/>
        <v>2854.8</v>
      </c>
      <c r="Q782" s="2">
        <f t="shared" si="110"/>
        <v>2906.9015384615368</v>
      </c>
      <c r="R782" s="16">
        <f t="shared" si="111"/>
        <v>99.899999999999864</v>
      </c>
      <c r="S782" s="2">
        <f t="shared" si="112"/>
        <v>47.798461538462902</v>
      </c>
      <c r="T782" s="14">
        <f t="shared" si="113"/>
        <v>3.3810539141029501E-2</v>
      </c>
      <c r="U782" s="5">
        <f t="shared" si="114"/>
        <v>1.6177094641913869E-2</v>
      </c>
      <c r="V782" s="14">
        <f t="shared" si="115"/>
        <v>3.3810539141029501E-2</v>
      </c>
      <c r="W782" s="11">
        <f t="shared" si="116"/>
        <v>1.6177094641913869E-2</v>
      </c>
    </row>
    <row r="783" spans="1:23" ht="18" x14ac:dyDescent="0.25">
      <c r="A783" t="s">
        <v>3</v>
      </c>
      <c r="B783" s="15" t="s">
        <v>231</v>
      </c>
      <c r="C783" t="s">
        <v>72</v>
      </c>
      <c r="D783" t="s">
        <v>5</v>
      </c>
      <c r="E783" t="s">
        <v>73</v>
      </c>
      <c r="F783" t="s">
        <v>13</v>
      </c>
      <c r="G783">
        <v>3</v>
      </c>
      <c r="H783" s="18">
        <v>45804</v>
      </c>
      <c r="I783" s="16">
        <v>984.9</v>
      </c>
      <c r="J783" s="2">
        <v>984.9</v>
      </c>
      <c r="K783" s="2">
        <f t="shared" si="108"/>
        <v>2954.7</v>
      </c>
      <c r="L783" s="4"/>
      <c r="M783" s="27"/>
      <c r="N783" s="16">
        <v>951.6</v>
      </c>
      <c r="O783" s="2">
        <v>968.96717948717901</v>
      </c>
      <c r="P783" s="16">
        <f t="shared" si="109"/>
        <v>2854.8</v>
      </c>
      <c r="Q783" s="2">
        <f t="shared" si="110"/>
        <v>2906.9015384615368</v>
      </c>
      <c r="R783" s="16">
        <f t="shared" si="111"/>
        <v>99.899999999999864</v>
      </c>
      <c r="S783" s="2">
        <f t="shared" si="112"/>
        <v>47.798461538462902</v>
      </c>
      <c r="T783" s="14">
        <f t="shared" si="113"/>
        <v>3.3810539141029501E-2</v>
      </c>
      <c r="U783" s="5">
        <f t="shared" si="114"/>
        <v>1.6177094641913869E-2</v>
      </c>
      <c r="V783" s="14">
        <f t="shared" si="115"/>
        <v>3.3810539141029501E-2</v>
      </c>
      <c r="W783" s="11">
        <f t="shared" si="116"/>
        <v>1.6177094641913869E-2</v>
      </c>
    </row>
    <row r="784" spans="1:23" ht="18" x14ac:dyDescent="0.25">
      <c r="A784" t="s">
        <v>3</v>
      </c>
      <c r="B784" s="15" t="s">
        <v>231</v>
      </c>
      <c r="C784" t="s">
        <v>72</v>
      </c>
      <c r="D784" t="s">
        <v>5</v>
      </c>
      <c r="E784" t="s">
        <v>73</v>
      </c>
      <c r="F784" t="s">
        <v>13</v>
      </c>
      <c r="G784">
        <v>3</v>
      </c>
      <c r="H784" s="18">
        <v>45804</v>
      </c>
      <c r="I784" s="16">
        <v>984.9</v>
      </c>
      <c r="J784" s="2">
        <v>984.9</v>
      </c>
      <c r="K784" s="2">
        <f t="shared" si="108"/>
        <v>2954.7</v>
      </c>
      <c r="L784" s="4"/>
      <c r="M784" s="27"/>
      <c r="N784" s="16">
        <v>951.6</v>
      </c>
      <c r="O784" s="2">
        <v>968.96717948717901</v>
      </c>
      <c r="P784" s="16">
        <f t="shared" si="109"/>
        <v>2854.8</v>
      </c>
      <c r="Q784" s="2">
        <f t="shared" si="110"/>
        <v>2906.9015384615368</v>
      </c>
      <c r="R784" s="16">
        <f t="shared" si="111"/>
        <v>99.899999999999864</v>
      </c>
      <c r="S784" s="2">
        <f t="shared" si="112"/>
        <v>47.798461538462902</v>
      </c>
      <c r="T784" s="14">
        <f t="shared" si="113"/>
        <v>3.3810539141029501E-2</v>
      </c>
      <c r="U784" s="5">
        <f t="shared" si="114"/>
        <v>1.6177094641913869E-2</v>
      </c>
      <c r="V784" s="14">
        <f t="shared" si="115"/>
        <v>3.3810539141029501E-2</v>
      </c>
      <c r="W784" s="11">
        <f t="shared" si="116"/>
        <v>1.6177094641913869E-2</v>
      </c>
    </row>
    <row r="785" spans="1:23" ht="18" x14ac:dyDescent="0.25">
      <c r="A785" t="s">
        <v>3</v>
      </c>
      <c r="B785" s="15" t="s">
        <v>231</v>
      </c>
      <c r="C785" t="s">
        <v>72</v>
      </c>
      <c r="D785" t="s">
        <v>5</v>
      </c>
      <c r="E785" t="s">
        <v>73</v>
      </c>
      <c r="F785" t="s">
        <v>13</v>
      </c>
      <c r="G785">
        <v>3</v>
      </c>
      <c r="H785" s="18">
        <v>45880</v>
      </c>
      <c r="I785" s="16">
        <v>958.81</v>
      </c>
      <c r="J785" s="2">
        <v>958.81</v>
      </c>
      <c r="K785" s="2">
        <f t="shared" si="108"/>
        <v>2876.43</v>
      </c>
      <c r="L785" s="4"/>
      <c r="M785" s="27"/>
      <c r="N785" s="16">
        <v>951.6</v>
      </c>
      <c r="O785" s="2">
        <v>968.29820512820504</v>
      </c>
      <c r="P785" s="16">
        <f t="shared" si="109"/>
        <v>2854.8</v>
      </c>
      <c r="Q785" s="2">
        <f t="shared" si="110"/>
        <v>2904.894615384615</v>
      </c>
      <c r="R785" s="16">
        <f t="shared" si="111"/>
        <v>21.629999999999768</v>
      </c>
      <c r="S785" s="2">
        <f t="shared" si="112"/>
        <v>-28.464615384615286</v>
      </c>
      <c r="T785" s="14">
        <f t="shared" si="113"/>
        <v>7.5197380085730466E-3</v>
      </c>
      <c r="U785" s="5">
        <f t="shared" si="114"/>
        <v>-9.8958136942721656E-3</v>
      </c>
      <c r="V785" s="14">
        <f t="shared" si="115"/>
        <v>7.5197380085730466E-3</v>
      </c>
      <c r="W785" s="11">
        <f t="shared" si="116"/>
        <v>-9.8958136942721656E-3</v>
      </c>
    </row>
    <row r="786" spans="1:23" ht="18" x14ac:dyDescent="0.25">
      <c r="A786" t="s">
        <v>3</v>
      </c>
      <c r="B786" s="15" t="s">
        <v>231</v>
      </c>
      <c r="C786" t="s">
        <v>72</v>
      </c>
      <c r="D786" t="s">
        <v>5</v>
      </c>
      <c r="E786" t="s">
        <v>73</v>
      </c>
      <c r="F786" t="s">
        <v>13</v>
      </c>
      <c r="G786">
        <v>3</v>
      </c>
      <c r="H786" s="18">
        <v>45903</v>
      </c>
      <c r="I786" s="16">
        <v>958.81</v>
      </c>
      <c r="J786" s="2">
        <v>958.81</v>
      </c>
      <c r="K786" s="2">
        <f t="shared" si="108"/>
        <v>2876.43</v>
      </c>
      <c r="L786" s="4"/>
      <c r="M786" s="27"/>
      <c r="N786" s="16">
        <v>951.6</v>
      </c>
      <c r="O786" s="2">
        <v>968.29820512820504</v>
      </c>
      <c r="P786" s="16">
        <f t="shared" si="109"/>
        <v>2854.8</v>
      </c>
      <c r="Q786" s="2">
        <f t="shared" si="110"/>
        <v>2904.894615384615</v>
      </c>
      <c r="R786" s="16">
        <f t="shared" si="111"/>
        <v>21.629999999999768</v>
      </c>
      <c r="S786" s="2">
        <f t="shared" si="112"/>
        <v>-28.464615384615286</v>
      </c>
      <c r="T786" s="14">
        <f t="shared" si="113"/>
        <v>7.5197380085730466E-3</v>
      </c>
      <c r="U786" s="5">
        <f t="shared" si="114"/>
        <v>-9.8958136942721656E-3</v>
      </c>
      <c r="V786" s="14">
        <f t="shared" si="115"/>
        <v>7.5197380085730466E-3</v>
      </c>
      <c r="W786" s="11">
        <f t="shared" si="116"/>
        <v>-9.8958136942721656E-3</v>
      </c>
    </row>
    <row r="787" spans="1:23" ht="18" x14ac:dyDescent="0.25">
      <c r="A787" t="s">
        <v>3</v>
      </c>
      <c r="B787" s="15" t="s">
        <v>231</v>
      </c>
      <c r="C787" t="s">
        <v>72</v>
      </c>
      <c r="D787" t="s">
        <v>5</v>
      </c>
      <c r="E787" t="s">
        <v>73</v>
      </c>
      <c r="F787" t="s">
        <v>13</v>
      </c>
      <c r="G787">
        <v>3</v>
      </c>
      <c r="H787" s="18">
        <v>45903</v>
      </c>
      <c r="I787" s="16">
        <v>958.81</v>
      </c>
      <c r="J787" s="2">
        <v>958.81</v>
      </c>
      <c r="K787" s="2">
        <f t="shared" si="108"/>
        <v>2876.43</v>
      </c>
      <c r="L787" s="4"/>
      <c r="M787" s="27"/>
      <c r="N787" s="16">
        <v>951.6</v>
      </c>
      <c r="O787" s="2">
        <v>968.29820512820504</v>
      </c>
      <c r="P787" s="16">
        <f t="shared" si="109"/>
        <v>2854.8</v>
      </c>
      <c r="Q787" s="2">
        <f t="shared" si="110"/>
        <v>2904.894615384615</v>
      </c>
      <c r="R787" s="16">
        <f t="shared" si="111"/>
        <v>21.629999999999768</v>
      </c>
      <c r="S787" s="2">
        <f t="shared" si="112"/>
        <v>-28.464615384615286</v>
      </c>
      <c r="T787" s="14">
        <f t="shared" si="113"/>
        <v>7.5197380085730466E-3</v>
      </c>
      <c r="U787" s="5">
        <f t="shared" si="114"/>
        <v>-9.8958136942721656E-3</v>
      </c>
      <c r="V787" s="14">
        <f t="shared" si="115"/>
        <v>7.5197380085730466E-3</v>
      </c>
      <c r="W787" s="11">
        <f t="shared" si="116"/>
        <v>-9.8958136942721656E-3</v>
      </c>
    </row>
    <row r="788" spans="1:23" ht="18" x14ac:dyDescent="0.25">
      <c r="A788" t="s">
        <v>3</v>
      </c>
      <c r="B788" s="15" t="s">
        <v>231</v>
      </c>
      <c r="C788" t="s">
        <v>72</v>
      </c>
      <c r="D788" t="s">
        <v>5</v>
      </c>
      <c r="E788" t="s">
        <v>73</v>
      </c>
      <c r="F788" t="s">
        <v>13</v>
      </c>
      <c r="G788">
        <v>2</v>
      </c>
      <c r="H788" s="18">
        <v>45917</v>
      </c>
      <c r="I788" s="16">
        <v>958.81</v>
      </c>
      <c r="J788" s="2">
        <v>958.81</v>
      </c>
      <c r="K788" s="2">
        <f t="shared" si="108"/>
        <v>1917.62</v>
      </c>
      <c r="L788" s="4"/>
      <c r="M788" s="27"/>
      <c r="N788" s="16">
        <v>951.6</v>
      </c>
      <c r="O788" s="2">
        <v>968.29820512820504</v>
      </c>
      <c r="P788" s="16">
        <f t="shared" si="109"/>
        <v>1903.2</v>
      </c>
      <c r="Q788" s="2">
        <f t="shared" si="110"/>
        <v>1936.5964102564101</v>
      </c>
      <c r="R788" s="16">
        <f t="shared" si="111"/>
        <v>14.419999999999845</v>
      </c>
      <c r="S788" s="2">
        <f t="shared" si="112"/>
        <v>-18.97641025641019</v>
      </c>
      <c r="T788" s="14">
        <f t="shared" si="113"/>
        <v>7.5197380085730466E-3</v>
      </c>
      <c r="U788" s="5">
        <f t="shared" si="114"/>
        <v>-9.8958136942721656E-3</v>
      </c>
      <c r="V788" s="14">
        <f t="shared" si="115"/>
        <v>7.5197380085730466E-3</v>
      </c>
      <c r="W788" s="11">
        <f t="shared" si="116"/>
        <v>-9.8958136942721656E-3</v>
      </c>
    </row>
    <row r="789" spans="1:23" ht="18" x14ac:dyDescent="0.25">
      <c r="A789" t="s">
        <v>3</v>
      </c>
      <c r="B789" s="15" t="s">
        <v>231</v>
      </c>
      <c r="C789" t="s">
        <v>72</v>
      </c>
      <c r="D789" t="s">
        <v>5</v>
      </c>
      <c r="E789" t="s">
        <v>73</v>
      </c>
      <c r="F789" t="s">
        <v>13</v>
      </c>
      <c r="G789">
        <v>3</v>
      </c>
      <c r="H789" s="18">
        <v>45926</v>
      </c>
      <c r="I789" s="16">
        <v>958.81</v>
      </c>
      <c r="J789" s="2">
        <v>958.81</v>
      </c>
      <c r="K789" s="2">
        <f t="shared" si="108"/>
        <v>2876.43</v>
      </c>
      <c r="L789" s="4"/>
      <c r="M789" s="27"/>
      <c r="N789" s="16">
        <v>951.6</v>
      </c>
      <c r="O789" s="2">
        <v>968.29820512820504</v>
      </c>
      <c r="P789" s="16">
        <f t="shared" si="109"/>
        <v>2854.8</v>
      </c>
      <c r="Q789" s="2">
        <f t="shared" si="110"/>
        <v>2904.894615384615</v>
      </c>
      <c r="R789" s="16">
        <f t="shared" si="111"/>
        <v>21.629999999999768</v>
      </c>
      <c r="S789" s="2">
        <f t="shared" si="112"/>
        <v>-28.464615384615286</v>
      </c>
      <c r="T789" s="14">
        <f t="shared" si="113"/>
        <v>7.5197380085730466E-3</v>
      </c>
      <c r="U789" s="5">
        <f t="shared" si="114"/>
        <v>-9.8958136942721656E-3</v>
      </c>
      <c r="V789" s="14">
        <f t="shared" si="115"/>
        <v>7.5197380085730466E-3</v>
      </c>
      <c r="W789" s="11">
        <f t="shared" si="116"/>
        <v>-9.8958136942721656E-3</v>
      </c>
    </row>
    <row r="790" spans="1:23" ht="18" x14ac:dyDescent="0.25">
      <c r="A790" t="s">
        <v>3</v>
      </c>
      <c r="B790" s="15" t="s">
        <v>231</v>
      </c>
      <c r="C790" t="s">
        <v>72</v>
      </c>
      <c r="D790" t="s">
        <v>5</v>
      </c>
      <c r="E790" t="s">
        <v>73</v>
      </c>
      <c r="F790" t="s">
        <v>13</v>
      </c>
      <c r="G790">
        <v>3</v>
      </c>
      <c r="H790" s="18">
        <v>45929</v>
      </c>
      <c r="I790" s="16">
        <v>958.81</v>
      </c>
      <c r="J790" s="2">
        <v>958.81</v>
      </c>
      <c r="K790" s="2">
        <f t="shared" si="108"/>
        <v>2876.43</v>
      </c>
      <c r="L790" s="4"/>
      <c r="M790" s="27"/>
      <c r="N790" s="16">
        <v>951.6</v>
      </c>
      <c r="O790" s="2">
        <v>968.29820512820504</v>
      </c>
      <c r="P790" s="16">
        <f t="shared" si="109"/>
        <v>2854.8</v>
      </c>
      <c r="Q790" s="2">
        <f t="shared" si="110"/>
        <v>2904.894615384615</v>
      </c>
      <c r="R790" s="16">
        <f t="shared" si="111"/>
        <v>21.629999999999768</v>
      </c>
      <c r="S790" s="2">
        <f t="shared" si="112"/>
        <v>-28.464615384615286</v>
      </c>
      <c r="T790" s="14">
        <f t="shared" si="113"/>
        <v>7.5197380085730466E-3</v>
      </c>
      <c r="U790" s="5">
        <f t="shared" si="114"/>
        <v>-9.8958136942721656E-3</v>
      </c>
      <c r="V790" s="14">
        <f t="shared" si="115"/>
        <v>7.5197380085730466E-3</v>
      </c>
      <c r="W790" s="11">
        <f t="shared" si="116"/>
        <v>-9.8958136942721656E-3</v>
      </c>
    </row>
    <row r="791" spans="1:23" ht="18" x14ac:dyDescent="0.25">
      <c r="A791" t="s">
        <v>3</v>
      </c>
      <c r="B791" s="15" t="s">
        <v>231</v>
      </c>
      <c r="C791" t="s">
        <v>72</v>
      </c>
      <c r="D791" t="s">
        <v>5</v>
      </c>
      <c r="E791" t="s">
        <v>73</v>
      </c>
      <c r="F791" t="s">
        <v>13</v>
      </c>
      <c r="G791">
        <v>3</v>
      </c>
      <c r="H791" s="18">
        <v>45933</v>
      </c>
      <c r="I791" s="16">
        <v>958.81</v>
      </c>
      <c r="J791" s="2">
        <v>958.81</v>
      </c>
      <c r="K791" s="2">
        <f t="shared" si="108"/>
        <v>2876.43</v>
      </c>
      <c r="L791" s="4"/>
      <c r="M791" s="27"/>
      <c r="N791" s="16">
        <v>951.6</v>
      </c>
      <c r="O791" s="2">
        <v>968.29820512820504</v>
      </c>
      <c r="P791" s="16">
        <f t="shared" si="109"/>
        <v>2854.8</v>
      </c>
      <c r="Q791" s="2">
        <f t="shared" si="110"/>
        <v>2904.894615384615</v>
      </c>
      <c r="R791" s="16">
        <f t="shared" si="111"/>
        <v>21.629999999999768</v>
      </c>
      <c r="S791" s="2">
        <f t="shared" si="112"/>
        <v>-28.464615384615286</v>
      </c>
      <c r="T791" s="14">
        <f t="shared" si="113"/>
        <v>7.5197380085730466E-3</v>
      </c>
      <c r="U791" s="5">
        <f t="shared" si="114"/>
        <v>-9.8958136942721656E-3</v>
      </c>
      <c r="V791" s="14">
        <f t="shared" si="115"/>
        <v>7.5197380085730466E-3</v>
      </c>
      <c r="W791" s="11">
        <f t="shared" si="116"/>
        <v>-9.8958136942721656E-3</v>
      </c>
    </row>
    <row r="792" spans="1:23" ht="18" x14ac:dyDescent="0.25">
      <c r="A792" t="s">
        <v>3</v>
      </c>
      <c r="B792" s="15" t="s">
        <v>232</v>
      </c>
      <c r="C792" t="s">
        <v>72</v>
      </c>
      <c r="D792" t="s">
        <v>26</v>
      </c>
      <c r="E792" t="s">
        <v>74</v>
      </c>
      <c r="F792" t="s">
        <v>13</v>
      </c>
      <c r="G792">
        <v>1</v>
      </c>
      <c r="H792" s="18">
        <v>45775</v>
      </c>
      <c r="I792" s="16">
        <v>1005</v>
      </c>
      <c r="J792" s="2">
        <v>984.9</v>
      </c>
      <c r="K792" s="2">
        <f t="shared" si="108"/>
        <v>984.9</v>
      </c>
      <c r="L792" s="4"/>
      <c r="M792" s="27"/>
      <c r="N792" s="16">
        <v>951.6</v>
      </c>
      <c r="O792" s="2">
        <v>975.36777777777797</v>
      </c>
      <c r="P792" s="16">
        <f t="shared" si="109"/>
        <v>951.6</v>
      </c>
      <c r="Q792" s="2">
        <f t="shared" si="110"/>
        <v>975.36777777777797</v>
      </c>
      <c r="R792" s="16">
        <f t="shared" si="111"/>
        <v>33.299999999999955</v>
      </c>
      <c r="S792" s="2">
        <f t="shared" si="112"/>
        <v>9.5322222222220034</v>
      </c>
      <c r="T792" s="14">
        <f t="shared" si="113"/>
        <v>3.3810539141029501E-2</v>
      </c>
      <c r="U792" s="5">
        <f t="shared" si="114"/>
        <v>9.6783655419047654E-3</v>
      </c>
      <c r="V792" s="14">
        <f t="shared" si="115"/>
        <v>3.3810539141029501E-2</v>
      </c>
      <c r="W792" s="11">
        <f t="shared" si="116"/>
        <v>9.6783655419047654E-3</v>
      </c>
    </row>
    <row r="793" spans="1:23" ht="18" x14ac:dyDescent="0.25">
      <c r="A793" t="s">
        <v>3</v>
      </c>
      <c r="B793" s="15" t="s">
        <v>232</v>
      </c>
      <c r="C793" t="s">
        <v>72</v>
      </c>
      <c r="D793" t="s">
        <v>26</v>
      </c>
      <c r="E793" t="s">
        <v>74</v>
      </c>
      <c r="F793" t="s">
        <v>13</v>
      </c>
      <c r="G793">
        <v>1</v>
      </c>
      <c r="H793" s="18">
        <v>45917</v>
      </c>
      <c r="I793" s="16">
        <v>984.9</v>
      </c>
      <c r="J793" s="2">
        <v>958.81</v>
      </c>
      <c r="K793" s="2">
        <f t="shared" si="108"/>
        <v>958.81</v>
      </c>
      <c r="L793" s="4"/>
      <c r="M793" s="27"/>
      <c r="N793" s="16">
        <v>951.6</v>
      </c>
      <c r="O793" s="2">
        <v>970.23555555555595</v>
      </c>
      <c r="P793" s="16">
        <f t="shared" si="109"/>
        <v>951.6</v>
      </c>
      <c r="Q793" s="2">
        <f t="shared" si="110"/>
        <v>970.23555555555595</v>
      </c>
      <c r="R793" s="16">
        <f t="shared" si="111"/>
        <v>7.2099999999999227</v>
      </c>
      <c r="S793" s="2">
        <f t="shared" si="112"/>
        <v>-11.425555555556002</v>
      </c>
      <c r="T793" s="14">
        <f t="shared" si="113"/>
        <v>7.5197380085730466E-3</v>
      </c>
      <c r="U793" s="5">
        <f t="shared" si="114"/>
        <v>-1.1916391730953999E-2</v>
      </c>
      <c r="V793" s="14">
        <f t="shared" si="115"/>
        <v>7.5197380085730466E-3</v>
      </c>
      <c r="W793" s="11">
        <f t="shared" si="116"/>
        <v>-1.1916391730953999E-2</v>
      </c>
    </row>
    <row r="794" spans="1:23" ht="18" x14ac:dyDescent="0.25">
      <c r="A794" t="s">
        <v>80</v>
      </c>
      <c r="B794" s="15" t="s">
        <v>209</v>
      </c>
      <c r="C794" t="s">
        <v>75</v>
      </c>
      <c r="D794" t="s">
        <v>7</v>
      </c>
      <c r="E794" t="s">
        <v>68</v>
      </c>
      <c r="F794" t="s">
        <v>35</v>
      </c>
      <c r="G794">
        <v>42</v>
      </c>
      <c r="H794" s="18">
        <v>45870</v>
      </c>
      <c r="I794" s="16">
        <v>8726.14</v>
      </c>
      <c r="J794" s="2">
        <v>8726.14</v>
      </c>
      <c r="K794" s="2">
        <f t="shared" si="108"/>
        <v>366497.88</v>
      </c>
      <c r="L794" s="4"/>
      <c r="M794" s="27"/>
      <c r="N794" s="16">
        <v>8460</v>
      </c>
      <c r="O794" s="2">
        <v>8994.1286451612905</v>
      </c>
      <c r="P794" s="16">
        <f t="shared" si="109"/>
        <v>355320</v>
      </c>
      <c r="Q794" s="2">
        <f t="shared" si="110"/>
        <v>377753.40309677419</v>
      </c>
      <c r="R794" s="16">
        <f t="shared" si="111"/>
        <v>11177.879999999976</v>
      </c>
      <c r="S794" s="2">
        <f t="shared" si="112"/>
        <v>-11255.523096774225</v>
      </c>
      <c r="T794" s="14">
        <f t="shared" si="113"/>
        <v>3.0499166871033406E-2</v>
      </c>
      <c r="U794" s="5">
        <f t="shared" si="114"/>
        <v>-3.0711018292313794E-2</v>
      </c>
      <c r="V794" s="14">
        <f t="shared" si="115"/>
        <v>3.0499166871033403E-2</v>
      </c>
      <c r="W794" s="11">
        <f t="shared" si="116"/>
        <v>-3.0711018292313791E-2</v>
      </c>
    </row>
    <row r="795" spans="1:23" ht="18" x14ac:dyDescent="0.25">
      <c r="A795" t="s">
        <v>3</v>
      </c>
      <c r="B795" s="15" t="s">
        <v>209</v>
      </c>
      <c r="C795" t="s">
        <v>75</v>
      </c>
      <c r="D795" t="s">
        <v>7</v>
      </c>
      <c r="E795" t="s">
        <v>68</v>
      </c>
      <c r="F795" t="s">
        <v>35</v>
      </c>
      <c r="G795">
        <v>15</v>
      </c>
      <c r="H795" s="18">
        <v>45729</v>
      </c>
      <c r="I795" s="16">
        <v>8726.1299999999992</v>
      </c>
      <c r="J795" s="2">
        <v>8726.1299999999992</v>
      </c>
      <c r="K795" s="2">
        <f t="shared" si="108"/>
        <v>130891.94999999998</v>
      </c>
      <c r="L795" s="4"/>
      <c r="M795" s="27"/>
      <c r="N795" s="16">
        <v>8460</v>
      </c>
      <c r="O795" s="2">
        <v>8994.1283225806401</v>
      </c>
      <c r="P795" s="16">
        <f t="shared" si="109"/>
        <v>126900</v>
      </c>
      <c r="Q795" s="2">
        <f t="shared" si="110"/>
        <v>134911.92483870959</v>
      </c>
      <c r="R795" s="16">
        <f t="shared" si="111"/>
        <v>3991.949999999988</v>
      </c>
      <c r="S795" s="2">
        <f t="shared" si="112"/>
        <v>-4019.9748387096133</v>
      </c>
      <c r="T795" s="14">
        <f t="shared" si="113"/>
        <v>3.0498055839186355E-2</v>
      </c>
      <c r="U795" s="5">
        <f t="shared" si="114"/>
        <v>-3.0712162502809483E-2</v>
      </c>
      <c r="V795" s="14">
        <f t="shared" si="115"/>
        <v>3.0498055839186355E-2</v>
      </c>
      <c r="W795" s="11">
        <f t="shared" si="116"/>
        <v>-3.0712162502809483E-2</v>
      </c>
    </row>
    <row r="796" spans="1:23" ht="18" x14ac:dyDescent="0.25">
      <c r="A796" t="s">
        <v>3</v>
      </c>
      <c r="B796" s="15" t="s">
        <v>209</v>
      </c>
      <c r="C796" t="s">
        <v>75</v>
      </c>
      <c r="D796" t="s">
        <v>7</v>
      </c>
      <c r="E796" t="s">
        <v>68</v>
      </c>
      <c r="F796" t="s">
        <v>35</v>
      </c>
      <c r="G796">
        <v>20</v>
      </c>
      <c r="H796" s="18">
        <v>45729</v>
      </c>
      <c r="I796" s="16">
        <v>8726.1299999999992</v>
      </c>
      <c r="J796" s="2">
        <v>8726.1299999999992</v>
      </c>
      <c r="K796" s="2">
        <f t="shared" si="108"/>
        <v>174522.59999999998</v>
      </c>
      <c r="L796" s="4"/>
      <c r="M796" s="27"/>
      <c r="N796" s="16">
        <v>8460</v>
      </c>
      <c r="O796" s="2">
        <v>8994.1283225806401</v>
      </c>
      <c r="P796" s="16">
        <f t="shared" si="109"/>
        <v>169200</v>
      </c>
      <c r="Q796" s="2">
        <f t="shared" si="110"/>
        <v>179882.5664516128</v>
      </c>
      <c r="R796" s="16">
        <f t="shared" si="111"/>
        <v>5322.599999999984</v>
      </c>
      <c r="S796" s="2">
        <f t="shared" si="112"/>
        <v>-5359.9664516128178</v>
      </c>
      <c r="T796" s="14">
        <f t="shared" si="113"/>
        <v>3.0498055839186355E-2</v>
      </c>
      <c r="U796" s="5">
        <f t="shared" si="114"/>
        <v>-3.0712162502809483E-2</v>
      </c>
      <c r="V796" s="14">
        <f t="shared" si="115"/>
        <v>3.0498055839186355E-2</v>
      </c>
      <c r="W796" s="11">
        <f t="shared" si="116"/>
        <v>-3.0712162502809483E-2</v>
      </c>
    </row>
    <row r="797" spans="1:23" ht="18" x14ac:dyDescent="0.25">
      <c r="A797" t="s">
        <v>3</v>
      </c>
      <c r="B797" s="15" t="s">
        <v>209</v>
      </c>
      <c r="C797" t="s">
        <v>75</v>
      </c>
      <c r="D797" t="s">
        <v>7</v>
      </c>
      <c r="E797" t="s">
        <v>68</v>
      </c>
      <c r="F797" t="s">
        <v>35</v>
      </c>
      <c r="G797">
        <v>10</v>
      </c>
      <c r="H797" s="18">
        <v>45758</v>
      </c>
      <c r="I797" s="16">
        <v>9506.41</v>
      </c>
      <c r="J797" s="2">
        <v>9506.41</v>
      </c>
      <c r="K797" s="2">
        <f t="shared" si="108"/>
        <v>95064.1</v>
      </c>
      <c r="L797" s="4"/>
      <c r="M797" s="27"/>
      <c r="N797" s="16">
        <v>8460</v>
      </c>
      <c r="O797" s="2">
        <v>9019.2986451612796</v>
      </c>
      <c r="P797" s="16">
        <f t="shared" si="109"/>
        <v>84600</v>
      </c>
      <c r="Q797" s="2">
        <f t="shared" si="110"/>
        <v>90192.9864516128</v>
      </c>
      <c r="R797" s="16">
        <f t="shared" si="111"/>
        <v>10464.099999999999</v>
      </c>
      <c r="S797" s="2">
        <f t="shared" si="112"/>
        <v>4871.1135483872022</v>
      </c>
      <c r="T797" s="14">
        <f t="shared" si="113"/>
        <v>0.11007414996828455</v>
      </c>
      <c r="U797" s="5">
        <f t="shared" si="114"/>
        <v>5.1240305734627505E-2</v>
      </c>
      <c r="V797" s="14">
        <f t="shared" si="115"/>
        <v>0.11007414996828453</v>
      </c>
      <c r="W797" s="11">
        <f t="shared" si="116"/>
        <v>5.1240305734627498E-2</v>
      </c>
    </row>
    <row r="798" spans="1:23" ht="18" x14ac:dyDescent="0.25">
      <c r="A798" t="s">
        <v>3</v>
      </c>
      <c r="B798" s="15" t="s">
        <v>209</v>
      </c>
      <c r="C798" t="s">
        <v>75</v>
      </c>
      <c r="D798" t="s">
        <v>7</v>
      </c>
      <c r="E798" t="s">
        <v>68</v>
      </c>
      <c r="F798" t="s">
        <v>35</v>
      </c>
      <c r="G798">
        <v>15</v>
      </c>
      <c r="H798" s="18">
        <v>45834</v>
      </c>
      <c r="I798" s="16">
        <v>9506.41</v>
      </c>
      <c r="J798" s="2">
        <v>9506.41</v>
      </c>
      <c r="K798" s="2">
        <f t="shared" si="108"/>
        <v>142596.15</v>
      </c>
      <c r="L798" s="4"/>
      <c r="M798" s="27"/>
      <c r="N798" s="16">
        <v>8460</v>
      </c>
      <c r="O798" s="2">
        <v>9019.2986451612796</v>
      </c>
      <c r="P798" s="16">
        <f t="shared" si="109"/>
        <v>126900</v>
      </c>
      <c r="Q798" s="2">
        <f t="shared" si="110"/>
        <v>135289.47967741921</v>
      </c>
      <c r="R798" s="16">
        <f t="shared" si="111"/>
        <v>15696.149999999998</v>
      </c>
      <c r="S798" s="2">
        <f t="shared" si="112"/>
        <v>7306.6703225808033</v>
      </c>
      <c r="T798" s="14">
        <f t="shared" si="113"/>
        <v>0.11007414996828455</v>
      </c>
      <c r="U798" s="5">
        <f t="shared" si="114"/>
        <v>5.1240305734627505E-2</v>
      </c>
      <c r="V798" s="14">
        <f t="shared" si="115"/>
        <v>0.11007414996828455</v>
      </c>
      <c r="W798" s="11">
        <f t="shared" si="116"/>
        <v>5.1240305734627505E-2</v>
      </c>
    </row>
    <row r="799" spans="1:23" ht="18" x14ac:dyDescent="0.25">
      <c r="A799" t="s">
        <v>3</v>
      </c>
      <c r="B799" s="15" t="s">
        <v>209</v>
      </c>
      <c r="C799" t="s">
        <v>75</v>
      </c>
      <c r="D799" t="s">
        <v>7</v>
      </c>
      <c r="E799" t="s">
        <v>68</v>
      </c>
      <c r="F799" t="s">
        <v>35</v>
      </c>
      <c r="G799">
        <v>20</v>
      </c>
      <c r="H799" s="18">
        <v>45834</v>
      </c>
      <c r="I799" s="16">
        <v>9506.41</v>
      </c>
      <c r="J799" s="2">
        <v>9506.41</v>
      </c>
      <c r="K799" s="2">
        <f t="shared" si="108"/>
        <v>190128.2</v>
      </c>
      <c r="L799" s="4"/>
      <c r="M799" s="27"/>
      <c r="N799" s="16">
        <v>8460</v>
      </c>
      <c r="O799" s="2">
        <v>9019.2986451612796</v>
      </c>
      <c r="P799" s="16">
        <f t="shared" si="109"/>
        <v>169200</v>
      </c>
      <c r="Q799" s="2">
        <f t="shared" si="110"/>
        <v>180385.9729032256</v>
      </c>
      <c r="R799" s="16">
        <f t="shared" si="111"/>
        <v>20928.199999999997</v>
      </c>
      <c r="S799" s="2">
        <f t="shared" si="112"/>
        <v>9742.2270967744043</v>
      </c>
      <c r="T799" s="14">
        <f t="shared" si="113"/>
        <v>0.11007414996828455</v>
      </c>
      <c r="U799" s="5">
        <f t="shared" si="114"/>
        <v>5.1240305734627505E-2</v>
      </c>
      <c r="V799" s="14">
        <f t="shared" si="115"/>
        <v>0.11007414996828453</v>
      </c>
      <c r="W799" s="11">
        <f t="shared" si="116"/>
        <v>5.1240305734627498E-2</v>
      </c>
    </row>
    <row r="800" spans="1:23" ht="18" x14ac:dyDescent="0.25">
      <c r="A800" t="s">
        <v>3</v>
      </c>
      <c r="B800" s="15" t="s">
        <v>209</v>
      </c>
      <c r="C800" t="s">
        <v>75</v>
      </c>
      <c r="D800" t="s">
        <v>7</v>
      </c>
      <c r="E800" t="s">
        <v>68</v>
      </c>
      <c r="F800" t="s">
        <v>35</v>
      </c>
      <c r="G800">
        <v>2</v>
      </c>
      <c r="H800" s="18">
        <v>45904</v>
      </c>
      <c r="I800" s="16">
        <v>9506.41</v>
      </c>
      <c r="J800" s="2">
        <v>9506.41</v>
      </c>
      <c r="K800" s="2">
        <f t="shared" si="108"/>
        <v>19012.82</v>
      </c>
      <c r="L800" s="4"/>
      <c r="M800" s="27"/>
      <c r="N800" s="16">
        <v>8460</v>
      </c>
      <c r="O800" s="2">
        <v>9019.2986451612796</v>
      </c>
      <c r="P800" s="16">
        <f t="shared" si="109"/>
        <v>16920</v>
      </c>
      <c r="Q800" s="2">
        <f t="shared" si="110"/>
        <v>18038.597290322559</v>
      </c>
      <c r="R800" s="16">
        <f t="shared" si="111"/>
        <v>2092.8199999999997</v>
      </c>
      <c r="S800" s="2">
        <f t="shared" si="112"/>
        <v>974.22270967744043</v>
      </c>
      <c r="T800" s="14">
        <f t="shared" si="113"/>
        <v>0.11007414996828455</v>
      </c>
      <c r="U800" s="5">
        <f t="shared" si="114"/>
        <v>5.1240305734627505E-2</v>
      </c>
      <c r="V800" s="14">
        <f t="shared" si="115"/>
        <v>0.11007414996828455</v>
      </c>
      <c r="W800" s="11">
        <f t="shared" si="116"/>
        <v>5.1240305734627505E-2</v>
      </c>
    </row>
    <row r="801" spans="1:23" ht="18" x14ac:dyDescent="0.25">
      <c r="A801" t="s">
        <v>3</v>
      </c>
      <c r="B801" s="15" t="s">
        <v>209</v>
      </c>
      <c r="C801" t="s">
        <v>75</v>
      </c>
      <c r="D801" t="s">
        <v>7</v>
      </c>
      <c r="E801" t="s">
        <v>68</v>
      </c>
      <c r="F801" t="s">
        <v>35</v>
      </c>
      <c r="G801">
        <v>14</v>
      </c>
      <c r="H801" s="18">
        <v>45938</v>
      </c>
      <c r="I801" s="16">
        <v>9506.41</v>
      </c>
      <c r="J801" s="2">
        <v>9506.41</v>
      </c>
      <c r="K801" s="2">
        <f t="shared" si="108"/>
        <v>133089.74</v>
      </c>
      <c r="L801" s="4"/>
      <c r="M801" s="27"/>
      <c r="N801" s="16">
        <v>8460</v>
      </c>
      <c r="O801" s="2">
        <v>9019.2986451612796</v>
      </c>
      <c r="P801" s="16">
        <f t="shared" si="109"/>
        <v>118440</v>
      </c>
      <c r="Q801" s="2">
        <f t="shared" si="110"/>
        <v>126270.18103225791</v>
      </c>
      <c r="R801" s="16">
        <f t="shared" si="111"/>
        <v>14649.739999999998</v>
      </c>
      <c r="S801" s="2">
        <f t="shared" si="112"/>
        <v>6819.558967742083</v>
      </c>
      <c r="T801" s="14">
        <f t="shared" si="113"/>
        <v>0.11007414996828455</v>
      </c>
      <c r="U801" s="5">
        <f t="shared" si="114"/>
        <v>5.1240305734627505E-2</v>
      </c>
      <c r="V801" s="14">
        <f t="shared" si="115"/>
        <v>0.11007414996828455</v>
      </c>
      <c r="W801" s="11">
        <f t="shared" si="116"/>
        <v>5.1240305734627505E-2</v>
      </c>
    </row>
    <row r="802" spans="1:23" ht="18" x14ac:dyDescent="0.25">
      <c r="A802" t="s">
        <v>3</v>
      </c>
      <c r="B802" s="15" t="s">
        <v>209</v>
      </c>
      <c r="C802" t="s">
        <v>75</v>
      </c>
      <c r="D802" t="s">
        <v>7</v>
      </c>
      <c r="E802" t="s">
        <v>68</v>
      </c>
      <c r="F802" t="s">
        <v>35</v>
      </c>
      <c r="G802">
        <v>3</v>
      </c>
      <c r="H802" s="18">
        <v>45938</v>
      </c>
      <c r="I802" s="16">
        <v>9506.41</v>
      </c>
      <c r="J802" s="2">
        <v>9506.41</v>
      </c>
      <c r="K802" s="2">
        <f t="shared" si="108"/>
        <v>28519.23</v>
      </c>
      <c r="L802" s="4"/>
      <c r="M802" s="27"/>
      <c r="N802" s="16">
        <v>8460</v>
      </c>
      <c r="O802" s="2">
        <v>9019.2986451612796</v>
      </c>
      <c r="P802" s="16">
        <f t="shared" si="109"/>
        <v>25380</v>
      </c>
      <c r="Q802" s="2">
        <f t="shared" si="110"/>
        <v>27057.895935483837</v>
      </c>
      <c r="R802" s="16">
        <f t="shared" si="111"/>
        <v>3139.2299999999996</v>
      </c>
      <c r="S802" s="2">
        <f t="shared" si="112"/>
        <v>1461.3340645161607</v>
      </c>
      <c r="T802" s="14">
        <f t="shared" si="113"/>
        <v>0.11007414996828455</v>
      </c>
      <c r="U802" s="5">
        <f t="shared" si="114"/>
        <v>5.1240305734627505E-2</v>
      </c>
      <c r="V802" s="14">
        <f t="shared" si="115"/>
        <v>0.11007414996828455</v>
      </c>
      <c r="W802" s="11">
        <f t="shared" si="116"/>
        <v>5.1240305734627505E-2</v>
      </c>
    </row>
    <row r="803" spans="1:23" ht="18" x14ac:dyDescent="0.25">
      <c r="A803" t="s">
        <v>3</v>
      </c>
      <c r="B803" s="15" t="s">
        <v>209</v>
      </c>
      <c r="C803" t="s">
        <v>75</v>
      </c>
      <c r="D803" t="s">
        <v>7</v>
      </c>
      <c r="E803" t="s">
        <v>68</v>
      </c>
      <c r="F803" t="s">
        <v>35</v>
      </c>
      <c r="G803">
        <v>29</v>
      </c>
      <c r="H803" s="18">
        <v>45938</v>
      </c>
      <c r="I803" s="16">
        <v>9506.41</v>
      </c>
      <c r="J803" s="2">
        <v>9506.41</v>
      </c>
      <c r="K803" s="2">
        <f t="shared" si="108"/>
        <v>275685.89</v>
      </c>
      <c r="L803" s="4"/>
      <c r="M803" s="27"/>
      <c r="N803" s="16">
        <v>8460</v>
      </c>
      <c r="O803" s="2">
        <v>9019.2986451612796</v>
      </c>
      <c r="P803" s="16">
        <f t="shared" si="109"/>
        <v>245340</v>
      </c>
      <c r="Q803" s="2">
        <f t="shared" si="110"/>
        <v>261559.66070967712</v>
      </c>
      <c r="R803" s="16">
        <f t="shared" si="111"/>
        <v>30345.889999999996</v>
      </c>
      <c r="S803" s="2">
        <f t="shared" si="112"/>
        <v>14126.229290322886</v>
      </c>
      <c r="T803" s="14">
        <f t="shared" si="113"/>
        <v>0.11007414996828455</v>
      </c>
      <c r="U803" s="5">
        <f t="shared" si="114"/>
        <v>5.1240305734627505E-2</v>
      </c>
      <c r="V803" s="14">
        <f t="shared" si="115"/>
        <v>0.11007414996828453</v>
      </c>
      <c r="W803" s="11">
        <f t="shared" si="116"/>
        <v>5.1240305734627498E-2</v>
      </c>
    </row>
    <row r="804" spans="1:23" ht="18" x14ac:dyDescent="0.25">
      <c r="A804" t="s">
        <v>3</v>
      </c>
      <c r="B804" s="15" t="s">
        <v>209</v>
      </c>
      <c r="C804" t="s">
        <v>75</v>
      </c>
      <c r="D804" t="s">
        <v>7</v>
      </c>
      <c r="E804" t="s">
        <v>68</v>
      </c>
      <c r="F804" t="s">
        <v>35</v>
      </c>
      <c r="G804">
        <v>3</v>
      </c>
      <c r="H804" s="18">
        <v>45950</v>
      </c>
      <c r="I804" s="16">
        <v>9506.41</v>
      </c>
      <c r="J804" s="2">
        <v>9506.41</v>
      </c>
      <c r="K804" s="2">
        <f t="shared" si="108"/>
        <v>28519.23</v>
      </c>
      <c r="L804" s="4"/>
      <c r="M804" s="27"/>
      <c r="N804" s="16">
        <v>8460</v>
      </c>
      <c r="O804" s="2">
        <v>9019.2986451612796</v>
      </c>
      <c r="P804" s="16">
        <f t="shared" si="109"/>
        <v>25380</v>
      </c>
      <c r="Q804" s="2">
        <f t="shared" si="110"/>
        <v>27057.895935483837</v>
      </c>
      <c r="R804" s="16">
        <f t="shared" si="111"/>
        <v>3139.2299999999996</v>
      </c>
      <c r="S804" s="2">
        <f t="shared" si="112"/>
        <v>1461.3340645161607</v>
      </c>
      <c r="T804" s="14">
        <f t="shared" si="113"/>
        <v>0.11007414996828455</v>
      </c>
      <c r="U804" s="5">
        <f t="shared" si="114"/>
        <v>5.1240305734627505E-2</v>
      </c>
      <c r="V804" s="14">
        <f t="shared" si="115"/>
        <v>0.11007414996828455</v>
      </c>
      <c r="W804" s="11">
        <f t="shared" si="116"/>
        <v>5.1240305734627505E-2</v>
      </c>
    </row>
    <row r="805" spans="1:23" ht="18" x14ac:dyDescent="0.25">
      <c r="A805" t="s">
        <v>80</v>
      </c>
      <c r="B805" s="15" t="s">
        <v>210</v>
      </c>
      <c r="C805" t="s">
        <v>75</v>
      </c>
      <c r="D805" t="s">
        <v>7</v>
      </c>
      <c r="E805" t="s">
        <v>68</v>
      </c>
      <c r="F805" t="s">
        <v>13</v>
      </c>
      <c r="G805">
        <v>45</v>
      </c>
      <c r="H805" s="18">
        <v>45770</v>
      </c>
      <c r="I805" s="16">
        <v>8460</v>
      </c>
      <c r="J805" s="2">
        <v>8460</v>
      </c>
      <c r="K805" s="2">
        <f t="shared" si="108"/>
        <v>380700</v>
      </c>
      <c r="L805" s="4"/>
      <c r="M805" s="27"/>
      <c r="N805" s="16">
        <v>8460</v>
      </c>
      <c r="O805" s="2">
        <v>8985.5434838709607</v>
      </c>
      <c r="P805" s="16">
        <f t="shared" si="109"/>
        <v>380700</v>
      </c>
      <c r="Q805" s="2">
        <f t="shared" si="110"/>
        <v>404349.45677419321</v>
      </c>
      <c r="R805" s="16">
        <f t="shared" si="111"/>
        <v>0</v>
      </c>
      <c r="S805" s="2">
        <f t="shared" si="112"/>
        <v>-23649.456774193233</v>
      </c>
      <c r="T805" s="14">
        <f t="shared" si="113"/>
        <v>0</v>
      </c>
      <c r="U805" s="5">
        <f t="shared" si="114"/>
        <v>-6.2120979180964625E-2</v>
      </c>
      <c r="V805" s="14">
        <f t="shared" si="115"/>
        <v>0</v>
      </c>
      <c r="W805" s="11">
        <f t="shared" si="116"/>
        <v>-6.2120979180964625E-2</v>
      </c>
    </row>
    <row r="806" spans="1:23" ht="18" x14ac:dyDescent="0.25">
      <c r="A806" t="s">
        <v>80</v>
      </c>
      <c r="B806" s="15" t="s">
        <v>210</v>
      </c>
      <c r="C806" t="s">
        <v>75</v>
      </c>
      <c r="D806" t="s">
        <v>7</v>
      </c>
      <c r="E806" t="s">
        <v>68</v>
      </c>
      <c r="F806" t="s">
        <v>13</v>
      </c>
      <c r="G806">
        <v>40</v>
      </c>
      <c r="H806" s="18">
        <v>45868</v>
      </c>
      <c r="I806" s="16">
        <v>8460</v>
      </c>
      <c r="J806" s="2">
        <v>8460</v>
      </c>
      <c r="K806" s="2">
        <f t="shared" si="108"/>
        <v>338400</v>
      </c>
      <c r="L806" s="4"/>
      <c r="M806" s="27"/>
      <c r="N806" s="16">
        <v>8460</v>
      </c>
      <c r="O806" s="2">
        <v>8985.5434838709607</v>
      </c>
      <c r="P806" s="16">
        <f t="shared" si="109"/>
        <v>338400</v>
      </c>
      <c r="Q806" s="2">
        <f t="shared" si="110"/>
        <v>359421.73935483844</v>
      </c>
      <c r="R806" s="16">
        <f t="shared" si="111"/>
        <v>0</v>
      </c>
      <c r="S806" s="2">
        <f t="shared" si="112"/>
        <v>-21021.739354838428</v>
      </c>
      <c r="T806" s="14">
        <f t="shared" si="113"/>
        <v>0</v>
      </c>
      <c r="U806" s="5">
        <f t="shared" si="114"/>
        <v>-6.2120979180964625E-2</v>
      </c>
      <c r="V806" s="14">
        <f t="shared" si="115"/>
        <v>0</v>
      </c>
      <c r="W806" s="11">
        <f t="shared" si="116"/>
        <v>-6.2120979180964625E-2</v>
      </c>
    </row>
    <row r="807" spans="1:23" ht="18" x14ac:dyDescent="0.25">
      <c r="A807" t="s">
        <v>3</v>
      </c>
      <c r="B807" s="15" t="s">
        <v>233</v>
      </c>
      <c r="C807" t="s">
        <v>76</v>
      </c>
      <c r="D807" t="s">
        <v>5</v>
      </c>
      <c r="E807" t="s">
        <v>77</v>
      </c>
      <c r="F807" t="s">
        <v>14</v>
      </c>
      <c r="G807">
        <v>9</v>
      </c>
      <c r="H807" s="18">
        <v>45714</v>
      </c>
      <c r="I807" s="16">
        <v>2049.0100000000002</v>
      </c>
      <c r="J807" s="2">
        <v>2049.0100000000002</v>
      </c>
      <c r="K807" s="2">
        <f t="shared" si="108"/>
        <v>18441.090000000004</v>
      </c>
      <c r="L807" s="4"/>
      <c r="M807" s="27"/>
      <c r="N807" s="16">
        <v>2049</v>
      </c>
      <c r="O807" s="2">
        <v>2320.0825714285702</v>
      </c>
      <c r="P807" s="16">
        <f t="shared" si="109"/>
        <v>18441</v>
      </c>
      <c r="Q807" s="2">
        <f t="shared" si="110"/>
        <v>20880.743142857133</v>
      </c>
      <c r="R807" s="16">
        <f t="shared" si="111"/>
        <v>9.0000000001964509E-2</v>
      </c>
      <c r="S807" s="2">
        <f t="shared" si="112"/>
        <v>-2439.6531428571298</v>
      </c>
      <c r="T807" s="14">
        <f t="shared" si="113"/>
        <v>4.8804056594249312E-6</v>
      </c>
      <c r="U807" s="5">
        <f t="shared" si="114"/>
        <v>-0.13229441116859847</v>
      </c>
      <c r="V807" s="14">
        <f t="shared" si="115"/>
        <v>4.8804056594249304E-6</v>
      </c>
      <c r="W807" s="11">
        <f t="shared" si="116"/>
        <v>-0.13229441116859844</v>
      </c>
    </row>
    <row r="808" spans="1:23" ht="18" x14ac:dyDescent="0.25">
      <c r="A808" t="s">
        <v>3</v>
      </c>
      <c r="B808" s="15" t="s">
        <v>233</v>
      </c>
      <c r="C808" t="s">
        <v>76</v>
      </c>
      <c r="D808" t="s">
        <v>5</v>
      </c>
      <c r="E808" t="s">
        <v>77</v>
      </c>
      <c r="F808" t="s">
        <v>14</v>
      </c>
      <c r="G808">
        <v>6</v>
      </c>
      <c r="H808" s="18">
        <v>45714</v>
      </c>
      <c r="I808" s="16">
        <v>2049.0100000000002</v>
      </c>
      <c r="J808" s="2">
        <v>2049.0100000000002</v>
      </c>
      <c r="K808" s="2">
        <f t="shared" si="108"/>
        <v>12294.060000000001</v>
      </c>
      <c r="L808" s="4"/>
      <c r="M808" s="27"/>
      <c r="N808" s="16">
        <v>2049</v>
      </c>
      <c r="O808" s="2">
        <v>2320.0825714285702</v>
      </c>
      <c r="P808" s="16">
        <f t="shared" si="109"/>
        <v>12294</v>
      </c>
      <c r="Q808" s="2">
        <f t="shared" si="110"/>
        <v>13920.495428571421</v>
      </c>
      <c r="R808" s="16">
        <f t="shared" si="111"/>
        <v>6.0000000001309672E-2</v>
      </c>
      <c r="S808" s="2">
        <f t="shared" si="112"/>
        <v>-1626.4354285714198</v>
      </c>
      <c r="T808" s="14">
        <f t="shared" si="113"/>
        <v>4.8804056594249312E-6</v>
      </c>
      <c r="U808" s="5">
        <f t="shared" si="114"/>
        <v>-0.13229441116859847</v>
      </c>
      <c r="V808" s="14">
        <f t="shared" si="115"/>
        <v>4.8804056594249312E-6</v>
      </c>
      <c r="W808" s="11">
        <f t="shared" si="116"/>
        <v>-0.13229441116859847</v>
      </c>
    </row>
    <row r="809" spans="1:23" ht="18" x14ac:dyDescent="0.25">
      <c r="A809" t="s">
        <v>3</v>
      </c>
      <c r="B809" s="15" t="s">
        <v>233</v>
      </c>
      <c r="C809" t="s">
        <v>76</v>
      </c>
      <c r="D809" t="s">
        <v>5</v>
      </c>
      <c r="E809" t="s">
        <v>77</v>
      </c>
      <c r="F809" t="s">
        <v>14</v>
      </c>
      <c r="G809">
        <v>7</v>
      </c>
      <c r="H809" s="18">
        <v>45714</v>
      </c>
      <c r="I809" s="16">
        <v>2049.0100000000002</v>
      </c>
      <c r="J809" s="2">
        <v>2049.0100000000002</v>
      </c>
      <c r="K809" s="2">
        <f t="shared" si="108"/>
        <v>14343.070000000002</v>
      </c>
      <c r="L809" s="4"/>
      <c r="M809" s="27"/>
      <c r="N809" s="16">
        <v>2049</v>
      </c>
      <c r="O809" s="2">
        <v>2320.0825714285702</v>
      </c>
      <c r="P809" s="16">
        <f t="shared" si="109"/>
        <v>14343</v>
      </c>
      <c r="Q809" s="2">
        <f t="shared" si="110"/>
        <v>16240.57799999999</v>
      </c>
      <c r="R809" s="16">
        <f t="shared" si="111"/>
        <v>7.0000000001527951E-2</v>
      </c>
      <c r="S809" s="2">
        <f t="shared" si="112"/>
        <v>-1897.5079999999898</v>
      </c>
      <c r="T809" s="14">
        <f t="shared" si="113"/>
        <v>4.8804056594249312E-6</v>
      </c>
      <c r="U809" s="5">
        <f t="shared" si="114"/>
        <v>-0.13229441116859847</v>
      </c>
      <c r="V809" s="14">
        <f t="shared" si="115"/>
        <v>4.8804056594249312E-6</v>
      </c>
      <c r="W809" s="11">
        <f t="shared" si="116"/>
        <v>-0.13229441116859847</v>
      </c>
    </row>
    <row r="810" spans="1:23" ht="18" x14ac:dyDescent="0.25">
      <c r="A810" t="s">
        <v>3</v>
      </c>
      <c r="B810" s="15" t="s">
        <v>233</v>
      </c>
      <c r="C810" t="s">
        <v>76</v>
      </c>
      <c r="D810" t="s">
        <v>5</v>
      </c>
      <c r="E810" t="s">
        <v>77</v>
      </c>
      <c r="F810" t="s">
        <v>14</v>
      </c>
      <c r="G810">
        <v>8</v>
      </c>
      <c r="H810" s="18">
        <v>45714</v>
      </c>
      <c r="I810" s="16">
        <v>2049.0100000000002</v>
      </c>
      <c r="J810" s="2">
        <v>2049.0100000000002</v>
      </c>
      <c r="K810" s="2">
        <f t="shared" si="108"/>
        <v>16392.080000000002</v>
      </c>
      <c r="L810" s="4"/>
      <c r="M810" s="27"/>
      <c r="N810" s="16">
        <v>2049</v>
      </c>
      <c r="O810" s="2">
        <v>2320.0825714285702</v>
      </c>
      <c r="P810" s="16">
        <f t="shared" si="109"/>
        <v>16392</v>
      </c>
      <c r="Q810" s="2">
        <f t="shared" si="110"/>
        <v>18560.660571428562</v>
      </c>
      <c r="R810" s="16">
        <f t="shared" si="111"/>
        <v>8.000000000174623E-2</v>
      </c>
      <c r="S810" s="2">
        <f t="shared" si="112"/>
        <v>-2168.5805714285598</v>
      </c>
      <c r="T810" s="14">
        <f t="shared" si="113"/>
        <v>4.8804056594249312E-6</v>
      </c>
      <c r="U810" s="5">
        <f t="shared" si="114"/>
        <v>-0.13229441116859847</v>
      </c>
      <c r="V810" s="14">
        <f t="shared" si="115"/>
        <v>4.8804056594249312E-6</v>
      </c>
      <c r="W810" s="11">
        <f t="shared" si="116"/>
        <v>-0.13229441116859847</v>
      </c>
    </row>
    <row r="811" spans="1:23" ht="18" x14ac:dyDescent="0.25">
      <c r="A811" t="s">
        <v>3</v>
      </c>
      <c r="B811" s="15" t="s">
        <v>233</v>
      </c>
      <c r="C811" t="s">
        <v>76</v>
      </c>
      <c r="D811" t="s">
        <v>5</v>
      </c>
      <c r="E811" t="s">
        <v>77</v>
      </c>
      <c r="F811" t="s">
        <v>14</v>
      </c>
      <c r="G811">
        <v>8</v>
      </c>
      <c r="H811" s="18">
        <v>45714</v>
      </c>
      <c r="I811" s="16">
        <v>2049.0100000000002</v>
      </c>
      <c r="J811" s="2">
        <v>2049.0100000000002</v>
      </c>
      <c r="K811" s="2">
        <f t="shared" si="108"/>
        <v>16392.080000000002</v>
      </c>
      <c r="L811" s="4"/>
      <c r="M811" s="27"/>
      <c r="N811" s="16">
        <v>2049</v>
      </c>
      <c r="O811" s="2">
        <v>2320.0825714285702</v>
      </c>
      <c r="P811" s="16">
        <f t="shared" si="109"/>
        <v>16392</v>
      </c>
      <c r="Q811" s="2">
        <f t="shared" si="110"/>
        <v>18560.660571428562</v>
      </c>
      <c r="R811" s="16">
        <f t="shared" si="111"/>
        <v>8.000000000174623E-2</v>
      </c>
      <c r="S811" s="2">
        <f t="shared" si="112"/>
        <v>-2168.5805714285598</v>
      </c>
      <c r="T811" s="14">
        <f t="shared" si="113"/>
        <v>4.8804056594249312E-6</v>
      </c>
      <c r="U811" s="5">
        <f t="shared" si="114"/>
        <v>-0.13229441116859847</v>
      </c>
      <c r="V811" s="14">
        <f t="shared" si="115"/>
        <v>4.8804056594249312E-6</v>
      </c>
      <c r="W811" s="11">
        <f t="shared" si="116"/>
        <v>-0.13229441116859847</v>
      </c>
    </row>
    <row r="812" spans="1:23" ht="18" x14ac:dyDescent="0.25">
      <c r="A812" t="s">
        <v>3</v>
      </c>
      <c r="B812" s="15" t="s">
        <v>233</v>
      </c>
      <c r="C812" t="s">
        <v>76</v>
      </c>
      <c r="D812" t="s">
        <v>5</v>
      </c>
      <c r="E812" t="s">
        <v>77</v>
      </c>
      <c r="F812" t="s">
        <v>14</v>
      </c>
      <c r="G812">
        <v>8</v>
      </c>
      <c r="H812" s="18">
        <v>45833</v>
      </c>
      <c r="I812" s="16">
        <v>2952.6</v>
      </c>
      <c r="J812" s="2">
        <v>2049.0100000000002</v>
      </c>
      <c r="K812" s="2">
        <f t="shared" si="108"/>
        <v>16392.080000000002</v>
      </c>
      <c r="L812" s="4"/>
      <c r="M812" s="27"/>
      <c r="N812" s="16">
        <v>2049</v>
      </c>
      <c r="O812" s="2">
        <v>2332.991</v>
      </c>
      <c r="P812" s="16">
        <f t="shared" si="109"/>
        <v>16392</v>
      </c>
      <c r="Q812" s="2">
        <f t="shared" si="110"/>
        <v>18663.928</v>
      </c>
      <c r="R812" s="16">
        <f t="shared" si="111"/>
        <v>8.000000000174623E-2</v>
      </c>
      <c r="S812" s="2">
        <f t="shared" si="112"/>
        <v>-2271.8479999999981</v>
      </c>
      <c r="T812" s="14">
        <f t="shared" si="113"/>
        <v>4.8804056594249312E-6</v>
      </c>
      <c r="U812" s="5">
        <f t="shared" si="114"/>
        <v>-0.1385942479538898</v>
      </c>
      <c r="V812" s="14">
        <f t="shared" si="115"/>
        <v>4.8804056594249312E-6</v>
      </c>
      <c r="W812" s="11">
        <f t="shared" si="116"/>
        <v>-0.1385942479538898</v>
      </c>
    </row>
    <row r="813" spans="1:23" ht="18" x14ac:dyDescent="0.25">
      <c r="A813" t="s">
        <v>3</v>
      </c>
      <c r="B813" s="15" t="s">
        <v>233</v>
      </c>
      <c r="C813" t="s">
        <v>76</v>
      </c>
      <c r="D813" t="s">
        <v>5</v>
      </c>
      <c r="E813" t="s">
        <v>77</v>
      </c>
      <c r="F813" t="s">
        <v>14</v>
      </c>
      <c r="G813">
        <v>8</v>
      </c>
      <c r="H813" s="18">
        <v>45833</v>
      </c>
      <c r="I813" s="16">
        <v>2952.6</v>
      </c>
      <c r="J813" s="2">
        <v>2049.0100000000002</v>
      </c>
      <c r="K813" s="2">
        <f t="shared" si="108"/>
        <v>16392.080000000002</v>
      </c>
      <c r="L813" s="4"/>
      <c r="M813" s="27"/>
      <c r="N813" s="16">
        <v>2049</v>
      </c>
      <c r="O813" s="2">
        <v>2332.991</v>
      </c>
      <c r="P813" s="16">
        <f t="shared" si="109"/>
        <v>16392</v>
      </c>
      <c r="Q813" s="2">
        <f t="shared" si="110"/>
        <v>18663.928</v>
      </c>
      <c r="R813" s="16">
        <f t="shared" si="111"/>
        <v>8.000000000174623E-2</v>
      </c>
      <c r="S813" s="2">
        <f t="shared" si="112"/>
        <v>-2271.8479999999981</v>
      </c>
      <c r="T813" s="14">
        <f t="shared" si="113"/>
        <v>4.8804056594249312E-6</v>
      </c>
      <c r="U813" s="5">
        <f t="shared" si="114"/>
        <v>-0.1385942479538898</v>
      </c>
      <c r="V813" s="14">
        <f t="shared" si="115"/>
        <v>4.8804056594249312E-6</v>
      </c>
      <c r="W813" s="11">
        <f t="shared" si="116"/>
        <v>-0.1385942479538898</v>
      </c>
    </row>
    <row r="814" spans="1:23" ht="18" x14ac:dyDescent="0.25">
      <c r="A814" t="s">
        <v>3</v>
      </c>
      <c r="B814" s="15" t="s">
        <v>233</v>
      </c>
      <c r="C814" t="s">
        <v>76</v>
      </c>
      <c r="D814" t="s">
        <v>5</v>
      </c>
      <c r="E814" t="s">
        <v>77</v>
      </c>
      <c r="F814" t="s">
        <v>14</v>
      </c>
      <c r="G814">
        <v>9</v>
      </c>
      <c r="H814" s="18">
        <v>45833</v>
      </c>
      <c r="I814" s="16">
        <v>2952.6</v>
      </c>
      <c r="J814" s="2">
        <v>2049.0100000000002</v>
      </c>
      <c r="K814" s="2">
        <f t="shared" si="108"/>
        <v>18441.090000000004</v>
      </c>
      <c r="L814" s="4"/>
      <c r="M814" s="27"/>
      <c r="N814" s="16">
        <v>2049</v>
      </c>
      <c r="O814" s="2">
        <v>2332.991</v>
      </c>
      <c r="P814" s="16">
        <f t="shared" si="109"/>
        <v>18441</v>
      </c>
      <c r="Q814" s="2">
        <f t="shared" si="110"/>
        <v>20996.919000000002</v>
      </c>
      <c r="R814" s="16">
        <f t="shared" si="111"/>
        <v>9.0000000001964509E-2</v>
      </c>
      <c r="S814" s="2">
        <f t="shared" si="112"/>
        <v>-2555.8289999999979</v>
      </c>
      <c r="T814" s="14">
        <f t="shared" si="113"/>
        <v>4.8804056594249312E-6</v>
      </c>
      <c r="U814" s="5">
        <f t="shared" si="114"/>
        <v>-0.1385942479538898</v>
      </c>
      <c r="V814" s="14">
        <f t="shared" si="115"/>
        <v>4.8804056594249304E-6</v>
      </c>
      <c r="W814" s="11">
        <f t="shared" si="116"/>
        <v>-0.13859424795388978</v>
      </c>
    </row>
    <row r="815" spans="1:23" ht="18" x14ac:dyDescent="0.25">
      <c r="A815" t="s">
        <v>3</v>
      </c>
      <c r="B815" s="15" t="s">
        <v>233</v>
      </c>
      <c r="C815" t="s">
        <v>76</v>
      </c>
      <c r="D815" t="s">
        <v>5</v>
      </c>
      <c r="E815" t="s">
        <v>77</v>
      </c>
      <c r="F815" t="s">
        <v>14</v>
      </c>
      <c r="G815">
        <v>5</v>
      </c>
      <c r="H815" s="18">
        <v>45833</v>
      </c>
      <c r="I815" s="16">
        <v>2952.6</v>
      </c>
      <c r="J815" s="2">
        <v>2049.0100000000002</v>
      </c>
      <c r="K815" s="2">
        <f t="shared" si="108"/>
        <v>10245.050000000001</v>
      </c>
      <c r="L815" s="4"/>
      <c r="M815" s="27"/>
      <c r="N815" s="16">
        <v>2049</v>
      </c>
      <c r="O815" s="2">
        <v>2332.991</v>
      </c>
      <c r="P815" s="16">
        <f t="shared" si="109"/>
        <v>10245</v>
      </c>
      <c r="Q815" s="2">
        <f t="shared" si="110"/>
        <v>11664.955</v>
      </c>
      <c r="R815" s="16">
        <f t="shared" si="111"/>
        <v>5.0000000001091394E-2</v>
      </c>
      <c r="S815" s="2">
        <f t="shared" si="112"/>
        <v>-1419.9049999999988</v>
      </c>
      <c r="T815" s="14">
        <f t="shared" si="113"/>
        <v>4.8804056594249312E-6</v>
      </c>
      <c r="U815" s="5">
        <f t="shared" si="114"/>
        <v>-0.1385942479538898</v>
      </c>
      <c r="V815" s="14">
        <f t="shared" si="115"/>
        <v>4.8804056594249312E-6</v>
      </c>
      <c r="W815" s="11">
        <f t="shared" si="116"/>
        <v>-0.1385942479538898</v>
      </c>
    </row>
    <row r="816" spans="1:23" ht="18" x14ac:dyDescent="0.25">
      <c r="A816" t="s">
        <v>3</v>
      </c>
      <c r="B816" s="15" t="s">
        <v>233</v>
      </c>
      <c r="C816" t="s">
        <v>76</v>
      </c>
      <c r="D816" t="s">
        <v>5</v>
      </c>
      <c r="E816" t="s">
        <v>77</v>
      </c>
      <c r="F816" t="s">
        <v>14</v>
      </c>
      <c r="G816">
        <v>1</v>
      </c>
      <c r="H816" s="18">
        <v>45833</v>
      </c>
      <c r="I816" s="16">
        <v>2952.6</v>
      </c>
      <c r="J816" s="2">
        <v>2049.0100000000002</v>
      </c>
      <c r="K816" s="2">
        <f t="shared" si="108"/>
        <v>2049.0100000000002</v>
      </c>
      <c r="L816" s="4"/>
      <c r="M816" s="27"/>
      <c r="N816" s="16">
        <v>2049</v>
      </c>
      <c r="O816" s="2">
        <v>2332.991</v>
      </c>
      <c r="P816" s="16">
        <f t="shared" si="109"/>
        <v>2049</v>
      </c>
      <c r="Q816" s="2">
        <f t="shared" si="110"/>
        <v>2332.991</v>
      </c>
      <c r="R816" s="16">
        <f t="shared" si="111"/>
        <v>1.0000000000218279E-2</v>
      </c>
      <c r="S816" s="2">
        <f t="shared" si="112"/>
        <v>-283.98099999999977</v>
      </c>
      <c r="T816" s="14">
        <f t="shared" si="113"/>
        <v>4.8804056594249312E-6</v>
      </c>
      <c r="U816" s="5">
        <f t="shared" si="114"/>
        <v>-0.1385942479538898</v>
      </c>
      <c r="V816" s="14">
        <f t="shared" si="115"/>
        <v>4.8804056594249312E-6</v>
      </c>
      <c r="W816" s="11">
        <f t="shared" si="116"/>
        <v>-0.1385942479538898</v>
      </c>
    </row>
    <row r="817" spans="1:23" ht="18" x14ac:dyDescent="0.25">
      <c r="A817" t="s">
        <v>3</v>
      </c>
      <c r="B817" s="15" t="s">
        <v>233</v>
      </c>
      <c r="C817" t="s">
        <v>76</v>
      </c>
      <c r="D817" t="s">
        <v>5</v>
      </c>
      <c r="E817" t="s">
        <v>77</v>
      </c>
      <c r="F817" t="s">
        <v>14</v>
      </c>
      <c r="G817">
        <v>7</v>
      </c>
      <c r="H817" s="18">
        <v>45833</v>
      </c>
      <c r="I817" s="16">
        <v>2952.6</v>
      </c>
      <c r="J817" s="2">
        <v>2049.0100000000002</v>
      </c>
      <c r="K817" s="2">
        <f t="shared" si="108"/>
        <v>14343.070000000002</v>
      </c>
      <c r="L817" s="4"/>
      <c r="M817" s="27"/>
      <c r="N817" s="16">
        <v>2049</v>
      </c>
      <c r="O817" s="2">
        <v>2332.991</v>
      </c>
      <c r="P817" s="16">
        <f t="shared" si="109"/>
        <v>14343</v>
      </c>
      <c r="Q817" s="2">
        <f t="shared" si="110"/>
        <v>16330.937</v>
      </c>
      <c r="R817" s="16">
        <f t="shared" si="111"/>
        <v>7.0000000001527951E-2</v>
      </c>
      <c r="S817" s="2">
        <f t="shared" si="112"/>
        <v>-1987.8669999999984</v>
      </c>
      <c r="T817" s="14">
        <f t="shared" si="113"/>
        <v>4.8804056594249312E-6</v>
      </c>
      <c r="U817" s="5">
        <f t="shared" si="114"/>
        <v>-0.1385942479538898</v>
      </c>
      <c r="V817" s="14">
        <f t="shared" si="115"/>
        <v>4.8804056594249312E-6</v>
      </c>
      <c r="W817" s="11">
        <f t="shared" si="116"/>
        <v>-0.1385942479538898</v>
      </c>
    </row>
    <row r="818" spans="1:23" ht="18" x14ac:dyDescent="0.25">
      <c r="A818" t="s">
        <v>3</v>
      </c>
      <c r="B818" s="15" t="s">
        <v>233</v>
      </c>
      <c r="C818" t="s">
        <v>76</v>
      </c>
      <c r="D818" t="s">
        <v>5</v>
      </c>
      <c r="E818" t="s">
        <v>77</v>
      </c>
      <c r="F818" t="s">
        <v>14</v>
      </c>
      <c r="G818">
        <v>8</v>
      </c>
      <c r="H818" s="18">
        <v>45930</v>
      </c>
      <c r="I818" s="16">
        <v>2952.6</v>
      </c>
      <c r="J818" s="2">
        <v>2952.6</v>
      </c>
      <c r="K818" s="2">
        <f t="shared" si="108"/>
        <v>23620.799999999999</v>
      </c>
      <c r="L818" s="4"/>
      <c r="M818" s="27"/>
      <c r="N818" s="16">
        <v>2049</v>
      </c>
      <c r="O818" s="2">
        <v>2345.8994285714298</v>
      </c>
      <c r="P818" s="16">
        <f t="shared" si="109"/>
        <v>16392</v>
      </c>
      <c r="Q818" s="2">
        <f t="shared" si="110"/>
        <v>18767.195428571438</v>
      </c>
      <c r="R818" s="16">
        <f t="shared" si="111"/>
        <v>7228.7999999999993</v>
      </c>
      <c r="S818" s="2">
        <f t="shared" si="112"/>
        <v>4853.604571428561</v>
      </c>
      <c r="T818" s="14">
        <f t="shared" si="113"/>
        <v>0.3060353586669376</v>
      </c>
      <c r="U818" s="5">
        <f t="shared" si="114"/>
        <v>0.20548010954025947</v>
      </c>
      <c r="V818" s="14">
        <f t="shared" si="115"/>
        <v>0.3060353586669376</v>
      </c>
      <c r="W818" s="11">
        <f t="shared" si="116"/>
        <v>0.20548010954025947</v>
      </c>
    </row>
    <row r="819" spans="1:23" ht="18" x14ac:dyDescent="0.25">
      <c r="A819" t="s">
        <v>3</v>
      </c>
      <c r="B819" s="15" t="s">
        <v>233</v>
      </c>
      <c r="C819" t="s">
        <v>76</v>
      </c>
      <c r="D819" t="s">
        <v>5</v>
      </c>
      <c r="E819" t="s">
        <v>77</v>
      </c>
      <c r="F819" t="s">
        <v>14</v>
      </c>
      <c r="G819">
        <v>8</v>
      </c>
      <c r="H819" s="18">
        <v>45930</v>
      </c>
      <c r="I819" s="16">
        <v>2952.6</v>
      </c>
      <c r="J819" s="2">
        <v>2952.6</v>
      </c>
      <c r="K819" s="2">
        <f t="shared" si="108"/>
        <v>23620.799999999999</v>
      </c>
      <c r="L819" s="4"/>
      <c r="M819" s="27"/>
      <c r="N819" s="16">
        <v>2049</v>
      </c>
      <c r="O819" s="2">
        <v>2345.8994285714298</v>
      </c>
      <c r="P819" s="16">
        <f t="shared" si="109"/>
        <v>16392</v>
      </c>
      <c r="Q819" s="2">
        <f t="shared" si="110"/>
        <v>18767.195428571438</v>
      </c>
      <c r="R819" s="16">
        <f t="shared" si="111"/>
        <v>7228.7999999999993</v>
      </c>
      <c r="S819" s="2">
        <f t="shared" si="112"/>
        <v>4853.604571428561</v>
      </c>
      <c r="T819" s="14">
        <f t="shared" si="113"/>
        <v>0.3060353586669376</v>
      </c>
      <c r="U819" s="5">
        <f t="shared" si="114"/>
        <v>0.20548010954025947</v>
      </c>
      <c r="V819" s="14">
        <f t="shared" si="115"/>
        <v>0.3060353586669376</v>
      </c>
      <c r="W819" s="11">
        <f t="shared" si="116"/>
        <v>0.20548010954025947</v>
      </c>
    </row>
    <row r="820" spans="1:23" ht="18" x14ac:dyDescent="0.25">
      <c r="A820" t="s">
        <v>3</v>
      </c>
      <c r="B820" s="15" t="s">
        <v>233</v>
      </c>
      <c r="C820" t="s">
        <v>76</v>
      </c>
      <c r="D820" t="s">
        <v>5</v>
      </c>
      <c r="E820" t="s">
        <v>77</v>
      </c>
      <c r="F820" t="s">
        <v>14</v>
      </c>
      <c r="G820">
        <v>7</v>
      </c>
      <c r="H820" s="18">
        <v>45930</v>
      </c>
      <c r="I820" s="16">
        <v>2952.6</v>
      </c>
      <c r="J820" s="2">
        <v>2952.6</v>
      </c>
      <c r="K820" s="2">
        <f t="shared" si="108"/>
        <v>20668.2</v>
      </c>
      <c r="L820" s="4"/>
      <c r="M820" s="27"/>
      <c r="N820" s="16">
        <v>2049</v>
      </c>
      <c r="O820" s="2">
        <v>2345.8994285714298</v>
      </c>
      <c r="P820" s="16">
        <f t="shared" si="109"/>
        <v>14343</v>
      </c>
      <c r="Q820" s="2">
        <f t="shared" si="110"/>
        <v>16421.296000000009</v>
      </c>
      <c r="R820" s="16">
        <f t="shared" si="111"/>
        <v>6325.1999999999989</v>
      </c>
      <c r="S820" s="2">
        <f t="shared" si="112"/>
        <v>4246.9039999999914</v>
      </c>
      <c r="T820" s="14">
        <f t="shared" si="113"/>
        <v>0.3060353586669376</v>
      </c>
      <c r="U820" s="5">
        <f t="shared" si="114"/>
        <v>0.20548010954025947</v>
      </c>
      <c r="V820" s="14">
        <f t="shared" si="115"/>
        <v>0.30603535866693754</v>
      </c>
      <c r="W820" s="11">
        <f t="shared" si="116"/>
        <v>0.2054801095402595</v>
      </c>
    </row>
    <row r="821" spans="1:23" ht="18" x14ac:dyDescent="0.25">
      <c r="A821" t="s">
        <v>3</v>
      </c>
      <c r="B821" s="15" t="s">
        <v>233</v>
      </c>
      <c r="C821" t="s">
        <v>76</v>
      </c>
      <c r="D821" t="s">
        <v>5</v>
      </c>
      <c r="E821" t="s">
        <v>77</v>
      </c>
      <c r="F821" t="s">
        <v>14</v>
      </c>
      <c r="G821">
        <v>9</v>
      </c>
      <c r="H821" s="18">
        <v>45930</v>
      </c>
      <c r="I821" s="16">
        <v>2952.6</v>
      </c>
      <c r="J821" s="2">
        <v>2952.6</v>
      </c>
      <c r="K821" s="2">
        <f t="shared" si="108"/>
        <v>26573.399999999998</v>
      </c>
      <c r="L821" s="4"/>
      <c r="M821" s="27"/>
      <c r="N821" s="16">
        <v>2049</v>
      </c>
      <c r="O821" s="2">
        <v>2345.8994285714298</v>
      </c>
      <c r="P821" s="16">
        <f t="shared" si="109"/>
        <v>18441</v>
      </c>
      <c r="Q821" s="2">
        <f t="shared" si="110"/>
        <v>21113.094857142867</v>
      </c>
      <c r="R821" s="16">
        <f t="shared" si="111"/>
        <v>8132.4</v>
      </c>
      <c r="S821" s="2">
        <f t="shared" si="112"/>
        <v>5460.3051428571307</v>
      </c>
      <c r="T821" s="14">
        <f t="shared" si="113"/>
        <v>0.3060353586669376</v>
      </c>
      <c r="U821" s="5">
        <f t="shared" si="114"/>
        <v>0.20548010954025947</v>
      </c>
      <c r="V821" s="14">
        <f t="shared" si="115"/>
        <v>0.30603535866693765</v>
      </c>
      <c r="W821" s="11">
        <f t="shared" si="116"/>
        <v>0.20548010954025947</v>
      </c>
    </row>
    <row r="822" spans="1:23" ht="18" x14ac:dyDescent="0.25">
      <c r="A822" t="s">
        <v>3</v>
      </c>
      <c r="B822" s="15" t="s">
        <v>233</v>
      </c>
      <c r="C822" t="s">
        <v>76</v>
      </c>
      <c r="D822" t="s">
        <v>5</v>
      </c>
      <c r="E822" t="s">
        <v>77</v>
      </c>
      <c r="F822" t="s">
        <v>14</v>
      </c>
      <c r="G822">
        <v>8</v>
      </c>
      <c r="H822" s="18">
        <v>45933</v>
      </c>
      <c r="I822" s="16">
        <v>2952.6</v>
      </c>
      <c r="J822" s="2">
        <v>2952.6</v>
      </c>
      <c r="K822" s="2">
        <f t="shared" si="108"/>
        <v>23620.799999999999</v>
      </c>
      <c r="L822" s="4"/>
      <c r="M822" s="27"/>
      <c r="N822" s="16">
        <v>2049</v>
      </c>
      <c r="O822" s="2">
        <v>2345.8994285714298</v>
      </c>
      <c r="P822" s="16">
        <f t="shared" si="109"/>
        <v>16392</v>
      </c>
      <c r="Q822" s="2">
        <f t="shared" si="110"/>
        <v>18767.195428571438</v>
      </c>
      <c r="R822" s="16">
        <f t="shared" si="111"/>
        <v>7228.7999999999993</v>
      </c>
      <c r="S822" s="2">
        <f t="shared" si="112"/>
        <v>4853.604571428561</v>
      </c>
      <c r="T822" s="14">
        <f t="shared" si="113"/>
        <v>0.3060353586669376</v>
      </c>
      <c r="U822" s="5">
        <f t="shared" si="114"/>
        <v>0.20548010954025947</v>
      </c>
      <c r="V822" s="14">
        <f t="shared" si="115"/>
        <v>0.3060353586669376</v>
      </c>
      <c r="W822" s="11">
        <f t="shared" si="116"/>
        <v>0.20548010954025947</v>
      </c>
    </row>
    <row r="823" spans="1:23" ht="18" x14ac:dyDescent="0.25">
      <c r="A823" t="s">
        <v>3</v>
      </c>
      <c r="B823" s="15" t="s">
        <v>234</v>
      </c>
      <c r="C823" t="s">
        <v>78</v>
      </c>
      <c r="D823" t="s">
        <v>5</v>
      </c>
      <c r="E823" t="s">
        <v>79</v>
      </c>
      <c r="F823" t="s">
        <v>22</v>
      </c>
      <c r="G823">
        <v>1</v>
      </c>
      <c r="H823" s="18">
        <v>45867</v>
      </c>
      <c r="I823" s="16">
        <v>5099999.99</v>
      </c>
      <c r="J823" s="2">
        <v>5099999.99</v>
      </c>
      <c r="K823" s="2">
        <f t="shared" si="108"/>
        <v>5099999.99</v>
      </c>
      <c r="L823" s="4"/>
      <c r="M823" s="27"/>
      <c r="N823" s="16">
        <v>5099999.99</v>
      </c>
      <c r="O823" s="2">
        <v>5099999.9933333304</v>
      </c>
      <c r="P823" s="16">
        <f t="shared" si="109"/>
        <v>5099999.99</v>
      </c>
      <c r="Q823" s="2">
        <f t="shared" si="110"/>
        <v>5099999.9933333304</v>
      </c>
      <c r="R823" s="16">
        <f t="shared" si="111"/>
        <v>0</v>
      </c>
      <c r="S823" s="2">
        <f t="shared" si="112"/>
        <v>-3.3333301544189453E-3</v>
      </c>
      <c r="T823" s="14">
        <f t="shared" si="113"/>
        <v>0</v>
      </c>
      <c r="U823" s="5">
        <f t="shared" si="114"/>
        <v>-6.5359414920684049E-10</v>
      </c>
      <c r="V823" s="14">
        <f t="shared" si="115"/>
        <v>0</v>
      </c>
      <c r="W823" s="11">
        <f t="shared" si="116"/>
        <v>-6.5359414920684049E-10</v>
      </c>
    </row>
    <row r="824" spans="1:23" ht="18" x14ac:dyDescent="0.25">
      <c r="A824" t="s">
        <v>99</v>
      </c>
      <c r="B824" s="15" t="s">
        <v>200</v>
      </c>
      <c r="C824" t="s">
        <v>124</v>
      </c>
      <c r="D824" t="s">
        <v>5</v>
      </c>
      <c r="E824" t="s">
        <v>62</v>
      </c>
      <c r="F824" t="s">
        <v>14</v>
      </c>
      <c r="G824">
        <v>1</v>
      </c>
      <c r="H824" s="18">
        <v>45678</v>
      </c>
      <c r="I824" s="16">
        <v>60810.94</v>
      </c>
      <c r="J824" s="2">
        <v>60810.94</v>
      </c>
      <c r="K824" s="2">
        <f t="shared" si="108"/>
        <v>60810.94</v>
      </c>
      <c r="L824" s="4"/>
      <c r="M824" s="27"/>
      <c r="N824" s="16">
        <v>60810.94</v>
      </c>
      <c r="O824" s="2">
        <v>62331.212500000001</v>
      </c>
      <c r="P824" s="16">
        <f t="shared" si="109"/>
        <v>60810.94</v>
      </c>
      <c r="Q824" s="2">
        <f t="shared" si="110"/>
        <v>62331.212500000001</v>
      </c>
      <c r="R824" s="16">
        <f t="shared" si="111"/>
        <v>0</v>
      </c>
      <c r="S824" s="2">
        <f t="shared" si="112"/>
        <v>-1520.2724999999991</v>
      </c>
      <c r="T824" s="14">
        <f t="shared" si="113"/>
        <v>0</v>
      </c>
      <c r="U824" s="5">
        <f t="shared" si="114"/>
        <v>-2.4999983555590476E-2</v>
      </c>
      <c r="V824" s="14">
        <f t="shared" si="115"/>
        <v>0</v>
      </c>
      <c r="W824" s="11">
        <f t="shared" si="116"/>
        <v>-2.4999983555590476E-2</v>
      </c>
    </row>
    <row r="825" spans="1:23" ht="18" x14ac:dyDescent="0.25">
      <c r="A825" t="s">
        <v>99</v>
      </c>
      <c r="B825" s="15" t="s">
        <v>200</v>
      </c>
      <c r="C825" t="s">
        <v>124</v>
      </c>
      <c r="D825" t="s">
        <v>5</v>
      </c>
      <c r="E825" t="s">
        <v>62</v>
      </c>
      <c r="F825" t="s">
        <v>14</v>
      </c>
      <c r="G825">
        <v>1</v>
      </c>
      <c r="H825" s="18">
        <v>45776</v>
      </c>
      <c r="I825" s="16">
        <v>66892.03</v>
      </c>
      <c r="J825" s="2">
        <v>66892.03</v>
      </c>
      <c r="K825" s="2">
        <f t="shared" si="108"/>
        <v>66892.03</v>
      </c>
      <c r="L825" s="4"/>
      <c r="M825" s="27"/>
      <c r="N825" s="16">
        <v>60810.94</v>
      </c>
      <c r="O825" s="2">
        <v>63344.727500000001</v>
      </c>
      <c r="P825" s="16">
        <f t="shared" si="109"/>
        <v>60810.94</v>
      </c>
      <c r="Q825" s="2">
        <f t="shared" si="110"/>
        <v>63344.727500000001</v>
      </c>
      <c r="R825" s="16">
        <f t="shared" si="111"/>
        <v>6081.0899999999965</v>
      </c>
      <c r="S825" s="2">
        <f t="shared" si="112"/>
        <v>3547.302499999998</v>
      </c>
      <c r="T825" s="14">
        <f t="shared" si="113"/>
        <v>9.0909036547403274E-2</v>
      </c>
      <c r="U825" s="5">
        <f t="shared" si="114"/>
        <v>5.3030271319318582E-2</v>
      </c>
      <c r="V825" s="14">
        <f t="shared" si="115"/>
        <v>9.0909036547403274E-2</v>
      </c>
      <c r="W825" s="11">
        <f t="shared" si="116"/>
        <v>5.3030271319318582E-2</v>
      </c>
    </row>
    <row r="826" spans="1:23" ht="18" x14ac:dyDescent="0.25">
      <c r="A826" t="s">
        <v>125</v>
      </c>
      <c r="B826" s="15" t="s">
        <v>167</v>
      </c>
      <c r="C826" t="s">
        <v>126</v>
      </c>
      <c r="D826" t="s">
        <v>127</v>
      </c>
      <c r="E826" t="s">
        <v>128</v>
      </c>
      <c r="F826" t="s">
        <v>105</v>
      </c>
      <c r="G826">
        <v>68</v>
      </c>
      <c r="H826" s="18">
        <v>45862</v>
      </c>
      <c r="I826" s="16">
        <v>4079.99</v>
      </c>
      <c r="J826" s="2">
        <v>4079.99</v>
      </c>
      <c r="K826" s="2">
        <f t="shared" si="108"/>
        <v>277439.32</v>
      </c>
      <c r="L826" s="4"/>
      <c r="M826" s="27"/>
      <c r="N826" s="16">
        <v>4079.99</v>
      </c>
      <c r="O826" s="2">
        <v>6826.3053333333301</v>
      </c>
      <c r="P826" s="16">
        <f t="shared" si="109"/>
        <v>277439.32</v>
      </c>
      <c r="Q826" s="2">
        <f t="shared" si="110"/>
        <v>464188.76266666641</v>
      </c>
      <c r="R826" s="16">
        <f t="shared" si="111"/>
        <v>0</v>
      </c>
      <c r="S826" s="2">
        <f t="shared" si="112"/>
        <v>-186749.44266666647</v>
      </c>
      <c r="T826" s="14">
        <f t="shared" si="113"/>
        <v>0</v>
      </c>
      <c r="U826" s="5">
        <f t="shared" si="114"/>
        <v>-0.67311815306736789</v>
      </c>
      <c r="V826" s="14">
        <f t="shared" si="115"/>
        <v>0</v>
      </c>
      <c r="W826" s="11">
        <f t="shared" si="116"/>
        <v>-0.67311815306736789</v>
      </c>
    </row>
    <row r="827" spans="1:23" ht="18" x14ac:dyDescent="0.25">
      <c r="A827" t="s">
        <v>125</v>
      </c>
      <c r="B827" s="15" t="s">
        <v>167</v>
      </c>
      <c r="C827" t="s">
        <v>126</v>
      </c>
      <c r="D827" t="s">
        <v>127</v>
      </c>
      <c r="E827" t="s">
        <v>128</v>
      </c>
      <c r="F827" t="s">
        <v>105</v>
      </c>
      <c r="G827">
        <v>41</v>
      </c>
      <c r="H827" s="18">
        <v>45967</v>
      </c>
      <c r="I827" s="16">
        <v>7653.45</v>
      </c>
      <c r="J827" s="2">
        <v>7653.45</v>
      </c>
      <c r="K827" s="2">
        <f t="shared" si="108"/>
        <v>313791.45</v>
      </c>
      <c r="L827" s="4"/>
      <c r="M827" s="27"/>
      <c r="N827" s="16">
        <v>4079.99</v>
      </c>
      <c r="O827" s="2">
        <v>7302.7666666666701</v>
      </c>
      <c r="P827" s="16">
        <f t="shared" si="109"/>
        <v>167279.59</v>
      </c>
      <c r="Q827" s="2">
        <f t="shared" si="110"/>
        <v>299413.43333333347</v>
      </c>
      <c r="R827" s="16">
        <f t="shared" si="111"/>
        <v>146511.86000000002</v>
      </c>
      <c r="S827" s="2">
        <f t="shared" si="112"/>
        <v>14378.016666666521</v>
      </c>
      <c r="T827" s="14">
        <f t="shared" si="113"/>
        <v>0.46690838772057047</v>
      </c>
      <c r="U827" s="5">
        <f t="shared" si="114"/>
        <v>4.582029455125855E-2</v>
      </c>
      <c r="V827" s="14">
        <f t="shared" si="115"/>
        <v>0.46690838772057047</v>
      </c>
      <c r="W827" s="11">
        <f t="shared" si="116"/>
        <v>4.582029455125855E-2</v>
      </c>
    </row>
    <row r="828" spans="1:23" ht="18" x14ac:dyDescent="0.25">
      <c r="H828" s="18"/>
      <c r="I828" s="16"/>
      <c r="J828" s="2"/>
      <c r="K828" s="2"/>
      <c r="L828" s="4"/>
      <c r="M828" s="27"/>
      <c r="N828" s="16"/>
      <c r="O828" s="2"/>
      <c r="P828" s="16"/>
      <c r="Q828" s="2"/>
      <c r="R828" s="16"/>
      <c r="S828" s="2"/>
      <c r="T828" s="14"/>
      <c r="U828" s="5"/>
      <c r="V828" s="14"/>
      <c r="W828" s="11"/>
    </row>
  </sheetData>
  <conditionalFormatting sqref="M572:O572 A828:W828 A3:W3 L4:O571 L573:O827 A4:K827 P4:W827">
    <cfRule type="cellIs" dxfId="1" priority="1" operator="equal">
      <formula>"липсва информация"</formula>
    </cfRule>
  </conditionalFormatting>
  <conditionalFormatting sqref="M3:M828">
    <cfRule type="cellIs" dxfId="0" priority="2" operator="equal">
      <formula>"✓"</formula>
    </cfRule>
  </conditionalFormatting>
  <dataValidations count="1">
    <dataValidation type="list" allowBlank="1" showInputMessage="1" sqref="M3:M828">
      <formula1>"✓,"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5"/>
  <sheetViews>
    <sheetView workbookViewId="0">
      <pane ySplit="1" topLeftCell="A33" activePane="bottomLeft" state="frozen"/>
      <selection pane="bottomLeft" activeCell="C2" sqref="C2"/>
    </sheetView>
  </sheetViews>
  <sheetFormatPr defaultColWidth="11" defaultRowHeight="14.25" x14ac:dyDescent="0.2"/>
  <cols>
    <col min="1" max="1" width="59.875" customWidth="1"/>
    <col min="2" max="2" width="6.5" customWidth="1"/>
    <col min="3" max="3" width="12" customWidth="1"/>
    <col min="4" max="4" width="15.625" customWidth="1"/>
    <col min="5" max="5" width="16.5" customWidth="1"/>
    <col min="6" max="7" width="18.375" customWidth="1"/>
  </cols>
  <sheetData>
    <row r="1" spans="1:31" ht="18" x14ac:dyDescent="0.25">
      <c r="A1" s="43" t="s">
        <v>273</v>
      </c>
      <c r="B1" s="43"/>
      <c r="C1" s="43"/>
      <c r="D1" s="43"/>
      <c r="E1" s="43"/>
      <c r="F1" s="43"/>
      <c r="G1" s="43"/>
      <c r="AC1">
        <f>COUNTA('{IX}'!B3:B877)</f>
        <v>825</v>
      </c>
      <c r="AE1" t="str" cm="1">
        <f t="array" ref="AE1:AE815">_xlfn._xlws.FILTER('{IX}'!B3:B877,('{IX}'!B3:B877&lt;&gt;"")*('{IX}'!M3:M877&lt;&gt;"✓"))</f>
        <v>Agamree 40 mg/ml - 100 ml</v>
      </c>
    </row>
    <row r="2" spans="1:31" ht="24.95" customHeight="1" x14ac:dyDescent="0.25">
      <c r="A2" s="6" t="s">
        <v>274</v>
      </c>
      <c r="B2" s="6" t="s">
        <v>275</v>
      </c>
      <c r="C2" s="6" t="s">
        <v>276</v>
      </c>
      <c r="D2" s="6" t="s">
        <v>277</v>
      </c>
      <c r="E2" s="6" t="s">
        <v>278</v>
      </c>
      <c r="F2" s="6" t="s">
        <v>279</v>
      </c>
      <c r="G2" s="6" t="s">
        <v>280</v>
      </c>
      <c r="AC2">
        <f>COUNTIF('{IX}'!B3:B877,"&lt;&gt;"&amp;"")</f>
        <v>825</v>
      </c>
      <c r="AE2" t="str">
        <v>Agamree 40 mg/ml - 100 ml</v>
      </c>
    </row>
    <row r="3" spans="1:31" x14ac:dyDescent="0.2">
      <c r="A3" t="str" cm="1">
        <f t="array" ref="A3:A94">IFERROR(_xlfn.TAKE(_xlfn._xlws.SORT(_xlfn.UNIQUE(_xlfn._xlws.FILTER('{IX}'!B3:B877,('{IX}'!B3:B877&lt;&gt;"")*('{IX}'!M3:M877&lt;&gt;"✓")))),100),"")</f>
        <v>Agamree 40 mg/ml - 100 ml</v>
      </c>
      <c r="B3" s="30" cm="1">
        <f t="array" ref="B3">IF(A3="","",SUMPRODUCT(('{IX}'!$M$3:$M$877&lt;&gt;"✓")*('{IX}'!$B$3:$B$877=A3)*1))</f>
        <v>69</v>
      </c>
      <c r="C3" s="30" cm="1">
        <f t="array" ref="C3">IF(A3="","",SUMPRODUCT(('{IX}'!$M$3:$M$877&lt;&gt;"✓")*('{IX}'!$B$3:$B$877=A3)*IFERROR('{IX}'!$G$3:$G$877,0)))</f>
        <v>323</v>
      </c>
      <c r="D3" s="33" cm="1">
        <f t="array" ref="D3">IF(A3="","",SUMPRODUCT(('{IX}'!$M$3:$M$877&lt;&gt;"✓")*('{IX}'!$B$3:$B$877=A3)*IFERROR('{IX}'!$G$3:$G$877,0)*IFERROR('{IX}'!$J$3:$J$877,0)))</f>
        <v>10602627.32</v>
      </c>
      <c r="E3" s="33" cm="1">
        <f t="array" ref="E3">IF(A3="","",SUMPRODUCT(('{IX}'!$M$3:$M$877&lt;&gt;"✓")*('{IX}'!$B$3:$B$877=A3)*IF(ISNUMBER('{IX}'!$N$3:$N$877)*ISNUMBER('{IX}'!$G$3:$G$877),'{IX}'!$G$3:$G$877*'{IX}'!$N$3:$N$877,0)))</f>
        <v>8462600</v>
      </c>
      <c r="F3" s="33" cm="1">
        <f t="array" ref="F3">IF(A3="","",SUMPRODUCT(('{IX}'!$M$3:$M$877&lt;&gt;"✓")*('{IX}'!$B$3:$B$877=A3)*IF(ISNUMBER('{IX}'!$N$3:$N$877)*ISNUMBER('{IX}'!$G$3:$G$877)*ISNUMBER('{IX}'!$J$3:$J$877),'{IX}'!$G$3:$G$877*('{IX}'!$J$3:$J$877-'{IX}'!$N$3:$N$877),0)))</f>
        <v>2140027.3200000003</v>
      </c>
      <c r="G3" s="37" cm="1">
        <f t="array" ref="G3">IF(A3="","",IFERROR(F3/SUMPRODUCT(('{IX}'!$M$3:$M$877&lt;&gt;"✓")*('{IX}'!$B$3:$B$877=A3)*IF(ISNUMBER('{IX}'!$N$3:$N$877)*ISNUMBER('{IX}'!$G$3:$G$877)*ISNUMBER('{IX}'!$J$3:$J$877),'{IX}'!$G$3:$G$877*'{IX}'!$J$3:$J$877,0)),""))</f>
        <v>0.20183934183588753</v>
      </c>
      <c r="AC3">
        <f>COUNTIF('{IX}'!M3:M877,"✓")</f>
        <v>10</v>
      </c>
      <c r="AE3" t="str">
        <v>Agamree 40 mg/ml - 100 ml</v>
      </c>
    </row>
    <row r="4" spans="1:31" x14ac:dyDescent="0.2">
      <c r="A4" t="str">
        <v>Agilus 120 mg</v>
      </c>
      <c r="B4" s="30" cm="1">
        <f t="array" ref="B4">IF(A4="","",SUMPRODUCT(('{IX}'!$M$3:$M$877&lt;&gt;"✓")*('{IX}'!$B$3:$B$877=A4)*1))</f>
        <v>1</v>
      </c>
      <c r="C4" s="30" cm="1">
        <f t="array" ref="C4">IF(A4="","",SUMPRODUCT(('{IX}'!$M$3:$M$877&lt;&gt;"✓")*('{IX}'!$B$3:$B$877=A4)*IFERROR('{IX}'!$G$3:$G$877,0)))</f>
        <v>1</v>
      </c>
      <c r="D4" s="33" cm="1">
        <f t="array" ref="D4">IF(A4="","",SUMPRODUCT(('{IX}'!$M$3:$M$877&lt;&gt;"✓")*('{IX}'!$B$3:$B$877=A4)*IFERROR('{IX}'!$G$3:$G$877,0)*IFERROR('{IX}'!$J$3:$J$877,0)))</f>
        <v>8373</v>
      </c>
      <c r="E4" s="33" cm="1">
        <f t="array" ref="E4">IF(A4="","",SUMPRODUCT(('{IX}'!$M$3:$M$877&lt;&gt;"✓")*('{IX}'!$B$3:$B$877=A4)*IF(ISNUMBER('{IX}'!$N$3:$N$877)*ISNUMBER('{IX}'!$G$3:$G$877),'{IX}'!$G$3:$G$877*'{IX}'!$N$3:$N$877,0)))</f>
        <v>8373</v>
      </c>
      <c r="F4" s="33" cm="1">
        <f t="array" ref="F4">IF(A4="","",SUMPRODUCT(('{IX}'!$M$3:$M$877&lt;&gt;"✓")*('{IX}'!$B$3:$B$877=A4)*IF(ISNUMBER('{IX}'!$N$3:$N$877)*ISNUMBER('{IX}'!$G$3:$G$877)*ISNUMBER('{IX}'!$J$3:$J$877),'{IX}'!$G$3:$G$877*('{IX}'!$J$3:$J$877-'{IX}'!$N$3:$N$877),0)))</f>
        <v>0</v>
      </c>
      <c r="G4" s="37" cm="1">
        <f t="array" ref="G4">IF(A4="","",IFERROR(F4/SUMPRODUCT(('{IX}'!$M$3:$M$877&lt;&gt;"✓")*('{IX}'!$B$3:$B$877=A4)*IF(ISNUMBER('{IX}'!$N$3:$N$877)*ISNUMBER('{IX}'!$G$3:$G$877)*ISNUMBER('{IX}'!$J$3:$J$877),'{IX}'!$G$3:$G$877*'{IX}'!$J$3:$J$877,0)),""))</f>
        <v>0</v>
      </c>
      <c r="AC4" t="str">
        <f>'{IX}'!B3</f>
        <v>Agamree 40 mg/ml - 100 ml</v>
      </c>
      <c r="AE4" t="str">
        <v>Agamree 40 mg/ml - 100 ml</v>
      </c>
    </row>
    <row r="5" spans="1:31" x14ac:dyDescent="0.2">
      <c r="A5" t="str">
        <v>Alkeran 50 mg</v>
      </c>
      <c r="B5" s="30" cm="1">
        <f t="array" ref="B5">IF(A5="","",SUMPRODUCT(('{IX}'!$M$3:$M$877&lt;&gt;"✓")*('{IX}'!$B$3:$B$877=A5)*1))</f>
        <v>2</v>
      </c>
      <c r="C5" s="30" cm="1">
        <f t="array" ref="C5">IF(A5="","",SUMPRODUCT(('{IX}'!$M$3:$M$877&lt;&gt;"✓")*('{IX}'!$B$3:$B$877=A5)*IFERROR('{IX}'!$G$3:$G$877,0)))</f>
        <v>15</v>
      </c>
      <c r="D5" s="33" cm="1">
        <f t="array" ref="D5">IF(A5="","",SUMPRODUCT(('{IX}'!$M$3:$M$877&lt;&gt;"✓")*('{IX}'!$B$3:$B$877=A5)*IFERROR('{IX}'!$G$3:$G$877,0)*IFERROR('{IX}'!$J$3:$J$877,0)))</f>
        <v>1558.5</v>
      </c>
      <c r="E5" s="33" cm="1">
        <f t="array" ref="E5">IF(A5="","",SUMPRODUCT(('{IX}'!$M$3:$M$877&lt;&gt;"✓")*('{IX}'!$B$3:$B$877=A5)*IF(ISNUMBER('{IX}'!$N$3:$N$877)*ISNUMBER('{IX}'!$G$3:$G$877),'{IX}'!$G$3:$G$877*'{IX}'!$N$3:$N$877,0)))</f>
        <v>1558.5</v>
      </c>
      <c r="F5" s="33" cm="1">
        <f t="array" ref="F5">IF(A5="","",SUMPRODUCT(('{IX}'!$M$3:$M$877&lt;&gt;"✓")*('{IX}'!$B$3:$B$877=A5)*IF(ISNUMBER('{IX}'!$N$3:$N$877)*ISNUMBER('{IX}'!$G$3:$G$877)*ISNUMBER('{IX}'!$J$3:$J$877),'{IX}'!$G$3:$G$877*('{IX}'!$J$3:$J$877-'{IX}'!$N$3:$N$877),0)))</f>
        <v>0</v>
      </c>
      <c r="G5" s="37" cm="1">
        <f t="array" ref="G5">IF(A5="","",IFERROR(F5/SUMPRODUCT(('{IX}'!$M$3:$M$877&lt;&gt;"✓")*('{IX}'!$B$3:$B$877=A5)*IF(ISNUMBER('{IX}'!$N$3:$N$877)*ISNUMBER('{IX}'!$G$3:$G$877)*ISNUMBER('{IX}'!$J$3:$J$877),'{IX}'!$G$3:$G$877*'{IX}'!$J$3:$J$877,0)),""))</f>
        <v>0</v>
      </c>
      <c r="AC5" t="b">
        <f>'{IX}'!B3&lt;&gt;""</f>
        <v>1</v>
      </c>
      <c r="AE5" t="str">
        <v>Agamree 40 mg/ml - 100 ml</v>
      </c>
    </row>
    <row r="6" spans="1:31" x14ac:dyDescent="0.2">
      <c r="A6" t="str">
        <v>Ambisome liposomal 50 mg powder for dispersion for infusion</v>
      </c>
      <c r="B6" s="30" cm="1">
        <f t="array" ref="B6">IF(A6="","",SUMPRODUCT(('{IX}'!$M$3:$M$877&lt;&gt;"✓")*('{IX}'!$B$3:$B$877=A6)*1))</f>
        <v>11</v>
      </c>
      <c r="C6" s="30" cm="1">
        <f t="array" ref="C6">IF(A6="","",SUMPRODUCT(('{IX}'!$M$3:$M$877&lt;&gt;"✓")*('{IX}'!$B$3:$B$877=A6)*IFERROR('{IX}'!$G$3:$G$877,0)))</f>
        <v>141</v>
      </c>
      <c r="D6" s="33" cm="1">
        <f t="array" ref="D6">IF(A6="","",SUMPRODUCT(('{IX}'!$M$3:$M$877&lt;&gt;"✓")*('{IX}'!$B$3:$B$877=A6)*IFERROR('{IX}'!$G$3:$G$877,0)*IFERROR('{IX}'!$J$3:$J$877,0)))</f>
        <v>86913.8</v>
      </c>
      <c r="E6" s="33" cm="1">
        <f t="array" ref="E6">IF(A6="","",SUMPRODUCT(('{IX}'!$M$3:$M$877&lt;&gt;"✓")*('{IX}'!$B$3:$B$877=A6)*IF(ISNUMBER('{IX}'!$N$3:$N$877)*ISNUMBER('{IX}'!$G$3:$G$877),'{IX}'!$G$3:$G$877*'{IX}'!$N$3:$N$877,0)))</f>
        <v>72897</v>
      </c>
      <c r="F6" s="33" cm="1">
        <f t="array" ref="F6">IF(A6="","",SUMPRODUCT(('{IX}'!$M$3:$M$877&lt;&gt;"✓")*('{IX}'!$B$3:$B$877=A6)*IF(ISNUMBER('{IX}'!$N$3:$N$877)*ISNUMBER('{IX}'!$G$3:$G$877)*ISNUMBER('{IX}'!$J$3:$J$877),'{IX}'!$G$3:$G$877*('{IX}'!$J$3:$J$877-'{IX}'!$N$3:$N$877),0)))</f>
        <v>14016.800000000001</v>
      </c>
      <c r="G6" s="37" cm="1">
        <f t="array" ref="G6">IF(A6="","",IFERROR(F6/SUMPRODUCT(('{IX}'!$M$3:$M$877&lt;&gt;"✓")*('{IX}'!$B$3:$B$877=A6)*IF(ISNUMBER('{IX}'!$N$3:$N$877)*ISNUMBER('{IX}'!$G$3:$G$877)*ISNUMBER('{IX}'!$J$3:$J$877),'{IX}'!$G$3:$G$877*'{IX}'!$J$3:$J$877,0)),""))</f>
        <v>0.16127243314640483</v>
      </c>
      <c r="AC6" t="str" cm="1">
        <f t="array" ref="AC6:AC8">_xlfn._xlws.FILTER('{IX}'!B3:B5,'{IX}'!B3:B5&lt;&gt;"")</f>
        <v>Agamree 40 mg/ml - 100 ml</v>
      </c>
      <c r="AE6" t="str">
        <v>Agamree 40 mg/ml - 100 ml</v>
      </c>
    </row>
    <row r="7" spans="1:31" x14ac:dyDescent="0.2">
      <c r="A7" t="str">
        <v>arsenic trioxide 10 mg</v>
      </c>
      <c r="B7" s="30" cm="1">
        <f t="array" ref="B7">IF(A7="","",SUMPRODUCT(('{IX}'!$M$3:$M$877&lt;&gt;"✓")*('{IX}'!$B$3:$B$877=A7)*1))</f>
        <v>2</v>
      </c>
      <c r="C7" s="30" cm="1">
        <f t="array" ref="C7">IF(A7="","",SUMPRODUCT(('{IX}'!$M$3:$M$877&lt;&gt;"✓")*('{IX}'!$B$3:$B$877=A7)*IFERROR('{IX}'!$G$3:$G$877,0)))</f>
        <v>80</v>
      </c>
      <c r="D7" s="33" cm="1">
        <f t="array" ref="D7">IF(A7="","",SUMPRODUCT(('{IX}'!$M$3:$M$877&lt;&gt;"✓")*('{IX}'!$B$3:$B$877=A7)*IFERROR('{IX}'!$G$3:$G$877,0)*IFERROR('{IX}'!$J$3:$J$877,0)))</f>
        <v>5346.7999999999993</v>
      </c>
      <c r="E7" s="33" cm="1">
        <f t="array" ref="E7">IF(A7="","",SUMPRODUCT(('{IX}'!$M$3:$M$877&lt;&gt;"✓")*('{IX}'!$B$3:$B$877=A7)*IF(ISNUMBER('{IX}'!$N$3:$N$877)*ISNUMBER('{IX}'!$G$3:$G$877),'{IX}'!$G$3:$G$877*'{IX}'!$N$3:$N$877,0)))</f>
        <v>4736</v>
      </c>
      <c r="F7" s="33" cm="1">
        <f t="array" ref="F7">IF(A7="","",SUMPRODUCT(('{IX}'!$M$3:$M$877&lt;&gt;"✓")*('{IX}'!$B$3:$B$877=A7)*IF(ISNUMBER('{IX}'!$N$3:$N$877)*ISNUMBER('{IX}'!$G$3:$G$877)*ISNUMBER('{IX}'!$J$3:$J$877),'{IX}'!$G$3:$G$877*('{IX}'!$J$3:$J$877-'{IX}'!$N$3:$N$877),0)))</f>
        <v>610.7999999999995</v>
      </c>
      <c r="G7" s="37" cm="1">
        <f t="array" ref="G7">IF(A7="","",IFERROR(F7/SUMPRODUCT(('{IX}'!$M$3:$M$877&lt;&gt;"✓")*('{IX}'!$B$3:$B$877=A7)*IF(ISNUMBER('{IX}'!$N$3:$N$877)*ISNUMBER('{IX}'!$G$3:$G$877)*ISNUMBER('{IX}'!$J$3:$J$877),'{IX}'!$G$3:$G$877*'{IX}'!$J$3:$J$877,0)),""))</f>
        <v>0.11423655270442126</v>
      </c>
      <c r="AC7" t="str">
        <v>Agamree 40 mg/ml - 100 ml</v>
      </c>
      <c r="AE7" t="str">
        <v>Agamree 40 mg/ml - 100 ml</v>
      </c>
    </row>
    <row r="8" spans="1:31" x14ac:dyDescent="0.2">
      <c r="A8" t="str">
        <v>Berinert 3000 IU powder and solvent for solution for injection x 1</v>
      </c>
      <c r="B8" s="30" cm="1">
        <f t="array" ref="B8">IF(A8="","",SUMPRODUCT(('{IX}'!$M$3:$M$877&lt;&gt;"✓")*('{IX}'!$B$3:$B$877=A8)*1))</f>
        <v>4</v>
      </c>
      <c r="C8" s="30" cm="1">
        <f t="array" ref="C8">IF(A8="","",SUMPRODUCT(('{IX}'!$M$3:$M$877&lt;&gt;"✓")*('{IX}'!$B$3:$B$877=A8)*IFERROR('{IX}'!$G$3:$G$877,0)))</f>
        <v>96</v>
      </c>
      <c r="D8" s="33" cm="1">
        <f t="array" ref="D8">IF(A8="","",SUMPRODUCT(('{IX}'!$M$3:$M$877&lt;&gt;"✓")*('{IX}'!$B$3:$B$877=A8)*IFERROR('{IX}'!$G$3:$G$877,0)*IFERROR('{IX}'!$J$3:$J$877,0)))</f>
        <v>575688</v>
      </c>
      <c r="E8" s="33" cm="1">
        <f t="array" ref="E8">IF(A8="","",SUMPRODUCT(('{IX}'!$M$3:$M$877&lt;&gt;"✓")*('{IX}'!$B$3:$B$877=A8)*IF(ISNUMBER('{IX}'!$N$3:$N$877)*ISNUMBER('{IX}'!$G$3:$G$877),'{IX}'!$G$3:$G$877*'{IX}'!$N$3:$N$877,0)))</f>
        <v>575688</v>
      </c>
      <c r="F8" s="33" cm="1">
        <f t="array" ref="F8">IF(A8="","",SUMPRODUCT(('{IX}'!$M$3:$M$877&lt;&gt;"✓")*('{IX}'!$B$3:$B$877=A8)*IF(ISNUMBER('{IX}'!$N$3:$N$877)*ISNUMBER('{IX}'!$G$3:$G$877)*ISNUMBER('{IX}'!$J$3:$J$877),'{IX}'!$G$3:$G$877*('{IX}'!$J$3:$J$877-'{IX}'!$N$3:$N$877),0)))</f>
        <v>0</v>
      </c>
      <c r="G8" s="37" cm="1">
        <f t="array" ref="G8">IF(A8="","",IFERROR(F8/SUMPRODUCT(('{IX}'!$M$3:$M$877&lt;&gt;"✓")*('{IX}'!$B$3:$B$877=A8)*IF(ISNUMBER('{IX}'!$N$3:$N$877)*ISNUMBER('{IX}'!$G$3:$G$877)*ISNUMBER('{IX}'!$J$3:$J$877),'{IX}'!$G$3:$G$877*'{IX}'!$J$3:$J$877,0)),""))</f>
        <v>0</v>
      </c>
      <c r="AC8" t="str">
        <v>Agamree 40 mg/ml - 100 ml</v>
      </c>
      <c r="AE8" t="str">
        <v>Agamree 40 mg/ml - 100 ml</v>
      </c>
    </row>
    <row r="9" spans="1:31" x14ac:dyDescent="0.2">
      <c r="A9" t="str">
        <v>Bicnu 100 mg</v>
      </c>
      <c r="B9" s="30" cm="1">
        <f t="array" ref="B9">IF(A9="","",SUMPRODUCT(('{IX}'!$M$3:$M$877&lt;&gt;"✓")*('{IX}'!$B$3:$B$877=A9)*1))</f>
        <v>1</v>
      </c>
      <c r="C9" s="30" cm="1">
        <f t="array" ref="C9">IF(A9="","",SUMPRODUCT(('{IX}'!$M$3:$M$877&lt;&gt;"✓")*('{IX}'!$B$3:$B$877=A9)*IFERROR('{IX}'!$G$3:$G$877,0)))</f>
        <v>5</v>
      </c>
      <c r="D9" s="33" cm="1">
        <f t="array" ref="D9">IF(A9="","",SUMPRODUCT(('{IX}'!$M$3:$M$877&lt;&gt;"✓")*('{IX}'!$B$3:$B$877=A9)*IFERROR('{IX}'!$G$3:$G$877,0)*IFERROR('{IX}'!$J$3:$J$877,0)))</f>
        <v>9094.6</v>
      </c>
      <c r="E9" s="33" cm="1">
        <f t="array" ref="E9">IF(A9="","",SUMPRODUCT(('{IX}'!$M$3:$M$877&lt;&gt;"✓")*('{IX}'!$B$3:$B$877=A9)*IF(ISNUMBER('{IX}'!$N$3:$N$877)*ISNUMBER('{IX}'!$G$3:$G$877),'{IX}'!$G$3:$G$877*'{IX}'!$N$3:$N$877,0)))</f>
        <v>9094.6</v>
      </c>
      <c r="F9" s="33" cm="1">
        <f t="array" ref="F9">IF(A9="","",SUMPRODUCT(('{IX}'!$M$3:$M$877&lt;&gt;"✓")*('{IX}'!$B$3:$B$877=A9)*IF(ISNUMBER('{IX}'!$N$3:$N$877)*ISNUMBER('{IX}'!$G$3:$G$877)*ISNUMBER('{IX}'!$J$3:$J$877),'{IX}'!$G$3:$G$877*('{IX}'!$J$3:$J$877-'{IX}'!$N$3:$N$877),0)))</f>
        <v>0</v>
      </c>
      <c r="G9" s="37" cm="1">
        <f t="array" ref="G9">IF(A9="","",IFERROR(F9/SUMPRODUCT(('{IX}'!$M$3:$M$877&lt;&gt;"✓")*('{IX}'!$B$3:$B$877=A9)*IF(ISNUMBER('{IX}'!$N$3:$N$877)*ISNUMBER('{IX}'!$G$3:$G$877)*ISNUMBER('{IX}'!$J$3:$J$877),'{IX}'!$G$3:$G$877*'{IX}'!$J$3:$J$877,0)),""))</f>
        <v>0</v>
      </c>
      <c r="AE9" t="str">
        <v>Agamree 40 mg/ml - 100 ml</v>
      </c>
    </row>
    <row r="10" spans="1:31" x14ac:dyDescent="0.2">
      <c r="A10" t="str">
        <v>Blemisin 15 mg powder for solution for injection 5 ml x1</v>
      </c>
      <c r="B10" s="30" cm="1">
        <f t="array" ref="B10">IF(A10="","",SUMPRODUCT(('{IX}'!$M$3:$M$877&lt;&gt;"✓")*('{IX}'!$B$3:$B$877=A10)*1))</f>
        <v>2</v>
      </c>
      <c r="C10" s="30" cm="1">
        <f t="array" ref="C10">IF(A10="","",SUMPRODUCT(('{IX}'!$M$3:$M$877&lt;&gt;"✓")*('{IX}'!$B$3:$B$877=A10)*IFERROR('{IX}'!$G$3:$G$877,0)))</f>
        <v>100</v>
      </c>
      <c r="D10" s="33" cm="1">
        <f t="array" ref="D10">IF(A10="","",SUMPRODUCT(('{IX}'!$M$3:$M$877&lt;&gt;"✓")*('{IX}'!$B$3:$B$877=A10)*IFERROR('{IX}'!$G$3:$G$877,0)*IFERROR('{IX}'!$J$3:$J$877,0)))</f>
        <v>11580</v>
      </c>
      <c r="E10" s="33" cm="1">
        <f t="array" ref="E10">IF(A10="","",SUMPRODUCT(('{IX}'!$M$3:$M$877&lt;&gt;"✓")*('{IX}'!$B$3:$B$877=A10)*IF(ISNUMBER('{IX}'!$N$3:$N$877)*ISNUMBER('{IX}'!$G$3:$G$877),'{IX}'!$G$3:$G$877*'{IX}'!$N$3:$N$877,0)))</f>
        <v>11580</v>
      </c>
      <c r="F10" s="33" cm="1">
        <f t="array" ref="F10">IF(A10="","",SUMPRODUCT(('{IX}'!$M$3:$M$877&lt;&gt;"✓")*('{IX}'!$B$3:$B$877=A10)*IF(ISNUMBER('{IX}'!$N$3:$N$877)*ISNUMBER('{IX}'!$G$3:$G$877)*ISNUMBER('{IX}'!$J$3:$J$877),'{IX}'!$G$3:$G$877*('{IX}'!$J$3:$J$877-'{IX}'!$N$3:$N$877),0)))</f>
        <v>0</v>
      </c>
      <c r="G10" s="37" cm="1">
        <f t="array" ref="G10">IF(A10="","",IFERROR(F10/SUMPRODUCT(('{IX}'!$M$3:$M$877&lt;&gt;"✓")*('{IX}'!$B$3:$B$877=A10)*IF(ISNUMBER('{IX}'!$N$3:$N$877)*ISNUMBER('{IX}'!$G$3:$G$877)*ISNUMBER('{IX}'!$J$3:$J$877),'{IX}'!$G$3:$G$877*'{IX}'!$J$3:$J$877,0)),""))</f>
        <v>0</v>
      </c>
      <c r="AC10" t="str" cm="1">
        <f t="array" ref="AC10:AC14">_xlfn.TAKE(_xlfn._xlws.SORT(_xlfn.UNIQUE(_xlfn._xlws.FILTER('{IX}'!B3:B877,('{IX}'!B3:B877&lt;&gt;"")*('{IX}'!M3:M877&lt;&gt;"✓")))),5)</f>
        <v>Agamree 40 mg/ml - 100 ml</v>
      </c>
      <c r="AE10" t="str">
        <v>Agamree 40 mg/ml - 100 ml</v>
      </c>
    </row>
    <row r="11" spans="1:31" x14ac:dyDescent="0.2">
      <c r="A11" t="str">
        <v>Busulfan 6mg/ml 10 ml</v>
      </c>
      <c r="B11" s="30" cm="1">
        <f t="array" ref="B11">IF(A11="","",SUMPRODUCT(('{IX}'!$M$3:$M$877&lt;&gt;"✓")*('{IX}'!$B$3:$B$877=A11)*1))</f>
        <v>4</v>
      </c>
      <c r="C11" s="30" cm="1">
        <f t="array" ref="C11">IF(A11="","",SUMPRODUCT(('{IX}'!$M$3:$M$877&lt;&gt;"✓")*('{IX}'!$B$3:$B$877=A11)*IFERROR('{IX}'!$G$3:$G$877,0)))</f>
        <v>38</v>
      </c>
      <c r="D11" s="33" cm="1">
        <f t="array" ref="D11">IF(A11="","",SUMPRODUCT(('{IX}'!$M$3:$M$877&lt;&gt;"✓")*('{IX}'!$B$3:$B$877=A11)*IFERROR('{IX}'!$G$3:$G$877,0)*IFERROR('{IX}'!$J$3:$J$877,0)))</f>
        <v>9005.7999999999993</v>
      </c>
      <c r="E11" s="33" cm="1">
        <f t="array" ref="E11">IF(A11="","",SUMPRODUCT(('{IX}'!$M$3:$M$877&lt;&gt;"✓")*('{IX}'!$B$3:$B$877=A11)*IF(ISNUMBER('{IX}'!$N$3:$N$877)*ISNUMBER('{IX}'!$G$3:$G$877),'{IX}'!$G$3:$G$877*'{IX}'!$N$3:$N$877,0)))</f>
        <v>8664</v>
      </c>
      <c r="F11" s="33" cm="1">
        <f t="array" ref="F11">IF(A11="","",SUMPRODUCT(('{IX}'!$M$3:$M$877&lt;&gt;"✓")*('{IX}'!$B$3:$B$877=A11)*IF(ISNUMBER('{IX}'!$N$3:$N$877)*ISNUMBER('{IX}'!$G$3:$G$877)*ISNUMBER('{IX}'!$J$3:$J$877),'{IX}'!$G$3:$G$877*('{IX}'!$J$3:$J$877-'{IX}'!$N$3:$N$877),0)))</f>
        <v>341.79999999999995</v>
      </c>
      <c r="G11" s="37" cm="1">
        <f t="array" ref="G11">IF(A11="","",IFERROR(F11/SUMPRODUCT(('{IX}'!$M$3:$M$877&lt;&gt;"✓")*('{IX}'!$B$3:$B$877=A11)*IF(ISNUMBER('{IX}'!$N$3:$N$877)*ISNUMBER('{IX}'!$G$3:$G$877)*ISNUMBER('{IX}'!$J$3:$J$877),'{IX}'!$G$3:$G$877*'{IX}'!$J$3:$J$877,0)),""))</f>
        <v>3.7953318972217903E-2</v>
      </c>
      <c r="AC11" t="str">
        <v>Agilus 120 mg</v>
      </c>
      <c r="AE11" t="str">
        <v>Agamree 40 mg/ml - 100 ml</v>
      </c>
    </row>
    <row r="12" spans="1:31" x14ac:dyDescent="0.2">
      <c r="A12" t="str">
        <v>Bylvay 1200 mcg hard capsule x 30</v>
      </c>
      <c r="B12" s="30" cm="1">
        <f t="array" ref="B12">IF(A12="","",SUMPRODUCT(('{IX}'!$M$3:$M$877&lt;&gt;"✓")*('{IX}'!$B$3:$B$877=A12)*1))</f>
        <v>9</v>
      </c>
      <c r="C12" s="30" cm="1">
        <f t="array" ref="C12">IF(A12="","",SUMPRODUCT(('{IX}'!$M$3:$M$877&lt;&gt;"✓")*('{IX}'!$B$3:$B$877=A12)*IFERROR('{IX}'!$G$3:$G$877,0)))</f>
        <v>51</v>
      </c>
      <c r="D12" s="33" cm="1">
        <f t="array" ref="D12">IF(A12="","",SUMPRODUCT(('{IX}'!$M$3:$M$877&lt;&gt;"✓")*('{IX}'!$B$3:$B$877=A12)*IFERROR('{IX}'!$G$3:$G$877,0)*IFERROR('{IX}'!$J$3:$J$877,0)))</f>
        <v>6516204</v>
      </c>
      <c r="E12" s="33" cm="1">
        <f t="array" ref="E12">IF(A12="","",SUMPRODUCT(('{IX}'!$M$3:$M$877&lt;&gt;"✓")*('{IX}'!$B$3:$B$877=A12)*IF(ISNUMBER('{IX}'!$N$3:$N$877)*ISNUMBER('{IX}'!$G$3:$G$877),'{IX}'!$G$3:$G$877*'{IX}'!$N$3:$N$877,0)))</f>
        <v>6395400</v>
      </c>
      <c r="F12" s="33" cm="1">
        <f t="array" ref="F12">IF(A12="","",SUMPRODUCT(('{IX}'!$M$3:$M$877&lt;&gt;"✓")*('{IX}'!$B$3:$B$877=A12)*IF(ISNUMBER('{IX}'!$N$3:$N$877)*ISNUMBER('{IX}'!$G$3:$G$877)*ISNUMBER('{IX}'!$J$3:$J$877),'{IX}'!$G$3:$G$877*('{IX}'!$J$3:$J$877-'{IX}'!$N$3:$N$877),0)))</f>
        <v>120803.99999999965</v>
      </c>
      <c r="G12" s="37" cm="1">
        <f t="array" ref="G12">IF(A12="","",IFERROR(F12/SUMPRODUCT(('{IX}'!$M$3:$M$877&lt;&gt;"✓")*('{IX}'!$B$3:$B$877=A12)*IF(ISNUMBER('{IX}'!$N$3:$N$877)*ISNUMBER('{IX}'!$G$3:$G$877)*ISNUMBER('{IX}'!$J$3:$J$877),'{IX}'!$G$3:$G$877*'{IX}'!$J$3:$J$877,0)),""))</f>
        <v>1.8539014432328953E-2</v>
      </c>
      <c r="AC12" t="str">
        <v>Alkeran 50 mg</v>
      </c>
      <c r="AE12" t="str">
        <v>Agamree 40 mg/ml - 100 ml</v>
      </c>
    </row>
    <row r="13" spans="1:31" x14ac:dyDescent="0.2">
      <c r="A13" t="str">
        <v>Bylvay 400 mcg hard capsule x 30</v>
      </c>
      <c r="B13" s="30" cm="1">
        <f t="array" ref="B13">IF(A13="","",SUMPRODUCT(('{IX}'!$M$3:$M$877&lt;&gt;"✓")*('{IX}'!$B$3:$B$877=A13)*1))</f>
        <v>12</v>
      </c>
      <c r="C13" s="30" cm="1">
        <f t="array" ref="C13">IF(A13="","",SUMPRODUCT(('{IX}'!$M$3:$M$877&lt;&gt;"✓")*('{IX}'!$B$3:$B$877=A13)*IFERROR('{IX}'!$G$3:$G$877,0)))</f>
        <v>27</v>
      </c>
      <c r="D13" s="33" cm="1">
        <f t="array" ref="D13">IF(A13="","",SUMPRODUCT(('{IX}'!$M$3:$M$877&lt;&gt;"✓")*('{IX}'!$B$3:$B$877=A13)*IFERROR('{IX}'!$G$3:$G$877,0)*IFERROR('{IX}'!$J$3:$J$877,0)))</f>
        <v>1178352.69</v>
      </c>
      <c r="E13" s="33" cm="1">
        <f t="array" ref="E13">IF(A13="","",SUMPRODUCT(('{IX}'!$M$3:$M$877&lt;&gt;"✓")*('{IX}'!$B$3:$B$877=A13)*IF(ISNUMBER('{IX}'!$N$3:$N$877)*ISNUMBER('{IX}'!$G$3:$G$877),'{IX}'!$G$3:$G$877*'{IX}'!$N$3:$N$877,0)))</f>
        <v>1101600</v>
      </c>
      <c r="F13" s="33" cm="1">
        <f t="array" ref="F13">IF(A13="","",SUMPRODUCT(('{IX}'!$M$3:$M$877&lt;&gt;"✓")*('{IX}'!$B$3:$B$877=A13)*IF(ISNUMBER('{IX}'!$N$3:$N$877)*ISNUMBER('{IX}'!$G$3:$G$877)*ISNUMBER('{IX}'!$J$3:$J$877),'{IX}'!$G$3:$G$877*('{IX}'!$J$3:$J$877-'{IX}'!$N$3:$N$877),0)))</f>
        <v>76752.689999999988</v>
      </c>
      <c r="G13" s="37" cm="1">
        <f t="array" ref="G13">IF(A13="","",IFERROR(F13/SUMPRODUCT(('{IX}'!$M$3:$M$877&lt;&gt;"✓")*('{IX}'!$B$3:$B$877=A13)*IF(ISNUMBER('{IX}'!$N$3:$N$877)*ISNUMBER('{IX}'!$G$3:$G$877)*ISNUMBER('{IX}'!$J$3:$J$877),'{IX}'!$G$3:$G$877*'{IX}'!$J$3:$J$877,0)),""))</f>
        <v>6.5135583472890446E-2</v>
      </c>
      <c r="AC13" t="str">
        <v>Ambisome liposomal 50 mg powder for dispersion for infusion</v>
      </c>
      <c r="AE13" t="str">
        <v>Agamree 40 mg/ml - 100 ml</v>
      </c>
    </row>
    <row r="14" spans="1:31" x14ac:dyDescent="0.2">
      <c r="A14" t="str">
        <v>Bylvay capsules (hard) 200 mcg x30</v>
      </c>
      <c r="B14" s="30" cm="1">
        <f t="array" ref="B14">IF(A14="","",SUMPRODUCT(('{IX}'!$M$3:$M$877&lt;&gt;"✓")*('{IX}'!$B$3:$B$877=A14)*1))</f>
        <v>4</v>
      </c>
      <c r="C14" s="30" cm="1">
        <f t="array" ref="C14">IF(A14="","",SUMPRODUCT(('{IX}'!$M$3:$M$877&lt;&gt;"✓")*('{IX}'!$B$3:$B$877=A14)*IFERROR('{IX}'!$G$3:$G$877,0)))</f>
        <v>11</v>
      </c>
      <c r="D14" s="33" cm="1">
        <f t="array" ref="D14">IF(A14="","",SUMPRODUCT(('{IX}'!$M$3:$M$877&lt;&gt;"✓")*('{IX}'!$B$3:$B$877=A14)*IFERROR('{IX}'!$G$3:$G$877,0)*IFERROR('{IX}'!$J$3:$J$877,0)))</f>
        <v>256654.80000000002</v>
      </c>
      <c r="E14" s="33" cm="1">
        <f t="array" ref="E14">IF(A14="","",SUMPRODUCT(('{IX}'!$M$3:$M$877&lt;&gt;"✓")*('{IX}'!$B$3:$B$877=A14)*IF(ISNUMBER('{IX}'!$N$3:$N$877)*ISNUMBER('{IX}'!$G$3:$G$877),'{IX}'!$G$3:$G$877*'{IX}'!$N$3:$N$877,0)))</f>
        <v>253202.40000000002</v>
      </c>
      <c r="F14" s="33" cm="1">
        <f t="array" ref="F14">IF(A14="","",SUMPRODUCT(('{IX}'!$M$3:$M$877&lt;&gt;"✓")*('{IX}'!$B$3:$B$877=A14)*IF(ISNUMBER('{IX}'!$N$3:$N$877)*ISNUMBER('{IX}'!$G$3:$G$877)*ISNUMBER('{IX}'!$J$3:$J$877),'{IX}'!$G$3:$G$877*('{IX}'!$J$3:$J$877-'{IX}'!$N$3:$N$877),0)))</f>
        <v>3452.3999999999978</v>
      </c>
      <c r="G14" s="37" cm="1">
        <f t="array" ref="G14">IF(A14="","",IFERROR(F14/SUMPRODUCT(('{IX}'!$M$3:$M$877&lt;&gt;"✓")*('{IX}'!$B$3:$B$877=A14)*IF(ISNUMBER('{IX}'!$N$3:$N$877)*ISNUMBER('{IX}'!$G$3:$G$877)*ISNUMBER('{IX}'!$J$3:$J$877),'{IX}'!$G$3:$G$877*'{IX}'!$J$3:$J$877,0)),""))</f>
        <v>1.3451531005849093E-2</v>
      </c>
      <c r="AC14" t="str">
        <v>arsenic trioxide 10 mg</v>
      </c>
      <c r="AE14" t="str">
        <v>Agamree 40 mg/ml - 100 ml</v>
      </c>
    </row>
    <row r="15" spans="1:31" x14ac:dyDescent="0.2">
      <c r="A15" t="str">
        <v>Carbaglu 200 mg  dispersible tablets x 60</v>
      </c>
      <c r="B15" s="30" cm="1">
        <f t="array" ref="B15">IF(A15="","",SUMPRODUCT(('{IX}'!$M$3:$M$877&lt;&gt;"✓")*('{IX}'!$B$3:$B$877=A15)*1))</f>
        <v>8</v>
      </c>
      <c r="C15" s="30" cm="1">
        <f t="array" ref="C15">IF(A15="","",SUMPRODUCT(('{IX}'!$M$3:$M$877&lt;&gt;"✓")*('{IX}'!$B$3:$B$877=A15)*IFERROR('{IX}'!$G$3:$G$877,0)))</f>
        <v>87</v>
      </c>
      <c r="D15" s="33" cm="1">
        <f t="array" ref="D15">IF(A15="","",SUMPRODUCT(('{IX}'!$M$3:$M$877&lt;&gt;"✓")*('{IX}'!$B$3:$B$877=A15)*IFERROR('{IX}'!$G$3:$G$877,0)*IFERROR('{IX}'!$J$3:$J$877,0)))</f>
        <v>839679.67999999993</v>
      </c>
      <c r="E15" s="33" cm="1">
        <f t="array" ref="E15">IF(A15="","",SUMPRODUCT(('{IX}'!$M$3:$M$877&lt;&gt;"✓")*('{IX}'!$B$3:$B$877=A15)*IF(ISNUMBER('{IX}'!$N$3:$N$877)*ISNUMBER('{IX}'!$G$3:$G$877),'{IX}'!$G$3:$G$877*'{IX}'!$N$3:$N$877,0)))</f>
        <v>811274.13</v>
      </c>
      <c r="F15" s="33" cm="1">
        <f t="array" ref="F15">IF(A15="","",SUMPRODUCT(('{IX}'!$M$3:$M$877&lt;&gt;"✓")*('{IX}'!$B$3:$B$877=A15)*IF(ISNUMBER('{IX}'!$N$3:$N$877)*ISNUMBER('{IX}'!$G$3:$G$877)*ISNUMBER('{IX}'!$J$3:$J$877),'{IX}'!$G$3:$G$877*('{IX}'!$J$3:$J$877-'{IX}'!$N$3:$N$877),0)))</f>
        <v>28405.55000000001</v>
      </c>
      <c r="G15" s="37" cm="1">
        <f t="array" ref="G15">IF(A15="","",IFERROR(F15/SUMPRODUCT(('{IX}'!$M$3:$M$877&lt;&gt;"✓")*('{IX}'!$B$3:$B$877=A15)*IF(ISNUMBER('{IX}'!$N$3:$N$877)*ISNUMBER('{IX}'!$G$3:$G$877)*ISNUMBER('{IX}'!$J$3:$J$877),'{IX}'!$G$3:$G$877*'{IX}'!$J$3:$J$877,0)),""))</f>
        <v>3.3829031089569792E-2</v>
      </c>
      <c r="AE15" t="str">
        <v>Agamree 40 mg/ml - 100 ml</v>
      </c>
    </row>
    <row r="16" spans="1:31" x14ac:dyDescent="0.2">
      <c r="A16" t="str">
        <v>Cidofovir 375mg/5 ml</v>
      </c>
      <c r="B16" s="30" cm="1">
        <f t="array" ref="B16">IF(A16="","",SUMPRODUCT(('{IX}'!$M$3:$M$877&lt;&gt;"✓")*('{IX}'!$B$3:$B$877=A16)*1))</f>
        <v>1</v>
      </c>
      <c r="C16" s="30" cm="1">
        <f t="array" ref="C16">IF(A16="","",SUMPRODUCT(('{IX}'!$M$3:$M$877&lt;&gt;"✓")*('{IX}'!$B$3:$B$877=A16)*IFERROR('{IX}'!$G$3:$G$877,0)))</f>
        <v>10</v>
      </c>
      <c r="D16" s="33" cm="1">
        <f t="array" ref="D16">IF(A16="","",SUMPRODUCT(('{IX}'!$M$3:$M$877&lt;&gt;"✓")*('{IX}'!$B$3:$B$877=A16)*IFERROR('{IX}'!$G$3:$G$877,0)*IFERROR('{IX}'!$J$3:$J$877,0)))</f>
        <v>17602.400000000001</v>
      </c>
      <c r="E16" s="33" cm="1">
        <f t="array" ref="E16">IF(A16="","",SUMPRODUCT(('{IX}'!$M$3:$M$877&lt;&gt;"✓")*('{IX}'!$B$3:$B$877=A16)*IF(ISNUMBER('{IX}'!$N$3:$N$877)*ISNUMBER('{IX}'!$G$3:$G$877),'{IX}'!$G$3:$G$877*'{IX}'!$N$3:$N$877,0)))</f>
        <v>17602.400000000001</v>
      </c>
      <c r="F16" s="33" cm="1">
        <f t="array" ref="F16">IF(A16="","",SUMPRODUCT(('{IX}'!$M$3:$M$877&lt;&gt;"✓")*('{IX}'!$B$3:$B$877=A16)*IF(ISNUMBER('{IX}'!$N$3:$N$877)*ISNUMBER('{IX}'!$G$3:$G$877)*ISNUMBER('{IX}'!$J$3:$J$877),'{IX}'!$G$3:$G$877*('{IX}'!$J$3:$J$877-'{IX}'!$N$3:$N$877),0)))</f>
        <v>0</v>
      </c>
      <c r="G16" s="37" cm="1">
        <f t="array" ref="G16">IF(A16="","",IFERROR(F16/SUMPRODUCT(('{IX}'!$M$3:$M$877&lt;&gt;"✓")*('{IX}'!$B$3:$B$877=A16)*IF(ISNUMBER('{IX}'!$N$3:$N$877)*ISNUMBER('{IX}'!$G$3:$G$877)*ISNUMBER('{IX}'!$J$3:$J$877),'{IX}'!$G$3:$G$877*'{IX}'!$J$3:$J$877,0)),""))</f>
        <v>0</v>
      </c>
      <c r="AE16" t="str">
        <v>Agamree 40 mg/ml - 100 ml</v>
      </c>
    </row>
    <row r="17" spans="1:31" x14ac:dyDescent="0.2">
      <c r="A17" t="str">
        <v>Cosentyx 150 mg/ml - 0.5 ml (75 mg) solution for injection x 1 PFS</v>
      </c>
      <c r="B17" s="30" cm="1">
        <f t="array" ref="B17">IF(A17="","",SUMPRODUCT(('{IX}'!$M$3:$M$877&lt;&gt;"✓")*('{IX}'!$B$3:$B$877=A17)*1))</f>
        <v>3</v>
      </c>
      <c r="C17" s="30" cm="1">
        <f t="array" ref="C17">IF(A17="","",SUMPRODUCT(('{IX}'!$M$3:$M$877&lt;&gt;"✓")*('{IX}'!$B$3:$B$877=A17)*IFERROR('{IX}'!$G$3:$G$877,0)))</f>
        <v>9</v>
      </c>
      <c r="D17" s="33" cm="1">
        <f t="array" ref="D17">IF(A17="","",SUMPRODUCT(('{IX}'!$M$3:$M$877&lt;&gt;"✓")*('{IX}'!$B$3:$B$877=A17)*IFERROR('{IX}'!$G$3:$G$877,0)*IFERROR('{IX}'!$J$3:$J$877,0)))</f>
        <v>16701.03</v>
      </c>
      <c r="E17" s="33" cm="1">
        <f t="array" ref="E17">IF(A17="","",SUMPRODUCT(('{IX}'!$M$3:$M$877&lt;&gt;"✓")*('{IX}'!$B$3:$B$877=A17)*IF(ISNUMBER('{IX}'!$N$3:$N$877)*ISNUMBER('{IX}'!$G$3:$G$877),'{IX}'!$G$3:$G$877*'{IX}'!$N$3:$N$877,0)))</f>
        <v>16701.03</v>
      </c>
      <c r="F17" s="33" cm="1">
        <f t="array" ref="F17">IF(A17="","",SUMPRODUCT(('{IX}'!$M$3:$M$877&lt;&gt;"✓")*('{IX}'!$B$3:$B$877=A17)*IF(ISNUMBER('{IX}'!$N$3:$N$877)*ISNUMBER('{IX}'!$G$3:$G$877)*ISNUMBER('{IX}'!$J$3:$J$877),'{IX}'!$G$3:$G$877*('{IX}'!$J$3:$J$877-'{IX}'!$N$3:$N$877),0)))</f>
        <v>0</v>
      </c>
      <c r="G17" s="37" cm="1">
        <f t="array" ref="G17">IF(A17="","",IFERROR(F17/SUMPRODUCT(('{IX}'!$M$3:$M$877&lt;&gt;"✓")*('{IX}'!$B$3:$B$877=A17)*IF(ISNUMBER('{IX}'!$N$3:$N$877)*ISNUMBER('{IX}'!$G$3:$G$877)*ISNUMBER('{IX}'!$J$3:$J$877),'{IX}'!$G$3:$G$877*'{IX}'!$J$3:$J$877,0)),""))</f>
        <v>0</v>
      </c>
      <c r="AE17" t="str">
        <v>Agamree 40 mg/ml - 100 ml</v>
      </c>
    </row>
    <row r="18" spans="1:31" x14ac:dyDescent="0.2">
      <c r="A18" t="str">
        <v>Cosmegen Lyovac 500 micrograms powder for solution for injection</v>
      </c>
      <c r="B18" s="30" cm="1">
        <f t="array" ref="B18">IF(A18="","",SUMPRODUCT(('{IX}'!$M$3:$M$877&lt;&gt;"✓")*('{IX}'!$B$3:$B$877=A18)*1))</f>
        <v>1</v>
      </c>
      <c r="C18" s="30" cm="1">
        <f t="array" ref="C18">IF(A18="","",SUMPRODUCT(('{IX}'!$M$3:$M$877&lt;&gt;"✓")*('{IX}'!$B$3:$B$877=A18)*IFERROR('{IX}'!$G$3:$G$877,0)))</f>
        <v>80</v>
      </c>
      <c r="D18" s="33" cm="1">
        <f t="array" ref="D18">IF(A18="","",SUMPRODUCT(('{IX}'!$M$3:$M$877&lt;&gt;"✓")*('{IX}'!$B$3:$B$877=A18)*IFERROR('{IX}'!$G$3:$G$877,0)*IFERROR('{IX}'!$J$3:$J$877,0)))</f>
        <v>31600</v>
      </c>
      <c r="E18" s="33" cm="1">
        <f t="array" ref="E18">IF(A18="","",SUMPRODUCT(('{IX}'!$M$3:$M$877&lt;&gt;"✓")*('{IX}'!$B$3:$B$877=A18)*IF(ISNUMBER('{IX}'!$N$3:$N$877)*ISNUMBER('{IX}'!$G$3:$G$877),'{IX}'!$G$3:$G$877*'{IX}'!$N$3:$N$877,0)))</f>
        <v>31600</v>
      </c>
      <c r="F18" s="33" cm="1">
        <f t="array" ref="F18">IF(A18="","",SUMPRODUCT(('{IX}'!$M$3:$M$877&lt;&gt;"✓")*('{IX}'!$B$3:$B$877=A18)*IF(ISNUMBER('{IX}'!$N$3:$N$877)*ISNUMBER('{IX}'!$G$3:$G$877)*ISNUMBER('{IX}'!$J$3:$J$877),'{IX}'!$G$3:$G$877*('{IX}'!$J$3:$J$877-'{IX}'!$N$3:$N$877),0)))</f>
        <v>0</v>
      </c>
      <c r="G18" s="37" cm="1">
        <f t="array" ref="G18">IF(A18="","",IFERROR(F18/SUMPRODUCT(('{IX}'!$M$3:$M$877&lt;&gt;"✓")*('{IX}'!$B$3:$B$877=A18)*IF(ISNUMBER('{IX}'!$N$3:$N$877)*ISNUMBER('{IX}'!$G$3:$G$877)*ISNUMBER('{IX}'!$J$3:$J$877),'{IX}'!$G$3:$G$877*'{IX}'!$J$3:$J$877,0)),""))</f>
        <v>0</v>
      </c>
      <c r="AE18" t="str">
        <v>Agamree 40 mg/ml - 100 ml</v>
      </c>
    </row>
    <row r="19" spans="1:31" x14ac:dyDescent="0.2">
      <c r="A19" t="str">
        <v>Crysvita 20 mg/ml solution for injection 1 ml x1</v>
      </c>
      <c r="B19" s="30" cm="1">
        <f t="array" ref="B19">IF(A19="","",SUMPRODUCT(('{IX}'!$M$3:$M$877&lt;&gt;"✓")*('{IX}'!$B$3:$B$877=A19)*1))</f>
        <v>34</v>
      </c>
      <c r="C19" s="30" cm="1">
        <f t="array" ref="C19">IF(A19="","",SUMPRODUCT(('{IX}'!$M$3:$M$877&lt;&gt;"✓")*('{IX}'!$B$3:$B$877=A19)*IFERROR('{IX}'!$G$3:$G$877,0)))</f>
        <v>233</v>
      </c>
      <c r="D19" s="33" cm="1">
        <f t="array" ref="D19">IF(A19="","",SUMPRODUCT(('{IX}'!$M$3:$M$877&lt;&gt;"✓")*('{IX}'!$B$3:$B$877=A19)*IFERROR('{IX}'!$G$3:$G$877,0)*IFERROR('{IX}'!$J$3:$J$877,0)))</f>
        <v>5929908.2299999986</v>
      </c>
      <c r="E19" s="33" cm="1">
        <f t="array" ref="E19">IF(A19="","",SUMPRODUCT(('{IX}'!$M$3:$M$877&lt;&gt;"✓")*('{IX}'!$B$3:$B$877=A19)*IF(ISNUMBER('{IX}'!$N$3:$N$877)*ISNUMBER('{IX}'!$G$3:$G$877),'{IX}'!$G$3:$G$877*'{IX}'!$N$3:$N$877,0)))</f>
        <v>5494699.1999999983</v>
      </c>
      <c r="F19" s="33" cm="1">
        <f t="array" ref="F19">IF(A19="","",SUMPRODUCT(('{IX}'!$M$3:$M$877&lt;&gt;"✓")*('{IX}'!$B$3:$B$877=A19)*IF(ISNUMBER('{IX}'!$N$3:$N$877)*ISNUMBER('{IX}'!$G$3:$G$877)*ISNUMBER('{IX}'!$J$3:$J$877),'{IX}'!$G$3:$G$877*('{IX}'!$J$3:$J$877-'{IX}'!$N$3:$N$877),0)))</f>
        <v>435209.02999999939</v>
      </c>
      <c r="G19" s="37" cm="1">
        <f t="array" ref="G19">IF(A19="","",IFERROR(F19/SUMPRODUCT(('{IX}'!$M$3:$M$877&lt;&gt;"✓")*('{IX}'!$B$3:$B$877=A19)*IF(ISNUMBER('{IX}'!$N$3:$N$877)*ISNUMBER('{IX}'!$G$3:$G$877)*ISNUMBER('{IX}'!$J$3:$J$877),'{IX}'!$G$3:$G$877*'{IX}'!$J$3:$J$877,0)),""))</f>
        <v>7.3392203238194037E-2</v>
      </c>
      <c r="AE19" t="str">
        <v>Agamree 40 mg/ml - 100 ml</v>
      </c>
    </row>
    <row r="20" spans="1:31" x14ac:dyDescent="0.2">
      <c r="A20" t="str">
        <v>Crysvita 30 mg/ml solution for injection 1 ml x1</v>
      </c>
      <c r="B20" s="30" cm="1">
        <f t="array" ref="B20">IF(A20="","",SUMPRODUCT(('{IX}'!$M$3:$M$877&lt;&gt;"✓")*('{IX}'!$B$3:$B$877=A20)*1))</f>
        <v>57</v>
      </c>
      <c r="C20" s="30" cm="1">
        <f t="array" ref="C20">IF(A20="","",SUMPRODUCT(('{IX}'!$M$3:$M$877&lt;&gt;"✓")*('{IX}'!$B$3:$B$877=A20)*IFERROR('{IX}'!$G$3:$G$877,0)))</f>
        <v>530</v>
      </c>
      <c r="D20" s="33" cm="1">
        <f t="array" ref="D20">IF(A20="","",SUMPRODUCT(('{IX}'!$M$3:$M$877&lt;&gt;"✓")*('{IX}'!$B$3:$B$877=A20)*IFERROR('{IX}'!$G$3:$G$877,0)*IFERROR('{IX}'!$J$3:$J$877,0)))</f>
        <v>20226129.790000007</v>
      </c>
      <c r="E20" s="33" cm="1">
        <f t="array" ref="E20">IF(A20="","",SUMPRODUCT(('{IX}'!$M$3:$M$877&lt;&gt;"✓")*('{IX}'!$B$3:$B$877=A20)*IF(ISNUMBER('{IX}'!$N$3:$N$877)*ISNUMBER('{IX}'!$G$3:$G$877),'{IX}'!$G$3:$G$877*'{IX}'!$N$3:$N$877,0)))</f>
        <v>18748002.699999996</v>
      </c>
      <c r="F20" s="33" cm="1">
        <f t="array" ref="F20">IF(A20="","",SUMPRODUCT(('{IX}'!$M$3:$M$877&lt;&gt;"✓")*('{IX}'!$B$3:$B$877=A20)*IF(ISNUMBER('{IX}'!$N$3:$N$877)*ISNUMBER('{IX}'!$G$3:$G$877)*ISNUMBER('{IX}'!$J$3:$J$877),'{IX}'!$G$3:$G$877*('{IX}'!$J$3:$J$877-'{IX}'!$N$3:$N$877),0)))</f>
        <v>1478127.0900000019</v>
      </c>
      <c r="G20" s="37" cm="1">
        <f t="array" ref="G20">IF(A20="","",IFERROR(F20/SUMPRODUCT(('{IX}'!$M$3:$M$877&lt;&gt;"✓")*('{IX}'!$B$3:$B$877=A20)*IF(ISNUMBER('{IX}'!$N$3:$N$877)*ISNUMBER('{IX}'!$G$3:$G$877)*ISNUMBER('{IX}'!$J$3:$J$877),'{IX}'!$G$3:$G$877*'{IX}'!$J$3:$J$877,0)),""))</f>
        <v>7.3080075394888561E-2</v>
      </c>
      <c r="AE20" t="str">
        <v>Agamree 40 mg/ml - 100 ml</v>
      </c>
    </row>
    <row r="21" spans="1:31" x14ac:dyDescent="0.2">
      <c r="A21" t="str">
        <v>Crysvita solution for injection 10 mg/ml x1</v>
      </c>
      <c r="B21" s="30" cm="1">
        <f t="array" ref="B21">IF(A21="","",SUMPRODUCT(('{IX}'!$M$3:$M$877&lt;&gt;"✓")*('{IX}'!$B$3:$B$877=A21)*1))</f>
        <v>12</v>
      </c>
      <c r="C21" s="30" cm="1">
        <f t="array" ref="C21">IF(A21="","",SUMPRODUCT(('{IX}'!$M$3:$M$877&lt;&gt;"✓")*('{IX}'!$B$3:$B$877=A21)*IFERROR('{IX}'!$G$3:$G$877,0)))</f>
        <v>74</v>
      </c>
      <c r="D21" s="33" cm="1">
        <f t="array" ref="D21">IF(A21="","",SUMPRODUCT(('{IX}'!$M$3:$M$877&lt;&gt;"✓")*('{IX}'!$B$3:$B$877=A21)*IFERROR('{IX}'!$G$3:$G$877,0)*IFERROR('{IX}'!$J$3:$J$877,0)))</f>
        <v>946155.36</v>
      </c>
      <c r="E21" s="33" cm="1">
        <f t="array" ref="E21">IF(A21="","",SUMPRODUCT(('{IX}'!$M$3:$M$877&lt;&gt;"✓")*('{IX}'!$B$3:$B$877=A21)*IF(ISNUMBER('{IX}'!$N$3:$N$877)*ISNUMBER('{IX}'!$G$3:$G$877),'{IX}'!$G$3:$G$877*'{IX}'!$N$3:$N$877,0)))</f>
        <v>872548.8</v>
      </c>
      <c r="F21" s="33" cm="1">
        <f t="array" ref="F21">IF(A21="","",SUMPRODUCT(('{IX}'!$M$3:$M$877&lt;&gt;"✓")*('{IX}'!$B$3:$B$877=A21)*IF(ISNUMBER('{IX}'!$N$3:$N$877)*ISNUMBER('{IX}'!$G$3:$G$877)*ISNUMBER('{IX}'!$J$3:$J$877),'{IX}'!$G$3:$G$877*('{IX}'!$J$3:$J$877-'{IX}'!$N$3:$N$877),0)))</f>
        <v>73606.55999999991</v>
      </c>
      <c r="G21" s="37" cm="1">
        <f t="array" ref="G21">IF(A21="","",IFERROR(F21/SUMPRODUCT(('{IX}'!$M$3:$M$877&lt;&gt;"✓")*('{IX}'!$B$3:$B$877=A21)*IF(ISNUMBER('{IX}'!$N$3:$N$877)*ISNUMBER('{IX}'!$G$3:$G$877)*ISNUMBER('{IX}'!$J$3:$J$877),'{IX}'!$G$3:$G$877*'{IX}'!$J$3:$J$877,0)),""))</f>
        <v>7.7795426746829308E-2</v>
      </c>
      <c r="AE21" t="str">
        <v>Agamree 40 mg/ml - 100 ml</v>
      </c>
    </row>
    <row r="22" spans="1:31" x14ac:dyDescent="0.2">
      <c r="A22" t="str">
        <v>Dacarbazine Lipomed Powder for solution for infusion 200 mg x10</v>
      </c>
      <c r="B22" s="30" cm="1">
        <f t="array" ref="B22">IF(A22="","",SUMPRODUCT(('{IX}'!$M$3:$M$877&lt;&gt;"✓")*('{IX}'!$B$3:$B$877=A22)*1))</f>
        <v>1</v>
      </c>
      <c r="C22" s="30" cm="1">
        <f t="array" ref="C22">IF(A22="","",SUMPRODUCT(('{IX}'!$M$3:$M$877&lt;&gt;"✓")*('{IX}'!$B$3:$B$877=A22)*IFERROR('{IX}'!$G$3:$G$877,0)))</f>
        <v>20</v>
      </c>
      <c r="D22" s="33" cm="1">
        <f t="array" ref="D22">IF(A22="","",SUMPRODUCT(('{IX}'!$M$3:$M$877&lt;&gt;"✓")*('{IX}'!$B$3:$B$877=A22)*IFERROR('{IX}'!$G$3:$G$877,0)*IFERROR('{IX}'!$J$3:$J$877,0)))</f>
        <v>25000</v>
      </c>
      <c r="E22" s="33" cm="1">
        <f t="array" ref="E22">IF(A22="","",SUMPRODUCT(('{IX}'!$M$3:$M$877&lt;&gt;"✓")*('{IX}'!$B$3:$B$877=A22)*IF(ISNUMBER('{IX}'!$N$3:$N$877)*ISNUMBER('{IX}'!$G$3:$G$877),'{IX}'!$G$3:$G$877*'{IX}'!$N$3:$N$877,0)))</f>
        <v>25000</v>
      </c>
      <c r="F22" s="33" cm="1">
        <f t="array" ref="F22">IF(A22="","",SUMPRODUCT(('{IX}'!$M$3:$M$877&lt;&gt;"✓")*('{IX}'!$B$3:$B$877=A22)*IF(ISNUMBER('{IX}'!$N$3:$N$877)*ISNUMBER('{IX}'!$G$3:$G$877)*ISNUMBER('{IX}'!$J$3:$J$877),'{IX}'!$G$3:$G$877*('{IX}'!$J$3:$J$877-'{IX}'!$N$3:$N$877),0)))</f>
        <v>0</v>
      </c>
      <c r="G22" s="37" cm="1">
        <f t="array" ref="G22">IF(A22="","",IFERROR(F22/SUMPRODUCT(('{IX}'!$M$3:$M$877&lt;&gt;"✓")*('{IX}'!$B$3:$B$877=A22)*IF(ISNUMBER('{IX}'!$N$3:$N$877)*ISNUMBER('{IX}'!$G$3:$G$877)*ISNUMBER('{IX}'!$J$3:$J$877),'{IX}'!$G$3:$G$877*'{IX}'!$J$3:$J$877,0)),""))</f>
        <v>0</v>
      </c>
      <c r="AE22" t="str">
        <v>Agamree 40 mg/ml - 100 ml</v>
      </c>
    </row>
    <row r="23" spans="1:31" x14ac:dyDescent="0.2">
      <c r="A23" t="str">
        <v>Decapeptyl 11,25 mg powder and solvent for prolonged release suspension for injection</v>
      </c>
      <c r="B23" s="30" cm="1">
        <f t="array" ref="B23">IF(A23="","",SUMPRODUCT(('{IX}'!$M$3:$M$877&lt;&gt;"✓")*('{IX}'!$B$3:$B$877=A23)*1))</f>
        <v>4</v>
      </c>
      <c r="C23" s="30" cm="1">
        <f t="array" ref="C23">IF(A23="","",SUMPRODUCT(('{IX}'!$M$3:$M$877&lt;&gt;"✓")*('{IX}'!$B$3:$B$877=A23)*IFERROR('{IX}'!$G$3:$G$877,0)))</f>
        <v>4</v>
      </c>
      <c r="D23" s="33" cm="1">
        <f t="array" ref="D23">IF(A23="","",SUMPRODUCT(('{IX}'!$M$3:$M$877&lt;&gt;"✓")*('{IX}'!$B$3:$B$877=A23)*IFERROR('{IX}'!$G$3:$G$877,0)*IFERROR('{IX}'!$J$3:$J$877,0)))</f>
        <v>5168.16</v>
      </c>
      <c r="E23" s="33" cm="1">
        <f t="array" ref="E23">IF(A23="","",SUMPRODUCT(('{IX}'!$M$3:$M$877&lt;&gt;"✓")*('{IX}'!$B$3:$B$877=A23)*IF(ISNUMBER('{IX}'!$N$3:$N$877)*ISNUMBER('{IX}'!$G$3:$G$877),'{IX}'!$G$3:$G$877*'{IX}'!$N$3:$N$877,0)))</f>
        <v>5168.16</v>
      </c>
      <c r="F23" s="33" cm="1">
        <f t="array" ref="F23">IF(A23="","",SUMPRODUCT(('{IX}'!$M$3:$M$877&lt;&gt;"✓")*('{IX}'!$B$3:$B$877=A23)*IF(ISNUMBER('{IX}'!$N$3:$N$877)*ISNUMBER('{IX}'!$G$3:$G$877)*ISNUMBER('{IX}'!$J$3:$J$877),'{IX}'!$G$3:$G$877*('{IX}'!$J$3:$J$877-'{IX}'!$N$3:$N$877),0)))</f>
        <v>0</v>
      </c>
      <c r="G23" s="37" cm="1">
        <f t="array" ref="G23">IF(A23="","",IFERROR(F23/SUMPRODUCT(('{IX}'!$M$3:$M$877&lt;&gt;"✓")*('{IX}'!$B$3:$B$877=A23)*IF(ISNUMBER('{IX}'!$N$3:$N$877)*ISNUMBER('{IX}'!$G$3:$G$877)*ISNUMBER('{IX}'!$J$3:$J$877),'{IX}'!$G$3:$G$877*'{IX}'!$J$3:$J$877,0)),""))</f>
        <v>0</v>
      </c>
      <c r="AE23" t="str">
        <v>Agamree 40 mg/ml - 100 ml</v>
      </c>
    </row>
    <row r="24" spans="1:31" x14ac:dyDescent="0.2">
      <c r="A24" t="str">
        <v>Defitelio 200 mg/2.5 ml</v>
      </c>
      <c r="B24" s="30" cm="1">
        <f t="array" ref="B24">IF(A24="","",SUMPRODUCT(('{IX}'!$M$3:$M$877&lt;&gt;"✓")*('{IX}'!$B$3:$B$877=A24)*1))</f>
        <v>3</v>
      </c>
      <c r="C24" s="30" cm="1">
        <f t="array" ref="C24">IF(A24="","",SUMPRODUCT(('{IX}'!$M$3:$M$877&lt;&gt;"✓")*('{IX}'!$B$3:$B$877=A24)*IFERROR('{IX}'!$G$3:$G$877,0)))</f>
        <v>50</v>
      </c>
      <c r="D24" s="33" cm="1">
        <f t="array" ref="D24">IF(A24="","",SUMPRODUCT(('{IX}'!$M$3:$M$877&lt;&gt;"✓")*('{IX}'!$B$3:$B$877=A24)*IFERROR('{IX}'!$G$3:$G$877,0)*IFERROR('{IX}'!$J$3:$J$877,0)))</f>
        <v>1165717.0900000001</v>
      </c>
      <c r="E24" s="33" cm="1">
        <f t="array" ref="E24">IF(A24="","",SUMPRODUCT(('{IX}'!$M$3:$M$877&lt;&gt;"✓")*('{IX}'!$B$3:$B$877=A24)*IF(ISNUMBER('{IX}'!$N$3:$N$877)*ISNUMBER('{IX}'!$G$3:$G$877),'{IX}'!$G$3:$G$877*'{IX}'!$N$3:$N$877,0)))</f>
        <v>1110000</v>
      </c>
      <c r="F24" s="33" cm="1">
        <f t="array" ref="F24">IF(A24="","",SUMPRODUCT(('{IX}'!$M$3:$M$877&lt;&gt;"✓")*('{IX}'!$B$3:$B$877=A24)*IF(ISNUMBER('{IX}'!$N$3:$N$877)*ISNUMBER('{IX}'!$G$3:$G$877)*ISNUMBER('{IX}'!$J$3:$J$877),'{IX}'!$G$3:$G$877*('{IX}'!$J$3:$J$877-'{IX}'!$N$3:$N$877),0)))</f>
        <v>55717.090000000055</v>
      </c>
      <c r="G24" s="37" cm="1">
        <f t="array" ref="G24">IF(A24="","",IFERROR(F24/SUMPRODUCT(('{IX}'!$M$3:$M$877&lt;&gt;"✓")*('{IX}'!$B$3:$B$877=A24)*IF(ISNUMBER('{IX}'!$N$3:$N$877)*ISNUMBER('{IX}'!$G$3:$G$877)*ISNUMBER('{IX}'!$J$3:$J$877),'{IX}'!$G$3:$G$877*'{IX}'!$J$3:$J$877,0)),""))</f>
        <v>4.7796408303493305E-2</v>
      </c>
      <c r="AE24" t="str">
        <v>Agamree 40 mg/ml - 100 ml</v>
      </c>
    </row>
    <row r="25" spans="1:31" x14ac:dyDescent="0.2">
      <c r="A25" t="str">
        <v>Diacomit 250 mg hard  capsules x 30</v>
      </c>
      <c r="B25" s="30" cm="1">
        <f t="array" ref="B25">IF(A25="","",SUMPRODUCT(('{IX}'!$M$3:$M$877&lt;&gt;"✓")*('{IX}'!$B$3:$B$877=A25)*1))</f>
        <v>33</v>
      </c>
      <c r="C25" s="30" cm="1">
        <f t="array" ref="C25">IF(A25="","",SUMPRODUCT(('{IX}'!$M$3:$M$877&lt;&gt;"✓")*('{IX}'!$B$3:$B$877=A25)*IFERROR('{IX}'!$G$3:$G$877,0)))</f>
        <v>222</v>
      </c>
      <c r="D25" s="33" cm="1">
        <f t="array" ref="D25">IF(A25="","",SUMPRODUCT(('{IX}'!$M$3:$M$877&lt;&gt;"✓")*('{IX}'!$B$3:$B$877=A25)*IFERROR('{IX}'!$G$3:$G$877,0)*IFERROR('{IX}'!$J$3:$J$877,0)))</f>
        <v>164364.50999999998</v>
      </c>
      <c r="E25" s="33" cm="1">
        <f t="array" ref="E25">IF(A25="","",SUMPRODUCT(('{IX}'!$M$3:$M$877&lt;&gt;"✓")*('{IX}'!$B$3:$B$877=A25)*IF(ISNUMBER('{IX}'!$N$3:$N$877)*ISNUMBER('{IX}'!$G$3:$G$877),'{IX}'!$G$3:$G$877*'{IX}'!$N$3:$N$877,0)))</f>
        <v>132880.31999999992</v>
      </c>
      <c r="F25" s="33" cm="1">
        <f t="array" ref="F25">IF(A25="","",SUMPRODUCT(('{IX}'!$M$3:$M$877&lt;&gt;"✓")*('{IX}'!$B$3:$B$877=A25)*IF(ISNUMBER('{IX}'!$N$3:$N$877)*ISNUMBER('{IX}'!$G$3:$G$877)*ISNUMBER('{IX}'!$J$3:$J$877),'{IX}'!$G$3:$G$877*('{IX}'!$J$3:$J$877-'{IX}'!$N$3:$N$877),0)))</f>
        <v>31484.190000000002</v>
      </c>
      <c r="G25" s="37" cm="1">
        <f t="array" ref="G25">IF(A25="","",IFERROR(F25/SUMPRODUCT(('{IX}'!$M$3:$M$877&lt;&gt;"✓")*('{IX}'!$B$3:$B$877=A25)*IF(ISNUMBER('{IX}'!$N$3:$N$877)*ISNUMBER('{IX}'!$G$3:$G$877)*ISNUMBER('{IX}'!$J$3:$J$877),'{IX}'!$G$3:$G$877*'{IX}'!$J$3:$J$877,0)),""))</f>
        <v>0.19155102278466321</v>
      </c>
      <c r="AE25" t="str">
        <v>Agamree 40 mg/ml - 100 ml</v>
      </c>
    </row>
    <row r="26" spans="1:31" x14ac:dyDescent="0.2">
      <c r="A26" t="str">
        <v>Efmody 10 mg modified-release hard capsules x 50</v>
      </c>
      <c r="B26" s="30" cm="1">
        <f t="array" ref="B26">IF(A26="","",SUMPRODUCT(('{IX}'!$M$3:$M$877&lt;&gt;"✓")*('{IX}'!$B$3:$B$877=A26)*1))</f>
        <v>18</v>
      </c>
      <c r="C26" s="30" cm="1">
        <f t="array" ref="C26">IF(A26="","",SUMPRODUCT(('{IX}'!$M$3:$M$877&lt;&gt;"✓")*('{IX}'!$B$3:$B$877=A26)*IFERROR('{IX}'!$G$3:$G$877,0)))</f>
        <v>128</v>
      </c>
      <c r="D26" s="33" cm="1">
        <f t="array" ref="D26">IF(A26="","",SUMPRODUCT(('{IX}'!$M$3:$M$877&lt;&gt;"✓")*('{IX}'!$B$3:$B$877=A26)*IFERROR('{IX}'!$G$3:$G$877,0)*IFERROR('{IX}'!$J$3:$J$877,0)))</f>
        <v>100705.72</v>
      </c>
      <c r="E26" s="33" cm="1">
        <f t="array" ref="E26">IF(A26="","",SUMPRODUCT(('{IX}'!$M$3:$M$877&lt;&gt;"✓")*('{IX}'!$B$3:$B$877=A26)*IF(ISNUMBER('{IX}'!$N$3:$N$877)*ISNUMBER('{IX}'!$G$3:$G$877),'{IX}'!$G$3:$G$877*'{IX}'!$N$3:$N$877,0)))</f>
        <v>90875.839999999967</v>
      </c>
      <c r="F26" s="33" cm="1">
        <f t="array" ref="F26">IF(A26="","",SUMPRODUCT(('{IX}'!$M$3:$M$877&lt;&gt;"✓")*('{IX}'!$B$3:$B$877=A26)*IF(ISNUMBER('{IX}'!$N$3:$N$877)*ISNUMBER('{IX}'!$G$3:$G$877)*ISNUMBER('{IX}'!$J$3:$J$877),'{IX}'!$G$3:$G$877*('{IX}'!$J$3:$J$877-'{IX}'!$N$3:$N$877),0)))</f>
        <v>9829.8800000000047</v>
      </c>
      <c r="G26" s="37" cm="1">
        <f t="array" ref="G26">IF(A26="","",IFERROR(F26/SUMPRODUCT(('{IX}'!$M$3:$M$877&lt;&gt;"✓")*('{IX}'!$B$3:$B$877=A26)*IF(ISNUMBER('{IX}'!$N$3:$N$877)*ISNUMBER('{IX}'!$G$3:$G$877)*ISNUMBER('{IX}'!$J$3:$J$877),'{IX}'!$G$3:$G$877*'{IX}'!$J$3:$J$877,0)),""))</f>
        <v>9.7609947081456788E-2</v>
      </c>
      <c r="AE26" t="str">
        <v>Agamree 40 mg/ml - 100 ml</v>
      </c>
    </row>
    <row r="27" spans="1:31" x14ac:dyDescent="0.2">
      <c r="A27" t="str">
        <v>Efmody 5 mg modified-release hard capsules x 50</v>
      </c>
      <c r="B27" s="30" cm="1">
        <f t="array" ref="B27">IF(A27="","",SUMPRODUCT(('{IX}'!$M$3:$M$877&lt;&gt;"✓")*('{IX}'!$B$3:$B$877=A27)*1))</f>
        <v>8</v>
      </c>
      <c r="C27" s="30" cm="1">
        <f t="array" ref="C27">IF(A27="","",SUMPRODUCT(('{IX}'!$M$3:$M$877&lt;&gt;"✓")*('{IX}'!$B$3:$B$877=A27)*IFERROR('{IX}'!$G$3:$G$877,0)))</f>
        <v>34</v>
      </c>
      <c r="D27" s="33" cm="1">
        <f t="array" ref="D27">IF(A27="","",SUMPRODUCT(('{IX}'!$M$3:$M$877&lt;&gt;"✓")*('{IX}'!$B$3:$B$877=A27)*IFERROR('{IX}'!$G$3:$G$877,0)*IFERROR('{IX}'!$J$3:$J$877,0)))</f>
        <v>13363.780000000002</v>
      </c>
      <c r="E27" s="33" cm="1">
        <f t="array" ref="E27">IF(A27="","",SUMPRODUCT(('{IX}'!$M$3:$M$877&lt;&gt;"✓")*('{IX}'!$B$3:$B$877=A27)*IF(ISNUMBER('{IX}'!$N$3:$N$877)*ISNUMBER('{IX}'!$G$3:$G$877),'{IX}'!$G$3:$G$877*'{IX}'!$N$3:$N$877,0)))</f>
        <v>12069.32</v>
      </c>
      <c r="F27" s="33" cm="1">
        <f t="array" ref="F27">IF(A27="","",SUMPRODUCT(('{IX}'!$M$3:$M$877&lt;&gt;"✓")*('{IX}'!$B$3:$B$877=A27)*IF(ISNUMBER('{IX}'!$N$3:$N$877)*ISNUMBER('{IX}'!$G$3:$G$877)*ISNUMBER('{IX}'!$J$3:$J$877),'{IX}'!$G$3:$G$877*('{IX}'!$J$3:$J$877-'{IX}'!$N$3:$N$877),0)))</f>
        <v>1294.4599999999996</v>
      </c>
      <c r="G27" s="37" cm="1">
        <f t="array" ref="G27">IF(A27="","",IFERROR(F27/SUMPRODUCT(('{IX}'!$M$3:$M$877&lt;&gt;"✓")*('{IX}'!$B$3:$B$877=A27)*IF(ISNUMBER('{IX}'!$N$3:$N$877)*ISNUMBER('{IX}'!$G$3:$G$877)*ISNUMBER('{IX}'!$J$3:$J$877),'{IX}'!$G$3:$G$877*'{IX}'!$J$3:$J$877,0)),""))</f>
        <v>9.6863312625619355E-2</v>
      </c>
      <c r="AE27" t="str">
        <v>Agamree 40 mg/ml - 100 ml</v>
      </c>
    </row>
    <row r="28" spans="1:31" x14ac:dyDescent="0.2">
      <c r="A28" t="str">
        <v>Endovan 50 mg x 50 tb</v>
      </c>
      <c r="B28" s="30" cm="1">
        <f t="array" ref="B28">IF(A28="","",SUMPRODUCT(('{IX}'!$M$3:$M$877&lt;&gt;"✓")*('{IX}'!$B$3:$B$877=A28)*1))</f>
        <v>1</v>
      </c>
      <c r="C28" s="30" cm="1">
        <f t="array" ref="C28">IF(A28="","",SUMPRODUCT(('{IX}'!$M$3:$M$877&lt;&gt;"✓")*('{IX}'!$B$3:$B$877=A28)*IFERROR('{IX}'!$G$3:$G$877,0)))</f>
        <v>4</v>
      </c>
      <c r="D28" s="33" cm="1">
        <f t="array" ref="D28">IF(A28="","",SUMPRODUCT(('{IX}'!$M$3:$M$877&lt;&gt;"✓")*('{IX}'!$B$3:$B$877=A28)*IFERROR('{IX}'!$G$3:$G$877,0)*IFERROR('{IX}'!$J$3:$J$877,0)))</f>
        <v>162.72</v>
      </c>
      <c r="E28" s="33" cm="1">
        <f t="array" ref="E28">IF(A28="","",SUMPRODUCT(('{IX}'!$M$3:$M$877&lt;&gt;"✓")*('{IX}'!$B$3:$B$877=A28)*IF(ISNUMBER('{IX}'!$N$3:$N$877)*ISNUMBER('{IX}'!$G$3:$G$877),'{IX}'!$G$3:$G$877*'{IX}'!$N$3:$N$877,0)))</f>
        <v>162.72</v>
      </c>
      <c r="F28" s="33" cm="1">
        <f t="array" ref="F28">IF(A28="","",SUMPRODUCT(('{IX}'!$M$3:$M$877&lt;&gt;"✓")*('{IX}'!$B$3:$B$877=A28)*IF(ISNUMBER('{IX}'!$N$3:$N$877)*ISNUMBER('{IX}'!$G$3:$G$877)*ISNUMBER('{IX}'!$J$3:$J$877),'{IX}'!$G$3:$G$877*('{IX}'!$J$3:$J$877-'{IX}'!$N$3:$N$877),0)))</f>
        <v>0</v>
      </c>
      <c r="G28" s="37" cm="1">
        <f t="array" ref="G28">IF(A28="","",IFERROR(F28/SUMPRODUCT(('{IX}'!$M$3:$M$877&lt;&gt;"✓")*('{IX}'!$B$3:$B$877=A28)*IF(ISNUMBER('{IX}'!$N$3:$N$877)*ISNUMBER('{IX}'!$G$3:$G$877)*ISNUMBER('{IX}'!$J$3:$J$877),'{IX}'!$G$3:$G$877*'{IX}'!$J$3:$J$877,0)),""))</f>
        <v>0</v>
      </c>
      <c r="AE28" t="str">
        <v>Agamree 40 mg/ml - 100 ml</v>
      </c>
    </row>
    <row r="29" spans="1:31" x14ac:dyDescent="0.2">
      <c r="A29" t="str">
        <v>Epidyolex 100 mg/ml oral solution 100 ml x1</v>
      </c>
      <c r="B29" s="30" cm="1">
        <f t="array" ref="B29">IF(A29="","",SUMPRODUCT(('{IX}'!$M$3:$M$877&lt;&gt;"✓")*('{IX}'!$B$3:$B$877=A29)*1))</f>
        <v>46</v>
      </c>
      <c r="C29" s="30" cm="1">
        <f t="array" ref="C29">IF(A29="","",SUMPRODUCT(('{IX}'!$M$3:$M$877&lt;&gt;"✓")*('{IX}'!$B$3:$B$877=A29)*IFERROR('{IX}'!$G$3:$G$877,0)))</f>
        <v>176</v>
      </c>
      <c r="D29" s="33" cm="1">
        <f t="array" ref="D29">IF(A29="","",SUMPRODUCT(('{IX}'!$M$3:$M$877&lt;&gt;"✓")*('{IX}'!$B$3:$B$877=A29)*IFERROR('{IX}'!$G$3:$G$877,0)*IFERROR('{IX}'!$J$3:$J$877,0)))</f>
        <v>669509.56999999983</v>
      </c>
      <c r="E29" s="33" cm="1">
        <f t="array" ref="E29">IF(A29="","",SUMPRODUCT(('{IX}'!$M$3:$M$877&lt;&gt;"✓")*('{IX}'!$B$3:$B$877=A29)*IF(ISNUMBER('{IX}'!$N$3:$N$877)*ISNUMBER('{IX}'!$G$3:$G$877),'{IX}'!$G$3:$G$877*'{IX}'!$N$3:$N$877,0)))</f>
        <v>294583.51999999996</v>
      </c>
      <c r="F29" s="33" cm="1">
        <f t="array" ref="F29">IF(A29="","",SUMPRODUCT(('{IX}'!$M$3:$M$877&lt;&gt;"✓")*('{IX}'!$B$3:$B$877=A29)*IF(ISNUMBER('{IX}'!$N$3:$N$877)*ISNUMBER('{IX}'!$G$3:$G$877)*ISNUMBER('{IX}'!$J$3:$J$877),'{IX}'!$G$3:$G$877*('{IX}'!$J$3:$J$877-'{IX}'!$N$3:$N$877),0)))</f>
        <v>374926.05000000005</v>
      </c>
      <c r="G29" s="37" cm="1">
        <f t="array" ref="G29">IF(A29="","",IFERROR(F29/SUMPRODUCT(('{IX}'!$M$3:$M$877&lt;&gt;"✓")*('{IX}'!$B$3:$B$877=A29)*IF(ISNUMBER('{IX}'!$N$3:$N$877)*ISNUMBER('{IX}'!$G$3:$G$877)*ISNUMBER('{IX}'!$J$3:$J$877),'{IX}'!$G$3:$G$877*'{IX}'!$J$3:$J$877,0)),""))</f>
        <v>0.56000103180003857</v>
      </c>
      <c r="AE29" t="str">
        <v>Agamree 40 mg/ml - 100 ml</v>
      </c>
    </row>
    <row r="30" spans="1:31" x14ac:dyDescent="0.2">
      <c r="A30" t="str">
        <v>Erwinase 10 000 IU powder for solution for injection/infusion x5</v>
      </c>
      <c r="B30" s="30" cm="1">
        <f t="array" ref="B30">IF(A30="","",SUMPRODUCT(('{IX}'!$M$3:$M$877&lt;&gt;"✓")*('{IX}'!$B$3:$B$877=A30)*1))</f>
        <v>2</v>
      </c>
      <c r="C30" s="30" cm="1">
        <f t="array" ref="C30">IF(A30="","",SUMPRODUCT(('{IX}'!$M$3:$M$877&lt;&gt;"✓")*('{IX}'!$B$3:$B$877=A30)*IFERROR('{IX}'!$G$3:$G$877,0)))</f>
        <v>23</v>
      </c>
      <c r="D30" s="33" cm="1">
        <f t="array" ref="D30">IF(A30="","",SUMPRODUCT(('{IX}'!$M$3:$M$877&lt;&gt;"✓")*('{IX}'!$B$3:$B$877=A30)*IFERROR('{IX}'!$G$3:$G$877,0)*IFERROR('{IX}'!$J$3:$J$877,0)))</f>
        <v>131303.16</v>
      </c>
      <c r="E30" s="33" cm="1">
        <f t="array" ref="E30">IF(A30="","",SUMPRODUCT(('{IX}'!$M$3:$M$877&lt;&gt;"✓")*('{IX}'!$B$3:$B$877=A30)*IF(ISNUMBER('{IX}'!$N$3:$N$877)*ISNUMBER('{IX}'!$G$3:$G$877),'{IX}'!$G$3:$G$877*'{IX}'!$N$3:$N$877,0)))</f>
        <v>67614.48000000001</v>
      </c>
      <c r="F30" s="33" cm="1">
        <f t="array" ref="F30">IF(A30="","",SUMPRODUCT(('{IX}'!$M$3:$M$877&lt;&gt;"✓")*('{IX}'!$B$3:$B$877=A30)*IF(ISNUMBER('{IX}'!$N$3:$N$877)*ISNUMBER('{IX}'!$G$3:$G$877)*ISNUMBER('{IX}'!$J$3:$J$877),'{IX}'!$G$3:$G$877*('{IX}'!$J$3:$J$877-'{IX}'!$N$3:$N$877),0)))</f>
        <v>63688.679999999993</v>
      </c>
      <c r="G30" s="37" cm="1">
        <f t="array" ref="G30">IF(A30="","",IFERROR(F30/SUMPRODUCT(('{IX}'!$M$3:$M$877&lt;&gt;"✓")*('{IX}'!$B$3:$B$877=A30)*IF(ISNUMBER('{IX}'!$N$3:$N$877)*ISNUMBER('{IX}'!$G$3:$G$877)*ISNUMBER('{IX}'!$J$3:$J$877),'{IX}'!$G$3:$G$877*'{IX}'!$J$3:$J$877,0)),""))</f>
        <v>0.48505062635202373</v>
      </c>
      <c r="AE30" t="str">
        <v>Agamree 40 mg/ml - 100 ml</v>
      </c>
    </row>
    <row r="31" spans="1:31" x14ac:dyDescent="0.2">
      <c r="A31" t="str">
        <v>Filsuvez 23,4 g gel x 30 tube</v>
      </c>
      <c r="B31" s="30" cm="1">
        <f t="array" ref="B31">IF(A31="","",SUMPRODUCT(('{IX}'!$M$3:$M$877&lt;&gt;"✓")*('{IX}'!$B$3:$B$877=A31)*1))</f>
        <v>25</v>
      </c>
      <c r="C31" s="30" cm="1">
        <f t="array" ref="C31">IF(A31="","",SUMPRODUCT(('{IX}'!$M$3:$M$877&lt;&gt;"✓")*('{IX}'!$B$3:$B$877=A31)*IFERROR('{IX}'!$G$3:$G$877,0)))</f>
        <v>28</v>
      </c>
      <c r="D31" s="33" cm="1">
        <f t="array" ref="D31">IF(A31="","",SUMPRODUCT(('{IX}'!$M$3:$M$877&lt;&gt;"✓")*('{IX}'!$B$3:$B$877=A31)*IFERROR('{IX}'!$G$3:$G$877,0)*IFERROR('{IX}'!$J$3:$J$877,0)))</f>
        <v>681844.08</v>
      </c>
      <c r="E31" s="33" cm="1">
        <f t="array" ref="E31">IF(A31="","",SUMPRODUCT(('{IX}'!$M$3:$M$877&lt;&gt;"✓")*('{IX}'!$B$3:$B$877=A31)*IF(ISNUMBER('{IX}'!$N$3:$N$877)*ISNUMBER('{IX}'!$G$3:$G$877),'{IX}'!$G$3:$G$877*'{IX}'!$N$3:$N$877,0)))</f>
        <v>628014.24000000011</v>
      </c>
      <c r="F31" s="33" cm="1">
        <f t="array" ref="F31">IF(A31="","",SUMPRODUCT(('{IX}'!$M$3:$M$877&lt;&gt;"✓")*('{IX}'!$B$3:$B$877=A31)*IF(ISNUMBER('{IX}'!$N$3:$N$877)*ISNUMBER('{IX}'!$G$3:$G$877)*ISNUMBER('{IX}'!$J$3:$J$877),'{IX}'!$G$3:$G$877*('{IX}'!$J$3:$J$877-'{IX}'!$N$3:$N$877),0)))</f>
        <v>53829.840000000018</v>
      </c>
      <c r="G31" s="37" cm="1">
        <f t="array" ref="G31">IF(A31="","",IFERROR(F31/SUMPRODUCT(('{IX}'!$M$3:$M$877&lt;&gt;"✓")*('{IX}'!$B$3:$B$877=A31)*IF(ISNUMBER('{IX}'!$N$3:$N$877)*ISNUMBER('{IX}'!$G$3:$G$877)*ISNUMBER('{IX}'!$J$3:$J$877),'{IX}'!$G$3:$G$877*'{IX}'!$J$3:$J$877,0)),""))</f>
        <v>7.894743326069506E-2</v>
      </c>
      <c r="AE31" t="str">
        <v>Agamree 40 mg/ml - 100 ml</v>
      </c>
    </row>
    <row r="32" spans="1:31" x14ac:dyDescent="0.2">
      <c r="A32" t="str">
        <v>Fintepla 2.2 mg/ml oral solution 120 ml</v>
      </c>
      <c r="B32" s="30" cm="1">
        <f t="array" ref="B32">IF(A32="","",SUMPRODUCT(('{IX}'!$M$3:$M$877&lt;&gt;"✓")*('{IX}'!$B$3:$B$877=A32)*1))</f>
        <v>17</v>
      </c>
      <c r="C32" s="30" cm="1">
        <f t="array" ref="C32">IF(A32="","",SUMPRODUCT(('{IX}'!$M$3:$M$877&lt;&gt;"✓")*('{IX}'!$B$3:$B$877=A32)*IFERROR('{IX}'!$G$3:$G$877,0)))</f>
        <v>101</v>
      </c>
      <c r="D32" s="33" cm="1">
        <f t="array" ref="D32">IF(A32="","",SUMPRODUCT(('{IX}'!$M$3:$M$877&lt;&gt;"✓")*('{IX}'!$B$3:$B$877=A32)*IFERROR('{IX}'!$G$3:$G$877,0)*IFERROR('{IX}'!$J$3:$J$877,0)))</f>
        <v>639121.71</v>
      </c>
      <c r="E32" s="33" cm="1">
        <f t="array" ref="E32">IF(A32="","",SUMPRODUCT(('{IX}'!$M$3:$M$877&lt;&gt;"✓")*('{IX}'!$B$3:$B$877=A32)*IF(ISNUMBER('{IX}'!$N$3:$N$877)*ISNUMBER('{IX}'!$G$3:$G$877),'{IX}'!$G$3:$G$877*'{IX}'!$N$3:$N$877,0)))</f>
        <v>247010.65000000002</v>
      </c>
      <c r="F32" s="33" cm="1">
        <f t="array" ref="F32">IF(A32="","",SUMPRODUCT(('{IX}'!$M$3:$M$877&lt;&gt;"✓")*('{IX}'!$B$3:$B$877=A32)*IF(ISNUMBER('{IX}'!$N$3:$N$877)*ISNUMBER('{IX}'!$G$3:$G$877)*ISNUMBER('{IX}'!$J$3:$J$877),'{IX}'!$G$3:$G$877*('{IX}'!$J$3:$J$877-'{IX}'!$N$3:$N$877),0)))</f>
        <v>392111.05999999994</v>
      </c>
      <c r="G32" s="37" cm="1">
        <f t="array" ref="G32">IF(A32="","",IFERROR(F32/SUMPRODUCT(('{IX}'!$M$3:$M$877&lt;&gt;"✓")*('{IX}'!$B$3:$B$877=A32)*IF(ISNUMBER('{IX}'!$N$3:$N$877)*ISNUMBER('{IX}'!$G$3:$G$877)*ISNUMBER('{IX}'!$J$3:$J$877),'{IX}'!$G$3:$G$877*'{IX}'!$J$3:$J$877,0)),""))</f>
        <v>0.61351547579255283</v>
      </c>
      <c r="AE32" t="str">
        <v>Agamree 40 mg/ml - 100 ml</v>
      </c>
    </row>
    <row r="33" spans="1:31" x14ac:dyDescent="0.2">
      <c r="A33" t="str">
        <v>Flebogamma DIF 100 mg/ml - 50 ml x 1 vial</v>
      </c>
      <c r="B33" s="30" cm="1">
        <f t="array" ref="B33">IF(A33="","",SUMPRODUCT(('{IX}'!$M$3:$M$877&lt;&gt;"✓")*('{IX}'!$B$3:$B$877=A33)*1))</f>
        <v>4</v>
      </c>
      <c r="C33" s="30" cm="1">
        <f t="array" ref="C33">IF(A33="","",SUMPRODUCT(('{IX}'!$M$3:$M$877&lt;&gt;"✓")*('{IX}'!$B$3:$B$877=A33)*IFERROR('{IX}'!$G$3:$G$877,0)))</f>
        <v>42</v>
      </c>
      <c r="D33" s="33" cm="1">
        <f t="array" ref="D33">IF(A33="","",SUMPRODUCT(('{IX}'!$M$3:$M$877&lt;&gt;"✓")*('{IX}'!$B$3:$B$877=A33)*IFERROR('{IX}'!$G$3:$G$877,0)*IFERROR('{IX}'!$J$3:$J$877,0)))</f>
        <v>24494.400000000001</v>
      </c>
      <c r="E33" s="33" cm="1">
        <f t="array" ref="E33">IF(A33="","",SUMPRODUCT(('{IX}'!$M$3:$M$877&lt;&gt;"✓")*('{IX}'!$B$3:$B$877=A33)*IF(ISNUMBER('{IX}'!$N$3:$N$877)*ISNUMBER('{IX}'!$G$3:$G$877),'{IX}'!$G$3:$G$877*'{IX}'!$N$3:$N$877,0)))</f>
        <v>24494.400000000001</v>
      </c>
      <c r="F33" s="33" cm="1">
        <f t="array" ref="F33">IF(A33="","",SUMPRODUCT(('{IX}'!$M$3:$M$877&lt;&gt;"✓")*('{IX}'!$B$3:$B$877=A33)*IF(ISNUMBER('{IX}'!$N$3:$N$877)*ISNUMBER('{IX}'!$G$3:$G$877)*ISNUMBER('{IX}'!$J$3:$J$877),'{IX}'!$G$3:$G$877*('{IX}'!$J$3:$J$877-'{IX}'!$N$3:$N$877),0)))</f>
        <v>0</v>
      </c>
      <c r="G33" s="37" cm="1">
        <f t="array" ref="G33">IF(A33="","",IFERROR(F33/SUMPRODUCT(('{IX}'!$M$3:$M$877&lt;&gt;"✓")*('{IX}'!$B$3:$B$877=A33)*IF(ISNUMBER('{IX}'!$N$3:$N$877)*ISNUMBER('{IX}'!$G$3:$G$877)*ISNUMBER('{IX}'!$J$3:$J$877),'{IX}'!$G$3:$G$877*'{IX}'!$J$3:$J$877,0)),""))</f>
        <v>0</v>
      </c>
      <c r="AE33" t="str">
        <v>Agamree 40 mg/ml - 100 ml</v>
      </c>
    </row>
    <row r="34" spans="1:31" x14ac:dyDescent="0.2">
      <c r="A34" t="str">
        <v>Foscarnet Sodium Kabi 24 mg/ml 250 ml x1</v>
      </c>
      <c r="B34" s="30" cm="1">
        <f t="array" ref="B34">IF(A34="","",SUMPRODUCT(('{IX}'!$M$3:$M$877&lt;&gt;"✓")*('{IX}'!$B$3:$B$877=A34)*1))</f>
        <v>3</v>
      </c>
      <c r="C34" s="30" cm="1">
        <f t="array" ref="C34">IF(A34="","",SUMPRODUCT(('{IX}'!$M$3:$M$877&lt;&gt;"✓")*('{IX}'!$B$3:$B$877=A34)*IFERROR('{IX}'!$G$3:$G$877,0)))</f>
        <v>114</v>
      </c>
      <c r="D34" s="33" cm="1">
        <f t="array" ref="D34">IF(A34="","",SUMPRODUCT(('{IX}'!$M$3:$M$877&lt;&gt;"✓")*('{IX}'!$B$3:$B$877=A34)*IFERROR('{IX}'!$G$3:$G$877,0)*IFERROR('{IX}'!$J$3:$J$877,0)))</f>
        <v>187200</v>
      </c>
      <c r="E34" s="33" cm="1">
        <f t="array" ref="E34">IF(A34="","",SUMPRODUCT(('{IX}'!$M$3:$M$877&lt;&gt;"✓")*('{IX}'!$B$3:$B$877=A34)*IF(ISNUMBER('{IX}'!$N$3:$N$877)*ISNUMBER('{IX}'!$G$3:$G$877),'{IX}'!$G$3:$G$877*'{IX}'!$N$3:$N$877,0)))</f>
        <v>171000</v>
      </c>
      <c r="F34" s="33" cm="1">
        <f t="array" ref="F34">IF(A34="","",SUMPRODUCT(('{IX}'!$M$3:$M$877&lt;&gt;"✓")*('{IX}'!$B$3:$B$877=A34)*IF(ISNUMBER('{IX}'!$N$3:$N$877)*ISNUMBER('{IX}'!$G$3:$G$877)*ISNUMBER('{IX}'!$J$3:$J$877),'{IX}'!$G$3:$G$877*('{IX}'!$J$3:$J$877-'{IX}'!$N$3:$N$877),0)))</f>
        <v>16200</v>
      </c>
      <c r="G34" s="37" cm="1">
        <f t="array" ref="G34">IF(A34="","",IFERROR(F34/SUMPRODUCT(('{IX}'!$M$3:$M$877&lt;&gt;"✓")*('{IX}'!$B$3:$B$877=A34)*IF(ISNUMBER('{IX}'!$N$3:$N$877)*ISNUMBER('{IX}'!$G$3:$G$877)*ISNUMBER('{IX}'!$J$3:$J$877),'{IX}'!$G$3:$G$877*'{IX}'!$J$3:$J$877,0)),""))</f>
        <v>8.6538461538461536E-2</v>
      </c>
      <c r="AE34" t="str">
        <v>Agamree 40 mg/ml - 100 ml</v>
      </c>
    </row>
    <row r="35" spans="1:31" x14ac:dyDescent="0.2">
      <c r="A35" t="str">
        <v>Ganciclovir Rompharma 500 mg</v>
      </c>
      <c r="B35" s="30" cm="1">
        <f t="array" ref="B35">IF(A35="","",SUMPRODUCT(('{IX}'!$M$3:$M$877&lt;&gt;"✓")*('{IX}'!$B$3:$B$877=A35)*1))</f>
        <v>3</v>
      </c>
      <c r="C35" s="30" cm="1">
        <f t="array" ref="C35">IF(A35="","",SUMPRODUCT(('{IX}'!$M$3:$M$877&lt;&gt;"✓")*('{IX}'!$B$3:$B$877=A35)*IFERROR('{IX}'!$G$3:$G$877,0)))</f>
        <v>155</v>
      </c>
      <c r="D35" s="33" cm="1">
        <f t="array" ref="D35">IF(A35="","",SUMPRODUCT(('{IX}'!$M$3:$M$877&lt;&gt;"✓")*('{IX}'!$B$3:$B$877=A35)*IFERROR('{IX}'!$G$3:$G$877,0)*IFERROR('{IX}'!$J$3:$J$877,0)))</f>
        <v>12505.8</v>
      </c>
      <c r="E35" s="33" cm="1">
        <f t="array" ref="E35">IF(A35="","",SUMPRODUCT(('{IX}'!$M$3:$M$877&lt;&gt;"✓")*('{IX}'!$B$3:$B$877=A35)*IF(ISNUMBER('{IX}'!$N$3:$N$877)*ISNUMBER('{IX}'!$G$3:$G$877),'{IX}'!$G$3:$G$877*'{IX}'!$N$3:$N$877,0)))</f>
        <v>10834.5</v>
      </c>
      <c r="F35" s="33" cm="1">
        <f t="array" ref="F35">IF(A35="","",SUMPRODUCT(('{IX}'!$M$3:$M$877&lt;&gt;"✓")*('{IX}'!$B$3:$B$877=A35)*IF(ISNUMBER('{IX}'!$N$3:$N$877)*ISNUMBER('{IX}'!$G$3:$G$877)*ISNUMBER('{IX}'!$J$3:$J$877),'{IX}'!$G$3:$G$877*('{IX}'!$J$3:$J$877-'{IX}'!$N$3:$N$877),0)))</f>
        <v>1671.2999999999995</v>
      </c>
      <c r="G35" s="37" cm="1">
        <f t="array" ref="G35">IF(A35="","",IFERROR(F35/SUMPRODUCT(('{IX}'!$M$3:$M$877&lt;&gt;"✓")*('{IX}'!$B$3:$B$877=A35)*IF(ISNUMBER('{IX}'!$N$3:$N$877)*ISNUMBER('{IX}'!$G$3:$G$877)*ISNUMBER('{IX}'!$J$3:$J$877),'{IX}'!$G$3:$G$877*'{IX}'!$J$3:$J$877,0)),""))</f>
        <v>0.13364199011658587</v>
      </c>
      <c r="AE35" t="str">
        <v>Agamree 40 mg/ml - 100 ml</v>
      </c>
    </row>
    <row r="36" spans="1:31" x14ac:dyDescent="0.2">
      <c r="A36" t="str">
        <v>Grafalon 100 mg</v>
      </c>
      <c r="B36" s="30" cm="1">
        <f t="array" ref="B36">IF(A36="","",SUMPRODUCT(('{IX}'!$M$3:$M$877&lt;&gt;"✓")*('{IX}'!$B$3:$B$877=A36)*1))</f>
        <v>1</v>
      </c>
      <c r="C36" s="30" cm="1">
        <f t="array" ref="C36">IF(A36="","",SUMPRODUCT(('{IX}'!$M$3:$M$877&lt;&gt;"✓")*('{IX}'!$B$3:$B$877=A36)*IFERROR('{IX}'!$G$3:$G$877,0)))</f>
        <v>51</v>
      </c>
      <c r="D36" s="33" cm="1">
        <f t="array" ref="D36">IF(A36="","",SUMPRODUCT(('{IX}'!$M$3:$M$877&lt;&gt;"✓")*('{IX}'!$B$3:$B$877=A36)*IFERROR('{IX}'!$G$3:$G$877,0)*IFERROR('{IX}'!$J$3:$J$877,0)))</f>
        <v>55883.25</v>
      </c>
      <c r="E36" s="33" cm="1">
        <f t="array" ref="E36">IF(A36="","",SUMPRODUCT(('{IX}'!$M$3:$M$877&lt;&gt;"✓")*('{IX}'!$B$3:$B$877=A36)*IF(ISNUMBER('{IX}'!$N$3:$N$877)*ISNUMBER('{IX}'!$G$3:$G$877),'{IX}'!$G$3:$G$877*'{IX}'!$N$3:$N$877,0)))</f>
        <v>55883.25</v>
      </c>
      <c r="F36" s="33" cm="1">
        <f t="array" ref="F36">IF(A36="","",SUMPRODUCT(('{IX}'!$M$3:$M$877&lt;&gt;"✓")*('{IX}'!$B$3:$B$877=A36)*IF(ISNUMBER('{IX}'!$N$3:$N$877)*ISNUMBER('{IX}'!$G$3:$G$877)*ISNUMBER('{IX}'!$J$3:$J$877),'{IX}'!$G$3:$G$877*('{IX}'!$J$3:$J$877-'{IX}'!$N$3:$N$877),0)))</f>
        <v>0</v>
      </c>
      <c r="G36" s="37" cm="1">
        <f t="array" ref="G36">IF(A36="","",IFERROR(F36/SUMPRODUCT(('{IX}'!$M$3:$M$877&lt;&gt;"✓")*('{IX}'!$B$3:$B$877=A36)*IF(ISNUMBER('{IX}'!$N$3:$N$877)*ISNUMBER('{IX}'!$G$3:$G$877)*ISNUMBER('{IX}'!$J$3:$J$877),'{IX}'!$G$3:$G$877*'{IX}'!$J$3:$J$877,0)),""))</f>
        <v>0</v>
      </c>
      <c r="AE36" t="str">
        <v>Agamree 40 mg/ml - 100 ml</v>
      </c>
    </row>
    <row r="37" spans="1:31" x14ac:dyDescent="0.2">
      <c r="A37" t="str">
        <v>Hydrocortison Jenapharm tabl. 10 mg x 100</v>
      </c>
      <c r="B37" s="30" cm="1">
        <f t="array" ref="B37">IF(A37="","",SUMPRODUCT(('{IX}'!$M$3:$M$877&lt;&gt;"✓")*('{IX}'!$B$3:$B$877=A37)*1))</f>
        <v>1</v>
      </c>
      <c r="C37" s="30" cm="1">
        <f t="array" ref="C37">IF(A37="","",SUMPRODUCT(('{IX}'!$M$3:$M$877&lt;&gt;"✓")*('{IX}'!$B$3:$B$877=A37)*IFERROR('{IX}'!$G$3:$G$877,0)))</f>
        <v>15</v>
      </c>
      <c r="D37" s="33" cm="1">
        <f t="array" ref="D37">IF(A37="","",SUMPRODUCT(('{IX}'!$M$3:$M$877&lt;&gt;"✓")*('{IX}'!$B$3:$B$877=A37)*IFERROR('{IX}'!$G$3:$G$877,0)*IFERROR('{IX}'!$J$3:$J$877,0)))</f>
        <v>2134.5</v>
      </c>
      <c r="E37" s="33" cm="1">
        <f t="array" ref="E37">IF(A37="","",SUMPRODUCT(('{IX}'!$M$3:$M$877&lt;&gt;"✓")*('{IX}'!$B$3:$B$877=A37)*IF(ISNUMBER('{IX}'!$N$3:$N$877)*ISNUMBER('{IX}'!$G$3:$G$877),'{IX}'!$G$3:$G$877*'{IX}'!$N$3:$N$877,0)))</f>
        <v>21.299999999999997</v>
      </c>
      <c r="F37" s="33" cm="1">
        <f t="array" ref="F37">IF(A37="","",SUMPRODUCT(('{IX}'!$M$3:$M$877&lt;&gt;"✓")*('{IX}'!$B$3:$B$877=A37)*IF(ISNUMBER('{IX}'!$N$3:$N$877)*ISNUMBER('{IX}'!$G$3:$G$877)*ISNUMBER('{IX}'!$J$3:$J$877),'{IX}'!$G$3:$G$877*('{IX}'!$J$3:$J$877-'{IX}'!$N$3:$N$877),0)))</f>
        <v>2113.2000000000003</v>
      </c>
      <c r="G37" s="37" cm="1">
        <f t="array" ref="G37">IF(A37="","",IFERROR(F37/SUMPRODUCT(('{IX}'!$M$3:$M$877&lt;&gt;"✓")*('{IX}'!$B$3:$B$877=A37)*IF(ISNUMBER('{IX}'!$N$3:$N$877)*ISNUMBER('{IX}'!$G$3:$G$877)*ISNUMBER('{IX}'!$J$3:$J$877),'{IX}'!$G$3:$G$877*'{IX}'!$J$3:$J$877,0)),""))</f>
        <v>0.99002108222066065</v>
      </c>
      <c r="AE37" t="str">
        <v>Agamree 40 mg/ml - 100 ml</v>
      </c>
    </row>
    <row r="38" spans="1:31" x14ac:dyDescent="0.2">
      <c r="A38" t="str">
        <v>IMMUKIN 0.1 mg solution for injection</v>
      </c>
      <c r="B38" s="30" cm="1">
        <f t="array" ref="B38">IF(A38="","",SUMPRODUCT(('{IX}'!$M$3:$M$877&lt;&gt;"✓")*('{IX}'!$B$3:$B$877=A38)*1))</f>
        <v>4</v>
      </c>
      <c r="C38" s="30" cm="1">
        <f t="array" ref="C38">IF(A38="","",SUMPRODUCT(('{IX}'!$M$3:$M$877&lt;&gt;"✓")*('{IX}'!$B$3:$B$877=A38)*IFERROR('{IX}'!$G$3:$G$877,0)))</f>
        <v>155</v>
      </c>
      <c r="D38" s="33" cm="1">
        <f t="array" ref="D38">IF(A38="","",SUMPRODUCT(('{IX}'!$M$3:$M$877&lt;&gt;"✓")*('{IX}'!$B$3:$B$877=A38)*IFERROR('{IX}'!$G$3:$G$877,0)*IFERROR('{IX}'!$J$3:$J$877,0)))</f>
        <v>67385.600000000006</v>
      </c>
      <c r="E38" s="33" cm="1">
        <f t="array" ref="E38">IF(A38="","",SUMPRODUCT(('{IX}'!$M$3:$M$877&lt;&gt;"✓")*('{IX}'!$B$3:$B$877=A38)*IF(ISNUMBER('{IX}'!$N$3:$N$877)*ISNUMBER('{IX}'!$G$3:$G$877),'{IX}'!$G$3:$G$877*'{IX}'!$N$3:$N$877,0)))</f>
        <v>66340</v>
      </c>
      <c r="F38" s="33" cm="1">
        <f t="array" ref="F38">IF(A38="","",SUMPRODUCT(('{IX}'!$M$3:$M$877&lt;&gt;"✓")*('{IX}'!$B$3:$B$877=A38)*IF(ISNUMBER('{IX}'!$N$3:$N$877)*ISNUMBER('{IX}'!$G$3:$G$877)*ISNUMBER('{IX}'!$J$3:$J$877),'{IX}'!$G$3:$G$877*('{IX}'!$J$3:$J$877-'{IX}'!$N$3:$N$877),0)))</f>
        <v>1045.6000000000015</v>
      </c>
      <c r="G38" s="37" cm="1">
        <f t="array" ref="G38">IF(A38="","",IFERROR(F38/SUMPRODUCT(('{IX}'!$M$3:$M$877&lt;&gt;"✓")*('{IX}'!$B$3:$B$877=A38)*IF(ISNUMBER('{IX}'!$N$3:$N$877)*ISNUMBER('{IX}'!$G$3:$G$877)*ISNUMBER('{IX}'!$J$3:$J$877),'{IX}'!$G$3:$G$877*'{IX}'!$J$3:$J$877,0)),""))</f>
        <v>1.5516668249596374E-2</v>
      </c>
      <c r="AE38" t="str">
        <v>Agamree 40 mg/ml - 100 ml</v>
      </c>
    </row>
    <row r="39" spans="1:31" x14ac:dyDescent="0.2">
      <c r="A39" t="str">
        <v>Intutiv 2 mg prolonged release tablets x 30</v>
      </c>
      <c r="B39" s="30" cm="1">
        <f t="array" ref="B39">IF(A39="","",SUMPRODUCT(('{IX}'!$M$3:$M$877&lt;&gt;"✓")*('{IX}'!$B$3:$B$877=A39)*1))</f>
        <v>2</v>
      </c>
      <c r="C39" s="30" cm="1">
        <f t="array" ref="C39">IF(A39="","",SUMPRODUCT(('{IX}'!$M$3:$M$877&lt;&gt;"✓")*('{IX}'!$B$3:$B$877=A39)*IFERROR('{IX}'!$G$3:$G$877,0)))</f>
        <v>6</v>
      </c>
      <c r="D39" s="33" cm="1">
        <f t="array" ref="D39">IF(A39="","",SUMPRODUCT(('{IX}'!$M$3:$M$877&lt;&gt;"✓")*('{IX}'!$B$3:$B$877=A39)*IFERROR('{IX}'!$G$3:$G$877,0)*IFERROR('{IX}'!$J$3:$J$877,0)))</f>
        <v>2844.0299999999997</v>
      </c>
      <c r="E39" s="33" cm="1">
        <f t="array" ref="E39">IF(A39="","",SUMPRODUCT(('{IX}'!$M$3:$M$877&lt;&gt;"✓")*('{IX}'!$B$3:$B$877=A39)*IF(ISNUMBER('{IX}'!$N$3:$N$877)*ISNUMBER('{IX}'!$G$3:$G$877),'{IX}'!$G$3:$G$877*'{IX}'!$N$3:$N$877,0)))</f>
        <v>2454</v>
      </c>
      <c r="F39" s="33" cm="1">
        <f t="array" ref="F39">IF(A39="","",SUMPRODUCT(('{IX}'!$M$3:$M$877&lt;&gt;"✓")*('{IX}'!$B$3:$B$877=A39)*IF(ISNUMBER('{IX}'!$N$3:$N$877)*ISNUMBER('{IX}'!$G$3:$G$877)*ISNUMBER('{IX}'!$J$3:$J$877),'{IX}'!$G$3:$G$877*('{IX}'!$J$3:$J$877-'{IX}'!$N$3:$N$877),0)))</f>
        <v>390.03</v>
      </c>
      <c r="G39" s="37" cm="1">
        <f t="array" ref="G39">IF(A39="","",IFERROR(F39/SUMPRODUCT(('{IX}'!$M$3:$M$877&lt;&gt;"✓")*('{IX}'!$B$3:$B$877=A39)*IF(ISNUMBER('{IX}'!$N$3:$N$877)*ISNUMBER('{IX}'!$G$3:$G$877)*ISNUMBER('{IX}'!$J$3:$J$877),'{IX}'!$G$3:$G$877*'{IX}'!$J$3:$J$877,0)),""))</f>
        <v>0.13713990358751491</v>
      </c>
      <c r="AE39" t="str">
        <v>Agamree 40 mg/ml - 100 ml</v>
      </c>
    </row>
    <row r="40" spans="1:31" x14ac:dyDescent="0.2">
      <c r="A40" t="str">
        <v>Isentress 100 mg granules for oral suspension</v>
      </c>
      <c r="B40" s="30" cm="1">
        <f t="array" ref="B40">IF(A40="","",SUMPRODUCT(('{IX}'!$M$3:$M$877&lt;&gt;"✓")*('{IX}'!$B$3:$B$877=A40)*1))</f>
        <v>3</v>
      </c>
      <c r="C40" s="30" cm="1">
        <f t="array" ref="C40">IF(A40="","",SUMPRODUCT(('{IX}'!$M$3:$M$877&lt;&gt;"✓")*('{IX}'!$B$3:$B$877=A40)*IFERROR('{IX}'!$G$3:$G$877,0)))</f>
        <v>15</v>
      </c>
      <c r="D40" s="33" cm="1">
        <f t="array" ref="D40">IF(A40="","",SUMPRODUCT(('{IX}'!$M$3:$M$877&lt;&gt;"✓")*('{IX}'!$B$3:$B$877=A40)*IFERROR('{IX}'!$G$3:$G$877,0)*IFERROR('{IX}'!$J$3:$J$877,0)))</f>
        <v>6217.380000000001</v>
      </c>
      <c r="E40" s="33" cm="1">
        <f t="array" ref="E40">IF(A40="","",SUMPRODUCT(('{IX}'!$M$3:$M$877&lt;&gt;"✓")*('{IX}'!$B$3:$B$877=A40)*IF(ISNUMBER('{IX}'!$N$3:$N$877)*ISNUMBER('{IX}'!$G$3:$G$877),'{IX}'!$G$3:$G$877*'{IX}'!$N$3:$N$877,0)))</f>
        <v>6217.380000000001</v>
      </c>
      <c r="F40" s="33" cm="1">
        <f t="array" ref="F40">IF(A40="","",SUMPRODUCT(('{IX}'!$M$3:$M$877&lt;&gt;"✓")*('{IX}'!$B$3:$B$877=A40)*IF(ISNUMBER('{IX}'!$N$3:$N$877)*ISNUMBER('{IX}'!$G$3:$G$877)*ISNUMBER('{IX}'!$J$3:$J$877),'{IX}'!$G$3:$G$877*('{IX}'!$J$3:$J$877-'{IX}'!$N$3:$N$877),0)))</f>
        <v>0</v>
      </c>
      <c r="G40" s="37" cm="1">
        <f t="array" ref="G40">IF(A40="","",IFERROR(F40/SUMPRODUCT(('{IX}'!$M$3:$M$877&lt;&gt;"✓")*('{IX}'!$B$3:$B$877=A40)*IF(ISNUMBER('{IX}'!$N$3:$N$877)*ISNUMBER('{IX}'!$G$3:$G$877)*ISNUMBER('{IX}'!$J$3:$J$877),'{IX}'!$G$3:$G$877*'{IX}'!$J$3:$J$877,0)),""))</f>
        <v>0</v>
      </c>
      <c r="AE40" t="str">
        <v>Agamree 40 mg/ml - 100 ml</v>
      </c>
    </row>
    <row r="41" spans="1:31" x14ac:dyDescent="0.2">
      <c r="A41" t="str">
        <v>Iwilfin 192mg</v>
      </c>
      <c r="B41" s="30" cm="1">
        <f t="array" ref="B41">IF(A41="","",SUMPRODUCT(('{IX}'!$M$3:$M$877&lt;&gt;"✓")*('{IX}'!$B$3:$B$877=A41)*1))</f>
        <v>4</v>
      </c>
      <c r="C41" s="30" cm="1">
        <f t="array" ref="C41">IF(A41="","",SUMPRODUCT(('{IX}'!$M$3:$M$877&lt;&gt;"✓")*('{IX}'!$B$3:$B$877=A41)*IFERROR('{IX}'!$G$3:$G$877,0)))</f>
        <v>35</v>
      </c>
      <c r="D41" s="33" cm="1">
        <f t="array" ref="D41">IF(A41="","",SUMPRODUCT(('{IX}'!$M$3:$M$877&lt;&gt;"✓")*('{IX}'!$B$3:$B$877=A41)*IFERROR('{IX}'!$G$3:$G$877,0)*IFERROR('{IX}'!$J$3:$J$877,0)))</f>
        <v>1539032</v>
      </c>
      <c r="E41" s="33" cm="1">
        <f t="array" ref="E41">IF(A41="","",SUMPRODUCT(('{IX}'!$M$3:$M$877&lt;&gt;"✓")*('{IX}'!$B$3:$B$877=A41)*IF(ISNUMBER('{IX}'!$N$3:$N$877)*ISNUMBER('{IX}'!$G$3:$G$877),'{IX}'!$G$3:$G$877*'{IX}'!$N$3:$N$877,0)))</f>
        <v>948822</v>
      </c>
      <c r="F41" s="33" cm="1">
        <f t="array" ref="F41">IF(A41="","",SUMPRODUCT(('{IX}'!$M$3:$M$877&lt;&gt;"✓")*('{IX}'!$B$3:$B$877=A41)*IF(ISNUMBER('{IX}'!$N$3:$N$877)*ISNUMBER('{IX}'!$G$3:$G$877)*ISNUMBER('{IX}'!$J$3:$J$877),'{IX}'!$G$3:$G$877*('{IX}'!$J$3:$J$877-'{IX}'!$N$3:$N$877),0)))</f>
        <v>590210</v>
      </c>
      <c r="G41" s="37" cm="1">
        <f t="array" ref="G41">IF(A41="","",IFERROR(F41/SUMPRODUCT(('{IX}'!$M$3:$M$877&lt;&gt;"✓")*('{IX}'!$B$3:$B$877=A41)*IF(ISNUMBER('{IX}'!$N$3:$N$877)*ISNUMBER('{IX}'!$G$3:$G$877)*ISNUMBER('{IX}'!$J$3:$J$877),'{IX}'!$G$3:$G$877*'{IX}'!$J$3:$J$877,0)),""))</f>
        <v>0.38349430031344378</v>
      </c>
      <c r="AE41" t="str">
        <v>Agamree 40 mg/ml - 100 ml</v>
      </c>
    </row>
    <row r="42" spans="1:31" x14ac:dyDescent="0.2">
      <c r="A42" t="str">
        <v>Iwilfin tablets (film-coated) 192 mg x100</v>
      </c>
      <c r="B42" s="30" cm="1">
        <f t="array" ref="B42">IF(A42="","",SUMPRODUCT(('{IX}'!$M$3:$M$877&lt;&gt;"✓")*('{IX}'!$B$3:$B$877=A42)*1))</f>
        <v>2</v>
      </c>
      <c r="C42" s="30" cm="1">
        <f t="array" ref="C42">IF(A42="","",SUMPRODUCT(('{IX}'!$M$3:$M$877&lt;&gt;"✓")*('{IX}'!$B$3:$B$877=A42)*IFERROR('{IX}'!$G$3:$G$877,0)))</f>
        <v>10</v>
      </c>
      <c r="D42" s="33" cm="1">
        <f t="array" ref="D42">IF(A42="","",SUMPRODUCT(('{IX}'!$M$3:$M$877&lt;&gt;"✓")*('{IX}'!$B$3:$B$877=A42)*IFERROR('{IX}'!$G$3:$G$877,0)*IFERROR('{IX}'!$J$3:$J$877,0)))</f>
        <v>589500</v>
      </c>
      <c r="E42" s="33" cm="1">
        <f t="array" ref="E42">IF(A42="","",SUMPRODUCT(('{IX}'!$M$3:$M$877&lt;&gt;"✓")*('{IX}'!$B$3:$B$877=A42)*IF(ISNUMBER('{IX}'!$N$3:$N$877)*ISNUMBER('{IX}'!$G$3:$G$877),'{IX}'!$G$3:$G$877*'{IX}'!$N$3:$N$877,0)))</f>
        <v>271092</v>
      </c>
      <c r="F42" s="33" cm="1">
        <f t="array" ref="F42">IF(A42="","",SUMPRODUCT(('{IX}'!$M$3:$M$877&lt;&gt;"✓")*('{IX}'!$B$3:$B$877=A42)*IF(ISNUMBER('{IX}'!$N$3:$N$877)*ISNUMBER('{IX}'!$G$3:$G$877)*ISNUMBER('{IX}'!$J$3:$J$877),'{IX}'!$G$3:$G$877*('{IX}'!$J$3:$J$877-'{IX}'!$N$3:$N$877),0)))</f>
        <v>318408</v>
      </c>
      <c r="G42" s="37" cm="1">
        <f t="array" ref="G42">IF(A42="","",IFERROR(F42/SUMPRODUCT(('{IX}'!$M$3:$M$877&lt;&gt;"✓")*('{IX}'!$B$3:$B$877=A42)*IF(ISNUMBER('{IX}'!$N$3:$N$877)*ISNUMBER('{IX}'!$G$3:$G$877)*ISNUMBER('{IX}'!$J$3:$J$877),'{IX}'!$G$3:$G$877*'{IX}'!$J$3:$J$877,0)),""))</f>
        <v>0.54013231552162855</v>
      </c>
      <c r="AE42" t="str">
        <v>Agamree 40 mg/ml - 100 ml</v>
      </c>
    </row>
    <row r="43" spans="1:31" x14ac:dyDescent="0.2">
      <c r="A43" t="str">
        <v>Kanuma 2 mg/ml concentrate for solution for infusion x1</v>
      </c>
      <c r="B43" s="30" cm="1">
        <f t="array" ref="B43">IF(A43="","",SUMPRODUCT(('{IX}'!$M$3:$M$877&lt;&gt;"✓")*('{IX}'!$B$3:$B$877=A43)*1))</f>
        <v>9</v>
      </c>
      <c r="C43" s="30" cm="1">
        <f t="array" ref="C43">IF(A43="","",SUMPRODUCT(('{IX}'!$M$3:$M$877&lt;&gt;"✓")*('{IX}'!$B$3:$B$877=A43)*IFERROR('{IX}'!$G$3:$G$877,0)))</f>
        <v>111</v>
      </c>
      <c r="D43" s="33" cm="1">
        <f t="array" ref="D43">IF(A43="","",SUMPRODUCT(('{IX}'!$M$3:$M$877&lt;&gt;"✓")*('{IX}'!$B$3:$B$877=A43)*IFERROR('{IX}'!$G$3:$G$877,0)*IFERROR('{IX}'!$J$3:$J$877,0)))</f>
        <v>2180543.14</v>
      </c>
      <c r="E43" s="33" cm="1">
        <f t="array" ref="E43">IF(A43="","",SUMPRODUCT(('{IX}'!$M$3:$M$877&lt;&gt;"✓")*('{IX}'!$B$3:$B$877=A43)*IF(ISNUMBER('{IX}'!$N$3:$N$877)*ISNUMBER('{IX}'!$G$3:$G$877),'{IX}'!$G$3:$G$877*'{IX}'!$N$3:$N$877,0)))</f>
        <v>1659448.8900000001</v>
      </c>
      <c r="F43" s="33" cm="1">
        <f t="array" ref="F43">IF(A43="","",SUMPRODUCT(('{IX}'!$M$3:$M$877&lt;&gt;"✓")*('{IX}'!$B$3:$B$877=A43)*IF(ISNUMBER('{IX}'!$N$3:$N$877)*ISNUMBER('{IX}'!$G$3:$G$877)*ISNUMBER('{IX}'!$J$3:$J$877),'{IX}'!$G$3:$G$877*('{IX}'!$J$3:$J$877-'{IX}'!$N$3:$N$877),0)))</f>
        <v>521094.25000000017</v>
      </c>
      <c r="G43" s="37" cm="1">
        <f t="array" ref="G43">IF(A43="","",IFERROR(F43/SUMPRODUCT(('{IX}'!$M$3:$M$877&lt;&gt;"✓")*('{IX}'!$B$3:$B$877=A43)*IF(ISNUMBER('{IX}'!$N$3:$N$877)*ISNUMBER('{IX}'!$G$3:$G$877)*ISNUMBER('{IX}'!$J$3:$J$877),'{IX}'!$G$3:$G$877*'{IX}'!$J$3:$J$877,0)),""))</f>
        <v>0.23897451989874419</v>
      </c>
      <c r="AE43" t="str">
        <v>Agamree 40 mg/ml - 100 ml</v>
      </c>
    </row>
    <row r="44" spans="1:31" x14ac:dyDescent="0.2">
      <c r="A44" t="str">
        <v>Kineret 100 mg/0.67 ml solution for injection in pre-filled syringe x28</v>
      </c>
      <c r="B44" s="30" cm="1">
        <f t="array" ref="B44">IF(A44="","",SUMPRODUCT(('{IX}'!$M$3:$M$877&lt;&gt;"✓")*('{IX}'!$B$3:$B$877=A44)*1))</f>
        <v>4</v>
      </c>
      <c r="C44" s="30" cm="1">
        <f t="array" ref="C44">IF(A44="","",SUMPRODUCT(('{IX}'!$M$3:$M$877&lt;&gt;"✓")*('{IX}'!$B$3:$B$877=A44)*IFERROR('{IX}'!$G$3:$G$877,0)))</f>
        <v>11</v>
      </c>
      <c r="D44" s="33" cm="1">
        <f t="array" ref="D44">IF(A44="","",SUMPRODUCT(('{IX}'!$M$3:$M$877&lt;&gt;"✓")*('{IX}'!$B$3:$B$877=A44)*IFERROR('{IX}'!$G$3:$G$877,0)*IFERROR('{IX}'!$J$3:$J$877,0)))</f>
        <v>36042.57</v>
      </c>
      <c r="E44" s="33" cm="1">
        <f t="array" ref="E44">IF(A44="","",SUMPRODUCT(('{IX}'!$M$3:$M$877&lt;&gt;"✓")*('{IX}'!$B$3:$B$877=A44)*IF(ISNUMBER('{IX}'!$N$3:$N$877)*ISNUMBER('{IX}'!$G$3:$G$877),'{IX}'!$G$3:$G$877*'{IX}'!$N$3:$N$877,0)))</f>
        <v>1886.5</v>
      </c>
      <c r="F44" s="33" cm="1">
        <f t="array" ref="F44">IF(A44="","",SUMPRODUCT(('{IX}'!$M$3:$M$877&lt;&gt;"✓")*('{IX}'!$B$3:$B$877=A44)*IF(ISNUMBER('{IX}'!$N$3:$N$877)*ISNUMBER('{IX}'!$G$3:$G$877)*ISNUMBER('{IX}'!$J$3:$J$877),'{IX}'!$G$3:$G$877*('{IX}'!$J$3:$J$877-'{IX}'!$N$3:$N$877),0)))</f>
        <v>34156.07</v>
      </c>
      <c r="G44" s="37" cm="1">
        <f t="array" ref="G44">IF(A44="","",IFERROR(F44/SUMPRODUCT(('{IX}'!$M$3:$M$877&lt;&gt;"✓")*('{IX}'!$B$3:$B$877=A44)*IF(ISNUMBER('{IX}'!$N$3:$N$877)*ISNUMBER('{IX}'!$G$3:$G$877)*ISNUMBER('{IX}'!$J$3:$J$877),'{IX}'!$G$3:$G$877*'{IX}'!$J$3:$J$877,0)),""))</f>
        <v>0.94765911531835823</v>
      </c>
      <c r="AE44" t="str">
        <v>Agamree 40 mg/ml - 100 ml</v>
      </c>
    </row>
    <row r="45" spans="1:31" x14ac:dyDescent="0.2">
      <c r="A45" t="str">
        <v>Kineret 100 mg/0.67 ml solution for injection in pre-filled syringe x7</v>
      </c>
      <c r="B45" s="30" cm="1">
        <f t="array" ref="B45">IF(A45="","",SUMPRODUCT(('{IX}'!$M$3:$M$877&lt;&gt;"✓")*('{IX}'!$B$3:$B$877=A45)*1))</f>
        <v>16</v>
      </c>
      <c r="C45" s="30" cm="1">
        <f t="array" ref="C45">IF(A45="","",SUMPRODUCT(('{IX}'!$M$3:$M$877&lt;&gt;"✓")*('{IX}'!$B$3:$B$877=A45)*IFERROR('{IX}'!$G$3:$G$877,0)))</f>
        <v>161</v>
      </c>
      <c r="D45" s="33" cm="1">
        <f t="array" ref="D45">IF(A45="","",SUMPRODUCT(('{IX}'!$M$3:$M$877&lt;&gt;"✓")*('{IX}'!$B$3:$B$877=A45)*IFERROR('{IX}'!$G$3:$G$877,0)*IFERROR('{IX}'!$J$3:$J$877,0)))</f>
        <v>71021.670000000013</v>
      </c>
      <c r="E45" s="33" cm="1">
        <f t="array" ref="E45">IF(A45="","",SUMPRODUCT(('{IX}'!$M$3:$M$877&lt;&gt;"✓")*('{IX}'!$B$3:$B$877=A45)*IF(ISNUMBER('{IX}'!$N$3:$N$877)*ISNUMBER('{IX}'!$G$3:$G$877),'{IX}'!$G$3:$G$877*'{IX}'!$N$3:$N$877,0)))</f>
        <v>27611.5</v>
      </c>
      <c r="F45" s="33" cm="1">
        <f t="array" ref="F45">IF(A45="","",SUMPRODUCT(('{IX}'!$M$3:$M$877&lt;&gt;"✓")*('{IX}'!$B$3:$B$877=A45)*IF(ISNUMBER('{IX}'!$N$3:$N$877)*ISNUMBER('{IX}'!$G$3:$G$877)*ISNUMBER('{IX}'!$J$3:$J$877),'{IX}'!$G$3:$G$877*('{IX}'!$J$3:$J$877-'{IX}'!$N$3:$N$877),0)))</f>
        <v>43410.17</v>
      </c>
      <c r="G45" s="37" cm="1">
        <f t="array" ref="G45">IF(A45="","",IFERROR(F45/SUMPRODUCT(('{IX}'!$M$3:$M$877&lt;&gt;"✓")*('{IX}'!$B$3:$B$877=A45)*IF(ISNUMBER('{IX}'!$N$3:$N$877)*ISNUMBER('{IX}'!$G$3:$G$877)*ISNUMBER('{IX}'!$J$3:$J$877),'{IX}'!$G$3:$G$877*'{IX}'!$J$3:$J$877,0)),""))</f>
        <v>0.61122429252930821</v>
      </c>
      <c r="AE45" t="str">
        <v>Agamree 40 mg/ml - 100 ml</v>
      </c>
    </row>
    <row r="46" spans="1:31" x14ac:dyDescent="0.2">
      <c r="A46" t="str">
        <v>Kineret syringe (pre-filled) 100 mg /0,67 ml</v>
      </c>
      <c r="B46" s="30" cm="1">
        <f t="array" ref="B46">IF(A46="","",SUMPRODUCT(('{IX}'!$M$3:$M$877&lt;&gt;"✓")*('{IX}'!$B$3:$B$877=A46)*1))</f>
        <v>4</v>
      </c>
      <c r="C46" s="30" cm="1">
        <f t="array" ref="C46">IF(A46="","",SUMPRODUCT(('{IX}'!$M$3:$M$877&lt;&gt;"✓")*('{IX}'!$B$3:$B$877=A46)*IFERROR('{IX}'!$G$3:$G$877,0)))</f>
        <v>15</v>
      </c>
      <c r="D46" s="33" cm="1">
        <f t="array" ref="D46">IF(A46="","",SUMPRODUCT(('{IX}'!$M$3:$M$877&lt;&gt;"✓")*('{IX}'!$B$3:$B$877=A46)*IFERROR('{IX}'!$G$3:$G$877,0)*IFERROR('{IX}'!$J$3:$J$877,0)))</f>
        <v>100230.39999999999</v>
      </c>
      <c r="E46" s="33" cm="1">
        <f t="array" ref="E46">IF(A46="","",SUMPRODUCT(('{IX}'!$M$3:$M$877&lt;&gt;"✓")*('{IX}'!$B$3:$B$877=A46)*IF(ISNUMBER('{IX}'!$N$3:$N$877)*ISNUMBER('{IX}'!$G$3:$G$877),'{IX}'!$G$3:$G$877*'{IX}'!$N$3:$N$877,0)))</f>
        <v>7392.9</v>
      </c>
      <c r="F46" s="33" cm="1">
        <f t="array" ref="F46">IF(A46="","",SUMPRODUCT(('{IX}'!$M$3:$M$877&lt;&gt;"✓")*('{IX}'!$B$3:$B$877=A46)*IF(ISNUMBER('{IX}'!$N$3:$N$877)*ISNUMBER('{IX}'!$G$3:$G$877)*ISNUMBER('{IX}'!$J$3:$J$877),'{IX}'!$G$3:$G$877*('{IX}'!$J$3:$J$877-'{IX}'!$N$3:$N$877),0)))</f>
        <v>92837.500000000015</v>
      </c>
      <c r="G46" s="37" cm="1">
        <f t="array" ref="G46">IF(A46="","",IFERROR(F46/SUMPRODUCT(('{IX}'!$M$3:$M$877&lt;&gt;"✓")*('{IX}'!$B$3:$B$877=A46)*IF(ISNUMBER('{IX}'!$N$3:$N$877)*ISNUMBER('{IX}'!$G$3:$G$877)*ISNUMBER('{IX}'!$J$3:$J$877),'{IX}'!$G$3:$G$877*'{IX}'!$J$3:$J$877,0)),""))</f>
        <v>0.92624094087223063</v>
      </c>
      <c r="AE46" t="str">
        <v>Agamree 40 mg/ml - 100 ml</v>
      </c>
    </row>
    <row r="47" spans="1:31" x14ac:dyDescent="0.2">
      <c r="A47" t="str">
        <v>Kiovig 10 ml</v>
      </c>
      <c r="B47" s="30" cm="1">
        <f t="array" ref="B47">IF(A47="","",SUMPRODUCT(('{IX}'!$M$3:$M$877&lt;&gt;"✓")*('{IX}'!$B$3:$B$877=A47)*1))</f>
        <v>1</v>
      </c>
      <c r="C47" s="30" cm="1">
        <f t="array" ref="C47">IF(A47="","",SUMPRODUCT(('{IX}'!$M$3:$M$877&lt;&gt;"✓")*('{IX}'!$B$3:$B$877=A47)*IFERROR('{IX}'!$G$3:$G$877,0)))</f>
        <v>30</v>
      </c>
      <c r="D47" s="33" cm="1">
        <f t="array" ref="D47">IF(A47="","",SUMPRODUCT(('{IX}'!$M$3:$M$877&lt;&gt;"✓")*('{IX}'!$B$3:$B$877=A47)*IFERROR('{IX}'!$G$3:$G$877,0)*IFERROR('{IX}'!$J$3:$J$877,0)))</f>
        <v>3543.6000000000004</v>
      </c>
      <c r="E47" s="33" cm="1">
        <f t="array" ref="E47">IF(A47="","",SUMPRODUCT(('{IX}'!$M$3:$M$877&lt;&gt;"✓")*('{IX}'!$B$3:$B$877=A47)*IF(ISNUMBER('{IX}'!$N$3:$N$877)*ISNUMBER('{IX}'!$G$3:$G$877),'{IX}'!$G$3:$G$877*'{IX}'!$N$3:$N$877,0)))</f>
        <v>3543.6000000000004</v>
      </c>
      <c r="F47" s="33" cm="1">
        <f t="array" ref="F47">IF(A47="","",SUMPRODUCT(('{IX}'!$M$3:$M$877&lt;&gt;"✓")*('{IX}'!$B$3:$B$877=A47)*IF(ISNUMBER('{IX}'!$N$3:$N$877)*ISNUMBER('{IX}'!$G$3:$G$877)*ISNUMBER('{IX}'!$J$3:$J$877),'{IX}'!$G$3:$G$877*('{IX}'!$J$3:$J$877-'{IX}'!$N$3:$N$877),0)))</f>
        <v>0</v>
      </c>
      <c r="G47" s="37" cm="1">
        <f t="array" ref="G47">IF(A47="","",IFERROR(F47/SUMPRODUCT(('{IX}'!$M$3:$M$877&lt;&gt;"✓")*('{IX}'!$B$3:$B$877=A47)*IF(ISNUMBER('{IX}'!$N$3:$N$877)*ISNUMBER('{IX}'!$G$3:$G$877)*ISNUMBER('{IX}'!$J$3:$J$877),'{IX}'!$G$3:$G$877*'{IX}'!$J$3:$J$877,0)),""))</f>
        <v>0</v>
      </c>
      <c r="AE47" t="str">
        <v>Agamree 40 mg/ml - 100 ml</v>
      </c>
    </row>
    <row r="48" spans="1:31" x14ac:dyDescent="0.2">
      <c r="A48" t="str">
        <v>Kiovig 100 mg/ml - 50 ml</v>
      </c>
      <c r="B48" s="30" cm="1">
        <f t="array" ref="B48">IF(A48="","",SUMPRODUCT(('{IX}'!$M$3:$M$877&lt;&gt;"✓")*('{IX}'!$B$3:$B$877=A48)*1))</f>
        <v>1</v>
      </c>
      <c r="C48" s="30" cm="1">
        <f t="array" ref="C48">IF(A48="","",SUMPRODUCT(('{IX}'!$M$3:$M$877&lt;&gt;"✓")*('{IX}'!$B$3:$B$877=A48)*IFERROR('{IX}'!$G$3:$G$877,0)))</f>
        <v>3</v>
      </c>
      <c r="D48" s="33" cm="1">
        <f t="array" ref="D48">IF(A48="","",SUMPRODUCT(('{IX}'!$M$3:$M$877&lt;&gt;"✓")*('{IX}'!$B$3:$B$877=A48)*IFERROR('{IX}'!$G$3:$G$877,0)*IFERROR('{IX}'!$J$3:$J$877,0)))</f>
        <v>1785</v>
      </c>
      <c r="E48" s="33" cm="1">
        <f t="array" ref="E48">IF(A48="","",SUMPRODUCT(('{IX}'!$M$3:$M$877&lt;&gt;"✓")*('{IX}'!$B$3:$B$877=A48)*IF(ISNUMBER('{IX}'!$N$3:$N$877)*ISNUMBER('{IX}'!$G$3:$G$877),'{IX}'!$G$3:$G$877*'{IX}'!$N$3:$N$877,0)))</f>
        <v>1785</v>
      </c>
      <c r="F48" s="33" cm="1">
        <f t="array" ref="F48">IF(A48="","",SUMPRODUCT(('{IX}'!$M$3:$M$877&lt;&gt;"✓")*('{IX}'!$B$3:$B$877=A48)*IF(ISNUMBER('{IX}'!$N$3:$N$877)*ISNUMBER('{IX}'!$G$3:$G$877)*ISNUMBER('{IX}'!$J$3:$J$877),'{IX}'!$G$3:$G$877*('{IX}'!$J$3:$J$877-'{IX}'!$N$3:$N$877),0)))</f>
        <v>0</v>
      </c>
      <c r="G48" s="37" cm="1">
        <f t="array" ref="G48">IF(A48="","",IFERROR(F48/SUMPRODUCT(('{IX}'!$M$3:$M$877&lt;&gt;"✓")*('{IX}'!$B$3:$B$877=A48)*IF(ISNUMBER('{IX}'!$N$3:$N$877)*ISNUMBER('{IX}'!$G$3:$G$877)*ISNUMBER('{IX}'!$J$3:$J$877),'{IX}'!$G$3:$G$877*'{IX}'!$J$3:$J$877,0)),""))</f>
        <v>0</v>
      </c>
      <c r="AE48" t="str">
        <v>Agamree 40 mg/ml - 100 ml</v>
      </c>
    </row>
    <row r="49" spans="1:31" x14ac:dyDescent="0.2">
      <c r="A49" t="str">
        <v>Kiovig 100mg/ml 10 ml solution for infusion x1</v>
      </c>
      <c r="B49" s="30" cm="1">
        <f t="array" ref="B49">IF(A49="","",SUMPRODUCT(('{IX}'!$M$3:$M$877&lt;&gt;"✓")*('{IX}'!$B$3:$B$877=A49)*1))</f>
        <v>3</v>
      </c>
      <c r="C49" s="30" cm="1">
        <f t="array" ref="C49">IF(A49="","",SUMPRODUCT(('{IX}'!$M$3:$M$877&lt;&gt;"✓")*('{IX}'!$B$3:$B$877=A49)*IFERROR('{IX}'!$G$3:$G$877,0)))</f>
        <v>1500</v>
      </c>
      <c r="D49" s="33" cm="1">
        <f t="array" ref="D49">IF(A49="","",SUMPRODUCT(('{IX}'!$M$3:$M$877&lt;&gt;"✓")*('{IX}'!$B$3:$B$877=A49)*IFERROR('{IX}'!$G$3:$G$877,0)*IFERROR('{IX}'!$J$3:$J$877,0)))</f>
        <v>259000</v>
      </c>
      <c r="E49" s="33" cm="1">
        <f t="array" ref="E49">IF(A49="","",SUMPRODUCT(('{IX}'!$M$3:$M$877&lt;&gt;"✓")*('{IX}'!$B$3:$B$877=A49)*IF(ISNUMBER('{IX}'!$N$3:$N$877)*ISNUMBER('{IX}'!$G$3:$G$877),'{IX}'!$G$3:$G$877*'{IX}'!$N$3:$N$877,0)))</f>
        <v>241500</v>
      </c>
      <c r="F49" s="33" cm="1">
        <f t="array" ref="F49">IF(A49="","",SUMPRODUCT(('{IX}'!$M$3:$M$877&lt;&gt;"✓")*('{IX}'!$B$3:$B$877=A49)*IF(ISNUMBER('{IX}'!$N$3:$N$877)*ISNUMBER('{IX}'!$G$3:$G$877)*ISNUMBER('{IX}'!$J$3:$J$877),'{IX}'!$G$3:$G$877*('{IX}'!$J$3:$J$877-'{IX}'!$N$3:$N$877),0)))</f>
        <v>17500</v>
      </c>
      <c r="G49" s="37" cm="1">
        <f t="array" ref="G49">IF(A49="","",IFERROR(F49/SUMPRODUCT(('{IX}'!$M$3:$M$877&lt;&gt;"✓")*('{IX}'!$B$3:$B$877=A49)*IF(ISNUMBER('{IX}'!$N$3:$N$877)*ISNUMBER('{IX}'!$G$3:$G$877)*ISNUMBER('{IX}'!$J$3:$J$877),'{IX}'!$G$3:$G$877*'{IX}'!$J$3:$J$877,0)),""))</f>
        <v>6.7567567567567571E-2</v>
      </c>
      <c r="AE49" t="str">
        <v>Agamree 40 mg/ml - 100 ml</v>
      </c>
    </row>
    <row r="50" spans="1:31" x14ac:dyDescent="0.2">
      <c r="A50" t="str">
        <v>Koselugo capsules(hard) 10 mg x60</v>
      </c>
      <c r="B50" s="30" cm="1">
        <f t="array" ref="B50">IF(A50="","",SUMPRODUCT(('{IX}'!$M$3:$M$877&lt;&gt;"✓")*('{IX}'!$B$3:$B$877=A50)*1))</f>
        <v>76</v>
      </c>
      <c r="C50" s="30" cm="1">
        <f t="array" ref="C50">IF(A50="","",SUMPRODUCT(('{IX}'!$M$3:$M$877&lt;&gt;"✓")*('{IX}'!$B$3:$B$877=A50)*IFERROR('{IX}'!$G$3:$G$877,0)))</f>
        <v>194</v>
      </c>
      <c r="D50" s="33" cm="1">
        <f t="array" ref="D50">IF(A50="","",SUMPRODUCT(('{IX}'!$M$3:$M$877&lt;&gt;"✓")*('{IX}'!$B$3:$B$877=A50)*IFERROR('{IX}'!$G$3:$G$877,0)*IFERROR('{IX}'!$J$3:$J$877,0)))</f>
        <v>7569267.4300000006</v>
      </c>
      <c r="E50" s="33" cm="1">
        <f t="array" ref="E50">IF(A50="","",SUMPRODUCT(('{IX}'!$M$3:$M$877&lt;&gt;"✓")*('{IX}'!$B$3:$B$877=A50)*IF(ISNUMBER('{IX}'!$N$3:$N$877)*ISNUMBER('{IX}'!$G$3:$G$877),'{IX}'!$G$3:$G$877*'{IX}'!$N$3:$N$877,0)))</f>
        <v>2541400</v>
      </c>
      <c r="F50" s="33" cm="1">
        <f t="array" ref="F50">IF(A50="","",SUMPRODUCT(('{IX}'!$M$3:$M$877&lt;&gt;"✓")*('{IX}'!$B$3:$B$877=A50)*IF(ISNUMBER('{IX}'!$N$3:$N$877)*ISNUMBER('{IX}'!$G$3:$G$877)*ISNUMBER('{IX}'!$J$3:$J$877),'{IX}'!$G$3:$G$877*('{IX}'!$J$3:$J$877-'{IX}'!$N$3:$N$877),0)))</f>
        <v>5027867.4300000006</v>
      </c>
      <c r="G50" s="37" cm="1">
        <f t="array" ref="G50">IF(A50="","",IFERROR(F50/SUMPRODUCT(('{IX}'!$M$3:$M$877&lt;&gt;"✓")*('{IX}'!$B$3:$B$877=A50)*IF(ISNUMBER('{IX}'!$N$3:$N$877)*ISNUMBER('{IX}'!$G$3:$G$877)*ISNUMBER('{IX}'!$J$3:$J$877),'{IX}'!$G$3:$G$877*'{IX}'!$J$3:$J$877,0)),""))</f>
        <v>0.66424756114080119</v>
      </c>
      <c r="AE50" t="str">
        <v>Agamree 40 mg/ml - 100 ml</v>
      </c>
    </row>
    <row r="51" spans="1:31" x14ac:dyDescent="0.2">
      <c r="A51" t="str">
        <v>Koselugo capsules(hard) 25 mg x60</v>
      </c>
      <c r="B51" s="30" cm="1">
        <f t="array" ref="B51">IF(A51="","",SUMPRODUCT(('{IX}'!$M$3:$M$877&lt;&gt;"✓")*('{IX}'!$B$3:$B$877=A51)*1))</f>
        <v>24</v>
      </c>
      <c r="C51" s="30" cm="1">
        <f t="array" ref="C51">IF(A51="","",SUMPRODUCT(('{IX}'!$M$3:$M$877&lt;&gt;"✓")*('{IX}'!$B$3:$B$877=A51)*IFERROR('{IX}'!$G$3:$G$877,0)))</f>
        <v>78</v>
      </c>
      <c r="D51" s="33" cm="1">
        <f t="array" ref="D51">IF(A51="","",SUMPRODUCT(('{IX}'!$M$3:$M$877&lt;&gt;"✓")*('{IX}'!$B$3:$B$877=A51)*IFERROR('{IX}'!$G$3:$G$877,0)*IFERROR('{IX}'!$J$3:$J$877,0)))</f>
        <v>5745235.6799999988</v>
      </c>
      <c r="E51" s="33" cm="1">
        <f t="array" ref="E51">IF(A51="","",SUMPRODUCT(('{IX}'!$M$3:$M$877&lt;&gt;"✓")*('{IX}'!$B$3:$B$877=A51)*IF(ISNUMBER('{IX}'!$N$3:$N$877)*ISNUMBER('{IX}'!$G$3:$G$877),'{IX}'!$G$3:$G$877*'{IX}'!$N$3:$N$877,0)))</f>
        <v>4644619.2000000011</v>
      </c>
      <c r="F51" s="33" cm="1">
        <f t="array" ref="F51">IF(A51="","",SUMPRODUCT(('{IX}'!$M$3:$M$877&lt;&gt;"✓")*('{IX}'!$B$3:$B$877=A51)*IF(ISNUMBER('{IX}'!$N$3:$N$877)*ISNUMBER('{IX}'!$G$3:$G$877)*ISNUMBER('{IX}'!$J$3:$J$877),'{IX}'!$G$3:$G$877*('{IX}'!$J$3:$J$877-'{IX}'!$N$3:$N$877),0)))</f>
        <v>1100616.4799999995</v>
      </c>
      <c r="G51" s="37" cm="1">
        <f t="array" ref="G51">IF(A51="","",IFERROR(F51/SUMPRODUCT(('{IX}'!$M$3:$M$877&lt;&gt;"✓")*('{IX}'!$B$3:$B$877=A51)*IF(ISNUMBER('{IX}'!$N$3:$N$877)*ISNUMBER('{IX}'!$G$3:$G$877)*ISNUMBER('{IX}'!$J$3:$J$877),'{IX}'!$G$3:$G$877*'{IX}'!$J$3:$J$877,0)),""))</f>
        <v>0.19157029255238486</v>
      </c>
      <c r="AE51" t="str">
        <v>Agamree 40 mg/ml - 100 ml</v>
      </c>
    </row>
    <row r="52" spans="1:31" x14ac:dyDescent="0.2">
      <c r="A52" t="str">
        <v>Leadiant 250 mg hard capsules x 100</v>
      </c>
      <c r="B52" s="30" cm="1">
        <f t="array" ref="B52">IF(A52="","",SUMPRODUCT(('{IX}'!$M$3:$M$877&lt;&gt;"✓")*('{IX}'!$B$3:$B$877=A52)*1))</f>
        <v>2</v>
      </c>
      <c r="C52" s="30" cm="1">
        <f t="array" ref="C52">IF(A52="","",SUMPRODUCT(('{IX}'!$M$3:$M$877&lt;&gt;"✓")*('{IX}'!$B$3:$B$877=A52)*IFERROR('{IX}'!$G$3:$G$877,0)))</f>
        <v>2</v>
      </c>
      <c r="D52" s="33" cm="1">
        <f t="array" ref="D52">IF(A52="","",SUMPRODUCT(('{IX}'!$M$3:$M$877&lt;&gt;"✓")*('{IX}'!$B$3:$B$877=A52)*IFERROR('{IX}'!$G$3:$G$877,0)*IFERROR('{IX}'!$J$3:$J$877,0)))</f>
        <v>78939.3</v>
      </c>
      <c r="E52" s="33" cm="1">
        <f t="array" ref="E52">IF(A52="","",SUMPRODUCT(('{IX}'!$M$3:$M$877&lt;&gt;"✓")*('{IX}'!$B$3:$B$877=A52)*IF(ISNUMBER('{IX}'!$N$3:$N$877)*ISNUMBER('{IX}'!$G$3:$G$877),'{IX}'!$G$3:$G$877*'{IX}'!$N$3:$N$877,0)))</f>
        <v>78938</v>
      </c>
      <c r="F52" s="33" cm="1">
        <f t="array" ref="F52">IF(A52="","",SUMPRODUCT(('{IX}'!$M$3:$M$877&lt;&gt;"✓")*('{IX}'!$B$3:$B$877=A52)*IF(ISNUMBER('{IX}'!$N$3:$N$877)*ISNUMBER('{IX}'!$G$3:$G$877)*ISNUMBER('{IX}'!$J$3:$J$877),'{IX}'!$G$3:$G$877*('{IX}'!$J$3:$J$877-'{IX}'!$N$3:$N$877),0)))</f>
        <v>1.3000000000029104</v>
      </c>
      <c r="G52" s="37" cm="1">
        <f t="array" ref="G52">IF(A52="","",IFERROR(F52/SUMPRODUCT(('{IX}'!$M$3:$M$877&lt;&gt;"✓")*('{IX}'!$B$3:$B$877=A52)*IF(ISNUMBER('{IX}'!$N$3:$N$877)*ISNUMBER('{IX}'!$G$3:$G$877)*ISNUMBER('{IX}'!$J$3:$J$877),'{IX}'!$G$3:$G$877*'{IX}'!$J$3:$J$877,0)),""))</f>
        <v>1.6468349732046145E-5</v>
      </c>
      <c r="AE52" t="str">
        <v>Agamree 40 mg/ml - 100 ml</v>
      </c>
    </row>
    <row r="53" spans="1:31" x14ac:dyDescent="0.2">
      <c r="A53" t="str">
        <v>Livmarli oral solution 9,5 mg/ml 30 ml x1</v>
      </c>
      <c r="B53" s="30" cm="1">
        <f t="array" ref="B53">IF(A53="","",SUMPRODUCT(('{IX}'!$M$3:$M$877&lt;&gt;"✓")*('{IX}'!$B$3:$B$877=A53)*1))</f>
        <v>6</v>
      </c>
      <c r="C53" s="30" cm="1">
        <f t="array" ref="C53">IF(A53="","",SUMPRODUCT(('{IX}'!$M$3:$M$877&lt;&gt;"✓")*('{IX}'!$B$3:$B$877=A53)*IFERROR('{IX}'!$G$3:$G$877,0)))</f>
        <v>15</v>
      </c>
      <c r="D53" s="33" cm="1">
        <f t="array" ref="D53">IF(A53="","",SUMPRODUCT(('{IX}'!$M$3:$M$877&lt;&gt;"✓")*('{IX}'!$B$3:$B$877=A53)*IFERROR('{IX}'!$G$3:$G$877,0)*IFERROR('{IX}'!$J$3:$J$877,0)))</f>
        <v>1683414.0699999998</v>
      </c>
      <c r="E53" s="33" cm="1">
        <f t="array" ref="E53">IF(A53="","",SUMPRODUCT(('{IX}'!$M$3:$M$877&lt;&gt;"✓")*('{IX}'!$B$3:$B$877=A53)*IF(ISNUMBER('{IX}'!$N$3:$N$877)*ISNUMBER('{IX}'!$G$3:$G$877),'{IX}'!$G$3:$G$877*'{IX}'!$N$3:$N$877,0)))</f>
        <v>1447592.67</v>
      </c>
      <c r="F53" s="33" cm="1">
        <f t="array" ref="F53">IF(A53="","",SUMPRODUCT(('{IX}'!$M$3:$M$877&lt;&gt;"✓")*('{IX}'!$B$3:$B$877=A53)*IF(ISNUMBER('{IX}'!$N$3:$N$877)*ISNUMBER('{IX}'!$G$3:$G$877)*ISNUMBER('{IX}'!$J$3:$J$877),'{IX}'!$G$3:$G$877*('{IX}'!$J$3:$J$877-'{IX}'!$N$3:$N$877),0)))</f>
        <v>235821.39999999997</v>
      </c>
      <c r="G53" s="37" cm="1">
        <f t="array" ref="G53">IF(A53="","",IFERROR(F53/SUMPRODUCT(('{IX}'!$M$3:$M$877&lt;&gt;"✓")*('{IX}'!$B$3:$B$877=A53)*IF(ISNUMBER('{IX}'!$N$3:$N$877)*ISNUMBER('{IX}'!$G$3:$G$877)*ISNUMBER('{IX}'!$J$3:$J$877),'{IX}'!$G$3:$G$877*'{IX}'!$J$3:$J$877,0)),""))</f>
        <v>0.14008520197291685</v>
      </c>
      <c r="AE53" t="str">
        <v>Agamree 40 mg/ml - 100 ml</v>
      </c>
    </row>
    <row r="54" spans="1:31" x14ac:dyDescent="0.2">
      <c r="A54" t="str">
        <v>Melfalan 50 mg</v>
      </c>
      <c r="B54" s="30" cm="1">
        <f t="array" ref="B54">IF(A54="","",SUMPRODUCT(('{IX}'!$M$3:$M$877&lt;&gt;"✓")*('{IX}'!$B$3:$B$877=A54)*1))</f>
        <v>1</v>
      </c>
      <c r="C54" s="30" cm="1">
        <f t="array" ref="C54">IF(A54="","",SUMPRODUCT(('{IX}'!$M$3:$M$877&lt;&gt;"✓")*('{IX}'!$B$3:$B$877=A54)*IFERROR('{IX}'!$G$3:$G$877,0)))</f>
        <v>10</v>
      </c>
      <c r="D54" s="33" cm="1">
        <f t="array" ref="D54">IF(A54="","",SUMPRODUCT(('{IX}'!$M$3:$M$877&lt;&gt;"✓")*('{IX}'!$B$3:$B$877=A54)*IFERROR('{IX}'!$G$3:$G$877,0)*IFERROR('{IX}'!$J$3:$J$877,0)))</f>
        <v>1920</v>
      </c>
      <c r="E54" s="33" cm="1">
        <f t="array" ref="E54">IF(A54="","",SUMPRODUCT(('{IX}'!$M$3:$M$877&lt;&gt;"✓")*('{IX}'!$B$3:$B$877=A54)*IF(ISNUMBER('{IX}'!$N$3:$N$877)*ISNUMBER('{IX}'!$G$3:$G$877),'{IX}'!$G$3:$G$877*'{IX}'!$N$3:$N$877,0)))</f>
        <v>1920</v>
      </c>
      <c r="F54" s="33" cm="1">
        <f t="array" ref="F54">IF(A54="","",SUMPRODUCT(('{IX}'!$M$3:$M$877&lt;&gt;"✓")*('{IX}'!$B$3:$B$877=A54)*IF(ISNUMBER('{IX}'!$N$3:$N$877)*ISNUMBER('{IX}'!$G$3:$G$877)*ISNUMBER('{IX}'!$J$3:$J$877),'{IX}'!$G$3:$G$877*('{IX}'!$J$3:$J$877-'{IX}'!$N$3:$N$877),0)))</f>
        <v>0</v>
      </c>
      <c r="G54" s="37" cm="1">
        <f t="array" ref="G54">IF(A54="","",IFERROR(F54/SUMPRODUCT(('{IX}'!$M$3:$M$877&lt;&gt;"✓")*('{IX}'!$B$3:$B$877=A54)*IF(ISNUMBER('{IX}'!$N$3:$N$877)*ISNUMBER('{IX}'!$G$3:$G$877)*ISNUMBER('{IX}'!$J$3:$J$877),'{IX}'!$G$3:$G$877*'{IX}'!$J$3:$J$877,0)),""))</f>
        <v>0</v>
      </c>
      <c r="AE54" t="str">
        <v>Agamree 40 mg/ml - 100 ml</v>
      </c>
    </row>
    <row r="55" spans="1:31" x14ac:dyDescent="0.2">
      <c r="A55" t="str">
        <v>Myalepta  5.8mg Powder for solution for injection x 30</v>
      </c>
      <c r="B55" s="30" cm="1">
        <f t="array" ref="B55">IF(A55="","",SUMPRODUCT(('{IX}'!$M$3:$M$877&lt;&gt;"✓")*('{IX}'!$B$3:$B$877=A55)*1))</f>
        <v>7</v>
      </c>
      <c r="C55" s="30" cm="1">
        <f t="array" ref="C55">IF(A55="","",SUMPRODUCT(('{IX}'!$M$3:$M$877&lt;&gt;"✓")*('{IX}'!$B$3:$B$877=A55)*IFERROR('{IX}'!$G$3:$G$877,0)))</f>
        <v>21</v>
      </c>
      <c r="D55" s="33" cm="1">
        <f t="array" ref="D55">IF(A55="","",SUMPRODUCT(('{IX}'!$M$3:$M$877&lt;&gt;"✓")*('{IX}'!$B$3:$B$877=A55)*IFERROR('{IX}'!$G$3:$G$877,0)*IFERROR('{IX}'!$J$3:$J$877,0)))</f>
        <v>1492163.19</v>
      </c>
      <c r="E55" s="33" cm="1">
        <f t="array" ref="E55">IF(A55="","",SUMPRODUCT(('{IX}'!$M$3:$M$877&lt;&gt;"✓")*('{IX}'!$B$3:$B$877=A55)*IF(ISNUMBER('{IX}'!$N$3:$N$877)*ISNUMBER('{IX}'!$G$3:$G$877),'{IX}'!$G$3:$G$877*'{IX}'!$N$3:$N$877,0)))</f>
        <v>1374360.6800700002</v>
      </c>
      <c r="F55" s="33" cm="1">
        <f t="array" ref="F55">IF(A55="","",SUMPRODUCT(('{IX}'!$M$3:$M$877&lt;&gt;"✓")*('{IX}'!$B$3:$B$877=A55)*IF(ISNUMBER('{IX}'!$N$3:$N$877)*ISNUMBER('{IX}'!$G$3:$G$877)*ISNUMBER('{IX}'!$J$3:$J$877),'{IX}'!$G$3:$G$877*('{IX}'!$J$3:$J$877-'{IX}'!$N$3:$N$877),0)))</f>
        <v>117802.50993000003</v>
      </c>
      <c r="G55" s="37" cm="1">
        <f t="array" ref="G55">IF(A55="","",IFERROR(F55/SUMPRODUCT(('{IX}'!$M$3:$M$877&lt;&gt;"✓")*('{IX}'!$B$3:$B$877=A55)*IF(ISNUMBER('{IX}'!$N$3:$N$877)*ISNUMBER('{IX}'!$G$3:$G$877)*ISNUMBER('{IX}'!$J$3:$J$877),'{IX}'!$G$3:$G$877*'{IX}'!$J$3:$J$877,0)),""))</f>
        <v>7.8947470839298775E-2</v>
      </c>
      <c r="AE55" t="str">
        <v>Agamree 40 mg/ml - 100 ml</v>
      </c>
    </row>
    <row r="56" spans="1:31" x14ac:dyDescent="0.2">
      <c r="A56" t="str">
        <v>Naloxon 0.4 mg</v>
      </c>
      <c r="B56" s="30" cm="1">
        <f t="array" ref="B56">IF(A56="","",SUMPRODUCT(('{IX}'!$M$3:$M$877&lt;&gt;"✓")*('{IX}'!$B$3:$B$877=A56)*1))</f>
        <v>2</v>
      </c>
      <c r="C56" s="30" cm="1">
        <f t="array" ref="C56">IF(A56="","",SUMPRODUCT(('{IX}'!$M$3:$M$877&lt;&gt;"✓")*('{IX}'!$B$3:$B$877=A56)*IFERROR('{IX}'!$G$3:$G$877,0)))</f>
        <v>3</v>
      </c>
      <c r="D56" s="33" cm="1">
        <f t="array" ref="D56">IF(A56="","",SUMPRODUCT(('{IX}'!$M$3:$M$877&lt;&gt;"✓")*('{IX}'!$B$3:$B$877=A56)*IFERROR('{IX}'!$G$3:$G$877,0)*IFERROR('{IX}'!$J$3:$J$877,0)))</f>
        <v>241.39999999999998</v>
      </c>
      <c r="E56" s="33" cm="1">
        <f t="array" ref="E56">IF(A56="","",SUMPRODUCT(('{IX}'!$M$3:$M$877&lt;&gt;"✓")*('{IX}'!$B$3:$B$877=A56)*IF(ISNUMBER('{IX}'!$N$3:$N$877)*ISNUMBER('{IX}'!$G$3:$G$877),'{IX}'!$G$3:$G$877*'{IX}'!$N$3:$N$877,0)))</f>
        <v>208.79999999999998</v>
      </c>
      <c r="F56" s="33" cm="1">
        <f t="array" ref="F56">IF(A56="","",SUMPRODUCT(('{IX}'!$M$3:$M$877&lt;&gt;"✓")*('{IX}'!$B$3:$B$877=A56)*IF(ISNUMBER('{IX}'!$N$3:$N$877)*ISNUMBER('{IX}'!$G$3:$G$877)*ISNUMBER('{IX}'!$J$3:$J$877),'{IX}'!$G$3:$G$877*('{IX}'!$J$3:$J$877-'{IX}'!$N$3:$N$877),0)))</f>
        <v>32.600000000000009</v>
      </c>
      <c r="G56" s="37" cm="1">
        <f t="array" ref="G56">IF(A56="","",IFERROR(F56/SUMPRODUCT(('{IX}'!$M$3:$M$877&lt;&gt;"✓")*('{IX}'!$B$3:$B$877=A56)*IF(ISNUMBER('{IX}'!$N$3:$N$877)*ISNUMBER('{IX}'!$G$3:$G$877)*ISNUMBER('{IX}'!$J$3:$J$877),'{IX}'!$G$3:$G$877*'{IX}'!$J$3:$J$877,0)),""))</f>
        <v>0.13504556752278382</v>
      </c>
      <c r="AE56" t="str">
        <v>Agamree 40 mg/ml - 100 ml</v>
      </c>
    </row>
    <row r="57" spans="1:31" x14ac:dyDescent="0.2">
      <c r="A57" t="str">
        <v>Numeta G13%E emulsion for infusion 300 ml</v>
      </c>
      <c r="B57" s="30" cm="1">
        <f t="array" ref="B57">IF(A57="","",SUMPRODUCT(('{IX}'!$M$3:$M$877&lt;&gt;"✓")*('{IX}'!$B$3:$B$877=A57)*1))</f>
        <v>2</v>
      </c>
      <c r="C57" s="30" cm="1">
        <f t="array" ref="C57">IF(A57="","",SUMPRODUCT(('{IX}'!$M$3:$M$877&lt;&gt;"✓")*('{IX}'!$B$3:$B$877=A57)*IFERROR('{IX}'!$G$3:$G$877,0)))</f>
        <v>120</v>
      </c>
      <c r="D57" s="33" cm="1">
        <f t="array" ref="D57">IF(A57="","",SUMPRODUCT(('{IX}'!$M$3:$M$877&lt;&gt;"✓")*('{IX}'!$B$3:$B$877=A57)*IFERROR('{IX}'!$G$3:$G$877,0)*IFERROR('{IX}'!$J$3:$J$877,0)))</f>
        <v>28800</v>
      </c>
      <c r="E57" s="33" cm="1">
        <f t="array" ref="E57">IF(A57="","",SUMPRODUCT(('{IX}'!$M$3:$M$877&lt;&gt;"✓")*('{IX}'!$B$3:$B$877=A57)*IF(ISNUMBER('{IX}'!$N$3:$N$877)*ISNUMBER('{IX}'!$G$3:$G$877),'{IX}'!$G$3:$G$877*'{IX}'!$N$3:$N$877,0)))</f>
        <v>28800</v>
      </c>
      <c r="F57" s="33" cm="1">
        <f t="array" ref="F57">IF(A57="","",SUMPRODUCT(('{IX}'!$M$3:$M$877&lt;&gt;"✓")*('{IX}'!$B$3:$B$877=A57)*IF(ISNUMBER('{IX}'!$N$3:$N$877)*ISNUMBER('{IX}'!$G$3:$G$877)*ISNUMBER('{IX}'!$J$3:$J$877),'{IX}'!$G$3:$G$877*('{IX}'!$J$3:$J$877-'{IX}'!$N$3:$N$877),0)))</f>
        <v>0</v>
      </c>
      <c r="G57" s="37" cm="1">
        <f t="array" ref="G57">IF(A57="","",IFERROR(F57/SUMPRODUCT(('{IX}'!$M$3:$M$877&lt;&gt;"✓")*('{IX}'!$B$3:$B$877=A57)*IF(ISNUMBER('{IX}'!$N$3:$N$877)*ISNUMBER('{IX}'!$G$3:$G$877)*ISNUMBER('{IX}'!$J$3:$J$877),'{IX}'!$G$3:$G$877*'{IX}'!$J$3:$J$877,0)),""))</f>
        <v>0</v>
      </c>
      <c r="AE57" t="str">
        <v>Agamree 40 mg/ml - 100 ml</v>
      </c>
    </row>
    <row r="58" spans="1:31" x14ac:dyDescent="0.2">
      <c r="A58" t="str">
        <v>Numeta G16%E emulsion for infusion 500 ml</v>
      </c>
      <c r="B58" s="30" cm="1">
        <f t="array" ref="B58">IF(A58="","",SUMPRODUCT(('{IX}'!$M$3:$M$877&lt;&gt;"✓")*('{IX}'!$B$3:$B$877=A58)*1))</f>
        <v>3</v>
      </c>
      <c r="C58" s="30" cm="1">
        <f t="array" ref="C58">IF(A58="","",SUMPRODUCT(('{IX}'!$M$3:$M$877&lt;&gt;"✓")*('{IX}'!$B$3:$B$877=A58)*IFERROR('{IX}'!$G$3:$G$877,0)))</f>
        <v>108</v>
      </c>
      <c r="D58" s="33" cm="1">
        <f t="array" ref="D58">IF(A58="","",SUMPRODUCT(('{IX}'!$M$3:$M$877&lt;&gt;"✓")*('{IX}'!$B$3:$B$877=A58)*IFERROR('{IX}'!$G$3:$G$877,0)*IFERROR('{IX}'!$J$3:$J$877,0)))</f>
        <v>15768</v>
      </c>
      <c r="E58" s="33" cm="1">
        <f t="array" ref="E58">IF(A58="","",SUMPRODUCT(('{IX}'!$M$3:$M$877&lt;&gt;"✓")*('{IX}'!$B$3:$B$877=A58)*IF(ISNUMBER('{IX}'!$N$3:$N$877)*ISNUMBER('{IX}'!$G$3:$G$877),'{IX}'!$G$3:$G$877*'{IX}'!$N$3:$N$877,0)))</f>
        <v>15768</v>
      </c>
      <c r="F58" s="33" cm="1">
        <f t="array" ref="F58">IF(A58="","",SUMPRODUCT(('{IX}'!$M$3:$M$877&lt;&gt;"✓")*('{IX}'!$B$3:$B$877=A58)*IF(ISNUMBER('{IX}'!$N$3:$N$877)*ISNUMBER('{IX}'!$G$3:$G$877)*ISNUMBER('{IX}'!$J$3:$J$877),'{IX}'!$G$3:$G$877*('{IX}'!$J$3:$J$877-'{IX}'!$N$3:$N$877),0)))</f>
        <v>0</v>
      </c>
      <c r="G58" s="37" cm="1">
        <f t="array" ref="G58">IF(A58="","",IFERROR(F58/SUMPRODUCT(('{IX}'!$M$3:$M$877&lt;&gt;"✓")*('{IX}'!$B$3:$B$877=A58)*IF(ISNUMBER('{IX}'!$N$3:$N$877)*ISNUMBER('{IX}'!$G$3:$G$877)*ISNUMBER('{IX}'!$J$3:$J$877),'{IX}'!$G$3:$G$877*'{IX}'!$J$3:$J$877,0)),""))</f>
        <v>0</v>
      </c>
      <c r="AE58" t="str">
        <v>Agamree 40 mg/ml - 100 ml</v>
      </c>
    </row>
    <row r="59" spans="1:31" x14ac:dyDescent="0.2">
      <c r="A59" t="str">
        <v>Orfadin 4 mg/ml oral suspension 90 ml</v>
      </c>
      <c r="B59" s="30" cm="1">
        <f t="array" ref="B59">IF(A59="","",SUMPRODUCT(('{IX}'!$M$3:$M$877&lt;&gt;"✓")*('{IX}'!$B$3:$B$877=A59)*1))</f>
        <v>4</v>
      </c>
      <c r="C59" s="30" cm="1">
        <f t="array" ref="C59">IF(A59="","",SUMPRODUCT(('{IX}'!$M$3:$M$877&lt;&gt;"✓")*('{IX}'!$B$3:$B$877=A59)*IFERROR('{IX}'!$G$3:$G$877,0)))</f>
        <v>23</v>
      </c>
      <c r="D59" s="33" cm="1">
        <f t="array" ref="D59">IF(A59="","",SUMPRODUCT(('{IX}'!$M$3:$M$877&lt;&gt;"✓")*('{IX}'!$B$3:$B$877=A59)*IFERROR('{IX}'!$G$3:$G$877,0)*IFERROR('{IX}'!$J$3:$J$877,0)))</f>
        <v>168444</v>
      </c>
      <c r="E59" s="33" cm="1">
        <f t="array" ref="E59">IF(A59="","",SUMPRODUCT(('{IX}'!$M$3:$M$877&lt;&gt;"✓")*('{IX}'!$B$3:$B$877=A59)*IF(ISNUMBER('{IX}'!$N$3:$N$877)*ISNUMBER('{IX}'!$G$3:$G$877),'{IX}'!$G$3:$G$877*'{IX}'!$N$3:$N$877,0)))</f>
        <v>154353</v>
      </c>
      <c r="F59" s="33" cm="1">
        <f t="array" ref="F59">IF(A59="","",SUMPRODUCT(('{IX}'!$M$3:$M$877&lt;&gt;"✓")*('{IX}'!$B$3:$B$877=A59)*IF(ISNUMBER('{IX}'!$N$3:$N$877)*ISNUMBER('{IX}'!$G$3:$G$877)*ISNUMBER('{IX}'!$J$3:$J$877),'{IX}'!$G$3:$G$877*('{IX}'!$J$3:$J$877-'{IX}'!$N$3:$N$877),0)))</f>
        <v>14091</v>
      </c>
      <c r="G59" s="37" cm="1">
        <f t="array" ref="G59">IF(A59="","",IFERROR(F59/SUMPRODUCT(('{IX}'!$M$3:$M$877&lt;&gt;"✓")*('{IX}'!$B$3:$B$877=A59)*IF(ISNUMBER('{IX}'!$N$3:$N$877)*ISNUMBER('{IX}'!$G$3:$G$877)*ISNUMBER('{IX}'!$J$3:$J$877),'{IX}'!$G$3:$G$877*'{IX}'!$J$3:$J$877,0)),""))</f>
        <v>8.3653914654128372E-2</v>
      </c>
      <c r="AE59" t="str">
        <v>Agamree 40 mg/ml - 100 ml</v>
      </c>
    </row>
    <row r="60" spans="1:31" x14ac:dyDescent="0.2">
      <c r="A60" t="str">
        <v>Ovastat 5000 mg</v>
      </c>
      <c r="B60" s="30" cm="1">
        <f t="array" ref="B60">IF(A60="","",SUMPRODUCT(('{IX}'!$M$3:$M$877&lt;&gt;"✓")*('{IX}'!$B$3:$B$877=A60)*1))</f>
        <v>1</v>
      </c>
      <c r="C60" s="30" cm="1">
        <f t="array" ref="C60">IF(A60="","",SUMPRODUCT(('{IX}'!$M$3:$M$877&lt;&gt;"✓")*('{IX}'!$B$3:$B$877=A60)*IFERROR('{IX}'!$G$3:$G$877,0)))</f>
        <v>12</v>
      </c>
      <c r="D60" s="33" cm="1">
        <f t="array" ref="D60">IF(A60="","",SUMPRODUCT(('{IX}'!$M$3:$M$877&lt;&gt;"✓")*('{IX}'!$B$3:$B$877=A60)*IFERROR('{IX}'!$G$3:$G$877,0)*IFERROR('{IX}'!$J$3:$J$877,0)))</f>
        <v>18819.36</v>
      </c>
      <c r="E60" s="33" cm="1">
        <f t="array" ref="E60">IF(A60="","",SUMPRODUCT(('{IX}'!$M$3:$M$877&lt;&gt;"✓")*('{IX}'!$B$3:$B$877=A60)*IF(ISNUMBER('{IX}'!$N$3:$N$877)*ISNUMBER('{IX}'!$G$3:$G$877),'{IX}'!$G$3:$G$877*'{IX}'!$N$3:$N$877,0)))</f>
        <v>18819.36</v>
      </c>
      <c r="F60" s="33" cm="1">
        <f t="array" ref="F60">IF(A60="","",SUMPRODUCT(('{IX}'!$M$3:$M$877&lt;&gt;"✓")*('{IX}'!$B$3:$B$877=A60)*IF(ISNUMBER('{IX}'!$N$3:$N$877)*ISNUMBER('{IX}'!$G$3:$G$877)*ISNUMBER('{IX}'!$J$3:$J$877),'{IX}'!$G$3:$G$877*('{IX}'!$J$3:$J$877-'{IX}'!$N$3:$N$877),0)))</f>
        <v>0</v>
      </c>
      <c r="G60" s="37" cm="1">
        <f t="array" ref="G60">IF(A60="","",IFERROR(F60/SUMPRODUCT(('{IX}'!$M$3:$M$877&lt;&gt;"✓")*('{IX}'!$B$3:$B$877=A60)*IF(ISNUMBER('{IX}'!$N$3:$N$877)*ISNUMBER('{IX}'!$G$3:$G$877)*ISNUMBER('{IX}'!$J$3:$J$877),'{IX}'!$G$3:$G$877*'{IX}'!$J$3:$J$877,0)),""))</f>
        <v>0</v>
      </c>
      <c r="AE60" t="str">
        <v>Agamree 40 mg/ml - 100 ml</v>
      </c>
    </row>
    <row r="61" spans="1:31" x14ac:dyDescent="0.2">
      <c r="A61" t="str">
        <v>Oxlumo 94,5 mg/0,5 ml solution for injection x 1</v>
      </c>
      <c r="B61" s="30" cm="1">
        <f t="array" ref="B61">IF(A61="","",SUMPRODUCT(('{IX}'!$M$3:$M$877&lt;&gt;"✓")*('{IX}'!$B$3:$B$877=A61)*1))</f>
        <v>1</v>
      </c>
      <c r="C61" s="30" cm="1">
        <f t="array" ref="C61">IF(A61="","",SUMPRODUCT(('{IX}'!$M$3:$M$877&lt;&gt;"✓")*('{IX}'!$B$3:$B$877=A61)*IFERROR('{IX}'!$G$3:$G$877,0)))</f>
        <v>1</v>
      </c>
      <c r="D61" s="33" cm="1">
        <f t="array" ref="D61">IF(A61="","",SUMPRODUCT(('{IX}'!$M$3:$M$877&lt;&gt;"✓")*('{IX}'!$B$3:$B$877=A61)*IFERROR('{IX}'!$G$3:$G$877,0)*IFERROR('{IX}'!$J$3:$J$877,0)))</f>
        <v>105614.82</v>
      </c>
      <c r="E61" s="33" cm="1">
        <f t="array" ref="E61">IF(A61="","",SUMPRODUCT(('{IX}'!$M$3:$M$877&lt;&gt;"✓")*('{IX}'!$B$3:$B$877=A61)*IF(ISNUMBER('{IX}'!$N$3:$N$877)*ISNUMBER('{IX}'!$G$3:$G$877),'{IX}'!$G$3:$G$877*'{IX}'!$N$3:$N$877,0)))</f>
        <v>105614.82</v>
      </c>
      <c r="F61" s="33" cm="1">
        <f t="array" ref="F61">IF(A61="","",SUMPRODUCT(('{IX}'!$M$3:$M$877&lt;&gt;"✓")*('{IX}'!$B$3:$B$877=A61)*IF(ISNUMBER('{IX}'!$N$3:$N$877)*ISNUMBER('{IX}'!$G$3:$G$877)*ISNUMBER('{IX}'!$J$3:$J$877),'{IX}'!$G$3:$G$877*('{IX}'!$J$3:$J$877-'{IX}'!$N$3:$N$877),0)))</f>
        <v>0</v>
      </c>
      <c r="G61" s="37" cm="1">
        <f t="array" ref="G61">IF(A61="","",IFERROR(F61/SUMPRODUCT(('{IX}'!$M$3:$M$877&lt;&gt;"✓")*('{IX}'!$B$3:$B$877=A61)*IF(ISNUMBER('{IX}'!$N$3:$N$877)*ISNUMBER('{IX}'!$G$3:$G$877)*ISNUMBER('{IX}'!$J$3:$J$877),'{IX}'!$G$3:$G$877*'{IX}'!$J$3:$J$877,0)),""))</f>
        <v>0</v>
      </c>
      <c r="AE61" t="str">
        <v>Agamree 40 mg/ml - 100 ml</v>
      </c>
    </row>
    <row r="62" spans="1:31" x14ac:dyDescent="0.2">
      <c r="A62" t="str">
        <v>Posacinazole 40mg/ ml 105 ml</v>
      </c>
      <c r="B62" s="30" cm="1">
        <f t="array" ref="B62">IF(A62="","",SUMPRODUCT(('{IX}'!$M$3:$M$877&lt;&gt;"✓")*('{IX}'!$B$3:$B$877=A62)*1))</f>
        <v>2</v>
      </c>
      <c r="C62" s="30" cm="1">
        <f t="array" ref="C62">IF(A62="","",SUMPRODUCT(('{IX}'!$M$3:$M$877&lt;&gt;"✓")*('{IX}'!$B$3:$B$877=A62)*IFERROR('{IX}'!$G$3:$G$877,0)))</f>
        <v>25</v>
      </c>
      <c r="D62" s="33" cm="1">
        <f t="array" ref="D62">IF(A62="","",SUMPRODUCT(('{IX}'!$M$3:$M$877&lt;&gt;"✓")*('{IX}'!$B$3:$B$877=A62)*IFERROR('{IX}'!$G$3:$G$877,0)*IFERROR('{IX}'!$J$3:$J$877,0)))</f>
        <v>14549.3</v>
      </c>
      <c r="E62" s="33" cm="1">
        <f t="array" ref="E62">IF(A62="","",SUMPRODUCT(('{IX}'!$M$3:$M$877&lt;&gt;"✓")*('{IX}'!$B$3:$B$877=A62)*IF(ISNUMBER('{IX}'!$N$3:$N$877)*ISNUMBER('{IX}'!$G$3:$G$877),'{IX}'!$G$3:$G$877*'{IX}'!$N$3:$N$877,0)))</f>
        <v>13666.25</v>
      </c>
      <c r="F62" s="33" cm="1">
        <f t="array" ref="F62">IF(A62="","",SUMPRODUCT(('{IX}'!$M$3:$M$877&lt;&gt;"✓")*('{IX}'!$B$3:$B$877=A62)*IF(ISNUMBER('{IX}'!$N$3:$N$877)*ISNUMBER('{IX}'!$G$3:$G$877)*ISNUMBER('{IX}'!$J$3:$J$877),'{IX}'!$G$3:$G$877*('{IX}'!$J$3:$J$877-'{IX}'!$N$3:$N$877),0)))</f>
        <v>883.05000000000007</v>
      </c>
      <c r="G62" s="37" cm="1">
        <f t="array" ref="G62">IF(A62="","",IFERROR(F62/SUMPRODUCT(('{IX}'!$M$3:$M$877&lt;&gt;"✓")*('{IX}'!$B$3:$B$877=A62)*IF(ISNUMBER('{IX}'!$N$3:$N$877)*ISNUMBER('{IX}'!$G$3:$G$877)*ISNUMBER('{IX}'!$J$3:$J$877),'{IX}'!$G$3:$G$877*'{IX}'!$J$3:$J$877,0)),""))</f>
        <v>6.0693641618497114E-2</v>
      </c>
      <c r="AE62" t="str">
        <v>Agamree 40 mg/ml - 100 ml</v>
      </c>
    </row>
    <row r="63" spans="1:31" x14ac:dyDescent="0.2">
      <c r="A63" t="str">
        <v>Posaconazole 100 mg</v>
      </c>
      <c r="B63" s="30" cm="1">
        <f t="array" ref="B63">IF(A63="","",SUMPRODUCT(('{IX}'!$M$3:$M$877&lt;&gt;"✓")*('{IX}'!$B$3:$B$877=A63)*1))</f>
        <v>1</v>
      </c>
      <c r="C63" s="30" cm="1">
        <f t="array" ref="C63">IF(A63="","",SUMPRODUCT(('{IX}'!$M$3:$M$877&lt;&gt;"✓")*('{IX}'!$B$3:$B$877=A63)*IFERROR('{IX}'!$G$3:$G$877,0)))</f>
        <v>5</v>
      </c>
      <c r="D63" s="33" cm="1">
        <f t="array" ref="D63">IF(A63="","",SUMPRODUCT(('{IX}'!$M$3:$M$877&lt;&gt;"✓")*('{IX}'!$B$3:$B$877=A63)*IFERROR('{IX}'!$G$3:$G$877,0)*IFERROR('{IX}'!$J$3:$J$877,0)))</f>
        <v>3190</v>
      </c>
      <c r="E63" s="33" cm="1">
        <f t="array" ref="E63">IF(A63="","",SUMPRODUCT(('{IX}'!$M$3:$M$877&lt;&gt;"✓")*('{IX}'!$B$3:$B$877=A63)*IF(ISNUMBER('{IX}'!$N$3:$N$877)*ISNUMBER('{IX}'!$G$3:$G$877),'{IX}'!$G$3:$G$877*'{IX}'!$N$3:$N$877,0)))</f>
        <v>3190</v>
      </c>
      <c r="F63" s="33" cm="1">
        <f t="array" ref="F63">IF(A63="","",SUMPRODUCT(('{IX}'!$M$3:$M$877&lt;&gt;"✓")*('{IX}'!$B$3:$B$877=A63)*IF(ISNUMBER('{IX}'!$N$3:$N$877)*ISNUMBER('{IX}'!$G$3:$G$877)*ISNUMBER('{IX}'!$J$3:$J$877),'{IX}'!$G$3:$G$877*('{IX}'!$J$3:$J$877-'{IX}'!$N$3:$N$877),0)))</f>
        <v>0</v>
      </c>
      <c r="G63" s="37" cm="1">
        <f t="array" ref="G63">IF(A63="","",IFERROR(F63/SUMPRODUCT(('{IX}'!$M$3:$M$877&lt;&gt;"✓")*('{IX}'!$B$3:$B$877=A63)*IF(ISNUMBER('{IX}'!$N$3:$N$877)*ISNUMBER('{IX}'!$G$3:$G$877)*ISNUMBER('{IX}'!$J$3:$J$877),'{IX}'!$G$3:$G$877*'{IX}'!$J$3:$J$877,0)),""))</f>
        <v>0</v>
      </c>
      <c r="AE63" t="str">
        <v>Agamree 40 mg/ml - 100 ml</v>
      </c>
    </row>
    <row r="64" spans="1:31" x14ac:dyDescent="0.2">
      <c r="A64" t="str">
        <v>Privigen 100 mg/ml - 25 ml x 1 vial</v>
      </c>
      <c r="B64" s="30" cm="1">
        <f t="array" ref="B64">IF(A64="","",SUMPRODUCT(('{IX}'!$M$3:$M$877&lt;&gt;"✓")*('{IX}'!$B$3:$B$877=A64)*1))</f>
        <v>1</v>
      </c>
      <c r="C64" s="30" cm="1">
        <f t="array" ref="C64">IF(A64="","",SUMPRODUCT(('{IX}'!$M$3:$M$877&lt;&gt;"✓")*('{IX}'!$B$3:$B$877=A64)*IFERROR('{IX}'!$G$3:$G$877,0)))</f>
        <v>6</v>
      </c>
      <c r="D64" s="33" cm="1">
        <f t="array" ref="D64">IF(A64="","",SUMPRODUCT(('{IX}'!$M$3:$M$877&lt;&gt;"✓")*('{IX}'!$B$3:$B$877=A64)*IFERROR('{IX}'!$G$3:$G$877,0)*IFERROR('{IX}'!$J$3:$J$877,0)))</f>
        <v>1832.3999999999999</v>
      </c>
      <c r="E64" s="33" cm="1">
        <f t="array" ref="E64">IF(A64="","",SUMPRODUCT(('{IX}'!$M$3:$M$877&lt;&gt;"✓")*('{IX}'!$B$3:$B$877=A64)*IF(ISNUMBER('{IX}'!$N$3:$N$877)*ISNUMBER('{IX}'!$G$3:$G$877),'{IX}'!$G$3:$G$877*'{IX}'!$N$3:$N$877,0)))</f>
        <v>1832.3999999999999</v>
      </c>
      <c r="F64" s="33" cm="1">
        <f t="array" ref="F64">IF(A64="","",SUMPRODUCT(('{IX}'!$M$3:$M$877&lt;&gt;"✓")*('{IX}'!$B$3:$B$877=A64)*IF(ISNUMBER('{IX}'!$N$3:$N$877)*ISNUMBER('{IX}'!$G$3:$G$877)*ISNUMBER('{IX}'!$J$3:$J$877),'{IX}'!$G$3:$G$877*('{IX}'!$J$3:$J$877-'{IX}'!$N$3:$N$877),0)))</f>
        <v>0</v>
      </c>
      <c r="G64" s="37" cm="1">
        <f t="array" ref="G64">IF(A64="","",IFERROR(F64/SUMPRODUCT(('{IX}'!$M$3:$M$877&lt;&gt;"✓")*('{IX}'!$B$3:$B$877=A64)*IF(ISNUMBER('{IX}'!$N$3:$N$877)*ISNUMBER('{IX}'!$G$3:$G$877)*ISNUMBER('{IX}'!$J$3:$J$877),'{IX}'!$G$3:$G$877*'{IX}'!$J$3:$J$877,0)),""))</f>
        <v>0</v>
      </c>
      <c r="AE64" t="str">
        <v>Agamree 40 mg/ml - 100 ml</v>
      </c>
    </row>
    <row r="65" spans="1:31" x14ac:dyDescent="0.2">
      <c r="A65" t="str">
        <v>Privigen 100 mg/ml -100 ml x 1 vial</v>
      </c>
      <c r="B65" s="30" cm="1">
        <f t="array" ref="B65">IF(A65="","",SUMPRODUCT(('{IX}'!$M$3:$M$877&lt;&gt;"✓")*('{IX}'!$B$3:$B$877=A65)*1))</f>
        <v>5</v>
      </c>
      <c r="C65" s="30" cm="1">
        <f t="array" ref="C65">IF(A65="","",SUMPRODUCT(('{IX}'!$M$3:$M$877&lt;&gt;"✓")*('{IX}'!$B$3:$B$877=A65)*IFERROR('{IX}'!$G$3:$G$877,0)))</f>
        <v>110</v>
      </c>
      <c r="D65" s="33" cm="1">
        <f t="array" ref="D65">IF(A65="","",SUMPRODUCT(('{IX}'!$M$3:$M$877&lt;&gt;"✓")*('{IX}'!$B$3:$B$877=A65)*IFERROR('{IX}'!$G$3:$G$877,0)*IFERROR('{IX}'!$J$3:$J$877,0)))</f>
        <v>130403.9</v>
      </c>
      <c r="E65" s="33" cm="1">
        <f t="array" ref="E65">IF(A65="","",SUMPRODUCT(('{IX}'!$M$3:$M$877&lt;&gt;"✓")*('{IX}'!$B$3:$B$877=A65)*IF(ISNUMBER('{IX}'!$N$3:$N$877)*ISNUMBER('{IX}'!$G$3:$G$877),'{IX}'!$G$3:$G$877*'{IX}'!$N$3:$N$877,0)))</f>
        <v>130402.8</v>
      </c>
      <c r="F65" s="33" cm="1">
        <f t="array" ref="F65">IF(A65="","",SUMPRODUCT(('{IX}'!$M$3:$M$877&lt;&gt;"✓")*('{IX}'!$B$3:$B$877=A65)*IF(ISNUMBER('{IX}'!$N$3:$N$877)*ISNUMBER('{IX}'!$G$3:$G$877)*ISNUMBER('{IX}'!$J$3:$J$877),'{IX}'!$G$3:$G$877*('{IX}'!$J$3:$J$877-'{IX}'!$N$3:$N$877),0)))</f>
        <v>1.0999999999989996</v>
      </c>
      <c r="G65" s="37" cm="1">
        <f t="array" ref="G65">IF(A65="","",IFERROR(F65/SUMPRODUCT(('{IX}'!$M$3:$M$877&lt;&gt;"✓")*('{IX}'!$B$3:$B$877=A65)*IF(ISNUMBER('{IX}'!$N$3:$N$877)*ISNUMBER('{IX}'!$G$3:$G$877)*ISNUMBER('{IX}'!$J$3:$J$877),'{IX}'!$G$3:$G$877*'{IX}'!$J$3:$J$877,0)),""))</f>
        <v>8.4353305384194769E-6</v>
      </c>
      <c r="AE65" t="str">
        <v>Agamree 40 mg/ml - 100 ml</v>
      </c>
    </row>
    <row r="66" spans="1:31" x14ac:dyDescent="0.2">
      <c r="A66" t="str">
        <v>Proglicem capsules (hard) 100 mg x100</v>
      </c>
      <c r="B66" s="30" cm="1">
        <f t="array" ref="B66">IF(A66="","",SUMPRODUCT(('{IX}'!$M$3:$M$877&lt;&gt;"✓")*('{IX}'!$B$3:$B$877=A66)*1))</f>
        <v>4</v>
      </c>
      <c r="C66" s="30" cm="1">
        <f t="array" ref="C66">IF(A66="","",SUMPRODUCT(('{IX}'!$M$3:$M$877&lt;&gt;"✓")*('{IX}'!$B$3:$B$877=A66)*IFERROR('{IX}'!$G$3:$G$877,0)))</f>
        <v>12</v>
      </c>
      <c r="D66" s="33" cm="1">
        <f t="array" ref="D66">IF(A66="","",SUMPRODUCT(('{IX}'!$M$3:$M$877&lt;&gt;"✓")*('{IX}'!$B$3:$B$877=A66)*IFERROR('{IX}'!$G$3:$G$877,0)*IFERROR('{IX}'!$J$3:$J$877,0)))</f>
        <v>3888.12</v>
      </c>
      <c r="E66" s="33" cm="1">
        <f t="array" ref="E66">IF(A66="","",SUMPRODUCT(('{IX}'!$M$3:$M$877&lt;&gt;"✓")*('{IX}'!$B$3:$B$877=A66)*IF(ISNUMBER('{IX}'!$N$3:$N$877)*ISNUMBER('{IX}'!$G$3:$G$877),'{IX}'!$G$3:$G$877*'{IX}'!$N$3:$N$877,0)))</f>
        <v>48.36</v>
      </c>
      <c r="F66" s="33" cm="1">
        <f t="array" ref="F66">IF(A66="","",SUMPRODUCT(('{IX}'!$M$3:$M$877&lt;&gt;"✓")*('{IX}'!$B$3:$B$877=A66)*IF(ISNUMBER('{IX}'!$N$3:$N$877)*ISNUMBER('{IX}'!$G$3:$G$877)*ISNUMBER('{IX}'!$J$3:$J$877),'{IX}'!$G$3:$G$877*('{IX}'!$J$3:$J$877-'{IX}'!$N$3:$N$877),0)))</f>
        <v>3839.76</v>
      </c>
      <c r="G66" s="37" cm="1">
        <f t="array" ref="G66">IF(A66="","",IFERROR(F66/SUMPRODUCT(('{IX}'!$M$3:$M$877&lt;&gt;"✓")*('{IX}'!$B$3:$B$877=A66)*IF(ISNUMBER('{IX}'!$N$3:$N$877)*ISNUMBER('{IX}'!$G$3:$G$877)*ISNUMBER('{IX}'!$J$3:$J$877),'{IX}'!$G$3:$G$877*'{IX}'!$J$3:$J$877,0)),""))</f>
        <v>0.98756211228048529</v>
      </c>
      <c r="AE66" t="str">
        <v>Agamree 40 mg/ml - 100 ml</v>
      </c>
    </row>
    <row r="67" spans="1:31" x14ac:dyDescent="0.2">
      <c r="A67" t="str">
        <v>Qarziba 20 mg/4.5 ml concentrate for solution for infusion x1</v>
      </c>
      <c r="B67" s="30" cm="1">
        <f t="array" ref="B67">IF(A67="","",SUMPRODUCT(('{IX}'!$M$3:$M$877&lt;&gt;"✓")*('{IX}'!$B$3:$B$877=A67)*1))</f>
        <v>32</v>
      </c>
      <c r="C67" s="30" cm="1">
        <f t="array" ref="C67">IF(A67="","",SUMPRODUCT(('{IX}'!$M$3:$M$877&lt;&gt;"✓")*('{IX}'!$B$3:$B$877=A67)*IFERROR('{IX}'!$G$3:$G$877,0)))</f>
        <v>167</v>
      </c>
      <c r="D67" s="33" cm="1">
        <f t="array" ref="D67">IF(A67="","",SUMPRODUCT(('{IX}'!$M$3:$M$877&lt;&gt;"✓")*('{IX}'!$B$3:$B$877=A67)*IFERROR('{IX}'!$G$3:$G$877,0)*IFERROR('{IX}'!$J$3:$J$877,0)))</f>
        <v>5009856.4000000004</v>
      </c>
      <c r="E67" s="33" cm="1">
        <f t="array" ref="E67">IF(A67="","",SUMPRODUCT(('{IX}'!$M$3:$M$877&lt;&gt;"✓")*('{IX}'!$B$3:$B$877=A67)*IF(ISNUMBER('{IX}'!$N$3:$N$877)*ISNUMBER('{IX}'!$G$3:$G$877),'{IX}'!$G$3:$G$877*'{IX}'!$N$3:$N$877,0)))</f>
        <v>3841000</v>
      </c>
      <c r="F67" s="33" cm="1">
        <f t="array" ref="F67">IF(A67="","",SUMPRODUCT(('{IX}'!$M$3:$M$877&lt;&gt;"✓")*('{IX}'!$B$3:$B$877=A67)*IF(ISNUMBER('{IX}'!$N$3:$N$877)*ISNUMBER('{IX}'!$G$3:$G$877)*ISNUMBER('{IX}'!$J$3:$J$877),'{IX}'!$G$3:$G$877*('{IX}'!$J$3:$J$877-'{IX}'!$N$3:$N$877),0)))</f>
        <v>1168856.3999999999</v>
      </c>
      <c r="G67" s="37" cm="1">
        <f t="array" ref="G67">IF(A67="","",IFERROR(F67/SUMPRODUCT(('{IX}'!$M$3:$M$877&lt;&gt;"✓")*('{IX}'!$B$3:$B$877=A67)*IF(ISNUMBER('{IX}'!$N$3:$N$877)*ISNUMBER('{IX}'!$G$3:$G$877)*ISNUMBER('{IX}'!$J$3:$J$877),'{IX}'!$G$3:$G$877*'{IX}'!$J$3:$J$877,0)),""))</f>
        <v>0.23331135798622887</v>
      </c>
      <c r="AE67" t="str">
        <v>Agamree 40 mg/ml - 100 ml</v>
      </c>
    </row>
    <row r="68" spans="1:31" x14ac:dyDescent="0.2">
      <c r="A68" t="str">
        <v>Raxone 150 mg x 180 tabl</v>
      </c>
      <c r="B68" s="30" cm="1">
        <f t="array" ref="B68">IF(A68="","",SUMPRODUCT(('{IX}'!$M$3:$M$877&lt;&gt;"✓")*('{IX}'!$B$3:$B$877=A68)*1))</f>
        <v>5</v>
      </c>
      <c r="C68" s="30" cm="1">
        <f t="array" ref="C68">IF(A68="","",SUMPRODUCT(('{IX}'!$M$3:$M$877&lt;&gt;"✓")*('{IX}'!$B$3:$B$877=A68)*IFERROR('{IX}'!$G$3:$G$877,0)))</f>
        <v>15</v>
      </c>
      <c r="D68" s="33" cm="1">
        <f t="array" ref="D68">IF(A68="","",SUMPRODUCT(('{IX}'!$M$3:$M$877&lt;&gt;"✓")*('{IX}'!$B$3:$B$877=A68)*IFERROR('{IX}'!$G$3:$G$877,0)*IFERROR('{IX}'!$J$3:$J$877,0)))</f>
        <v>198164.85</v>
      </c>
      <c r="E68" s="33" cm="1">
        <f t="array" ref="E68">IF(A68="","",SUMPRODUCT(('{IX}'!$M$3:$M$877&lt;&gt;"✓")*('{IX}'!$B$3:$B$877=A68)*IF(ISNUMBER('{IX}'!$N$3:$N$877)*ISNUMBER('{IX}'!$G$3:$G$877),'{IX}'!$G$3:$G$877*'{IX}'!$N$3:$N$877,0)))</f>
        <v>159750</v>
      </c>
      <c r="F68" s="33" cm="1">
        <f t="array" ref="F68">IF(A68="","",SUMPRODUCT(('{IX}'!$M$3:$M$877&lt;&gt;"✓")*('{IX}'!$B$3:$B$877=A68)*IF(ISNUMBER('{IX}'!$N$3:$N$877)*ISNUMBER('{IX}'!$G$3:$G$877)*ISNUMBER('{IX}'!$J$3:$J$877),'{IX}'!$G$3:$G$877*('{IX}'!$J$3:$J$877-'{IX}'!$N$3:$N$877),0)))</f>
        <v>38414.850000000006</v>
      </c>
      <c r="G68" s="37" cm="1">
        <f t="array" ref="G68">IF(A68="","",IFERROR(F68/SUMPRODUCT(('{IX}'!$M$3:$M$877&lt;&gt;"✓")*('{IX}'!$B$3:$B$877=A68)*IF(ISNUMBER('{IX}'!$N$3:$N$877)*ISNUMBER('{IX}'!$G$3:$G$877)*ISNUMBER('{IX}'!$J$3:$J$877),'{IX}'!$G$3:$G$877*'{IX}'!$J$3:$J$877,0)),""))</f>
        <v>0.19385299663386318</v>
      </c>
      <c r="AE68" t="str">
        <v>Agamree 40 mg/ml - 100 ml</v>
      </c>
    </row>
    <row r="69" spans="1:31" x14ac:dyDescent="0.2">
      <c r="A69" t="str">
        <v>Revestive 1,25 mg powder and solvent for solution for injection x 28</v>
      </c>
      <c r="B69" s="30" cm="1">
        <f t="array" ref="B69">IF(A69="","",SUMPRODUCT(('{IX}'!$M$3:$M$877&lt;&gt;"✓")*('{IX}'!$B$3:$B$877=A69)*1))</f>
        <v>3</v>
      </c>
      <c r="C69" s="30" cm="1">
        <f t="array" ref="C69">IF(A69="","",SUMPRODUCT(('{IX}'!$M$3:$M$877&lt;&gt;"✓")*('{IX}'!$B$3:$B$877=A69)*IFERROR('{IX}'!$G$3:$G$877,0)))</f>
        <v>9</v>
      </c>
      <c r="D69" s="33" cm="1">
        <f t="array" ref="D69">IF(A69="","",SUMPRODUCT(('{IX}'!$M$3:$M$877&lt;&gt;"✓")*('{IX}'!$B$3:$B$877=A69)*IFERROR('{IX}'!$G$3:$G$877,0)*IFERROR('{IX}'!$J$3:$J$877,0)))</f>
        <v>292800</v>
      </c>
      <c r="E69" s="33" cm="1">
        <f t="array" ref="E69">IF(A69="","",SUMPRODUCT(('{IX}'!$M$3:$M$877&lt;&gt;"✓")*('{IX}'!$B$3:$B$877=A69)*IF(ISNUMBER('{IX}'!$N$3:$N$877)*ISNUMBER('{IX}'!$G$3:$G$877),'{IX}'!$G$3:$G$877*'{IX}'!$N$3:$N$877,0)))</f>
        <v>277200</v>
      </c>
      <c r="F69" s="33" cm="1">
        <f t="array" ref="F69">IF(A69="","",SUMPRODUCT(('{IX}'!$M$3:$M$877&lt;&gt;"✓")*('{IX}'!$B$3:$B$877=A69)*IF(ISNUMBER('{IX}'!$N$3:$N$877)*ISNUMBER('{IX}'!$G$3:$G$877)*ISNUMBER('{IX}'!$J$3:$J$877),'{IX}'!$G$3:$G$877*('{IX}'!$J$3:$J$877-'{IX}'!$N$3:$N$877),0)))</f>
        <v>15600</v>
      </c>
      <c r="G69" s="37" cm="1">
        <f t="array" ref="G69">IF(A69="","",IFERROR(F69/SUMPRODUCT(('{IX}'!$M$3:$M$877&lt;&gt;"✓")*('{IX}'!$B$3:$B$877=A69)*IF(ISNUMBER('{IX}'!$N$3:$N$877)*ISNUMBER('{IX}'!$G$3:$G$877)*ISNUMBER('{IX}'!$J$3:$J$877),'{IX}'!$G$3:$G$877*'{IX}'!$J$3:$J$877,0)),""))</f>
        <v>5.3278688524590161E-2</v>
      </c>
      <c r="AE69" t="str">
        <v>Agamree 40 mg/ml - 100 ml</v>
      </c>
    </row>
    <row r="70" spans="1:31" x14ac:dyDescent="0.2">
      <c r="A70" t="str">
        <v>Revestive 1.25 mg powder and solvent for solution for injection</v>
      </c>
      <c r="B70" s="30" cm="1">
        <f t="array" ref="B70">IF(A70="","",SUMPRODUCT(('{IX}'!$M$3:$M$877&lt;&gt;"✓")*('{IX}'!$B$3:$B$877=A70)*1))</f>
        <v>38</v>
      </c>
      <c r="C70" s="30" cm="1">
        <f t="array" ref="C70">IF(A70="","",SUMPRODUCT(('{IX}'!$M$3:$M$877&lt;&gt;"✓")*('{IX}'!$B$3:$B$877=A70)*IFERROR('{IX}'!$G$3:$G$877,0)))</f>
        <v>114</v>
      </c>
      <c r="D70" s="33" cm="1">
        <f t="array" ref="D70">IF(A70="","",SUMPRODUCT(('{IX}'!$M$3:$M$877&lt;&gt;"✓")*('{IX}'!$B$3:$B$877=A70)*IFERROR('{IX}'!$G$3:$G$877,0)*IFERROR('{IX}'!$J$3:$J$877,0)))</f>
        <v>4068390.4800000009</v>
      </c>
      <c r="E70" s="33" cm="1">
        <f t="array" ref="E70">IF(A70="","",SUMPRODUCT(('{IX}'!$M$3:$M$877&lt;&gt;"✓")*('{IX}'!$B$3:$B$877=A70)*IF(ISNUMBER('{IX}'!$N$3:$N$877)*ISNUMBER('{IX}'!$G$3:$G$877),'{IX}'!$G$3:$G$877*'{IX}'!$N$3:$N$877,0)))</f>
        <v>3511200</v>
      </c>
      <c r="F70" s="33" cm="1">
        <f t="array" ref="F70">IF(A70="","",SUMPRODUCT(('{IX}'!$M$3:$M$877&lt;&gt;"✓")*('{IX}'!$B$3:$B$877=A70)*IF(ISNUMBER('{IX}'!$N$3:$N$877)*ISNUMBER('{IX}'!$G$3:$G$877)*ISNUMBER('{IX}'!$J$3:$J$877),'{IX}'!$G$3:$G$877*('{IX}'!$J$3:$J$877-'{IX}'!$N$3:$N$877),0)))</f>
        <v>557190.4800000001</v>
      </c>
      <c r="G70" s="37" cm="1">
        <f t="array" ref="G70">IF(A70="","",IFERROR(F70/SUMPRODUCT(('{IX}'!$M$3:$M$877&lt;&gt;"✓")*('{IX}'!$B$3:$B$877=A70)*IF(ISNUMBER('{IX}'!$N$3:$N$877)*ISNUMBER('{IX}'!$G$3:$G$877)*ISNUMBER('{IX}'!$J$3:$J$877),'{IX}'!$G$3:$G$877*'{IX}'!$J$3:$J$877,0)),""))</f>
        <v>0.13695599838292807</v>
      </c>
      <c r="AE70" t="str">
        <v>Agilus 120 mg</v>
      </c>
    </row>
    <row r="71" spans="1:31" x14ac:dyDescent="0.2">
      <c r="A71" t="str">
        <v>Revestive 5 mg powder and solvent for solution for injection</v>
      </c>
      <c r="B71" s="30" cm="1">
        <f t="array" ref="B71">IF(A71="","",SUMPRODUCT(('{IX}'!$M$3:$M$877&lt;&gt;"✓")*('{IX}'!$B$3:$B$877=A71)*1))</f>
        <v>4</v>
      </c>
      <c r="C71" s="30" cm="1">
        <f t="array" ref="C71">IF(A71="","",SUMPRODUCT(('{IX}'!$M$3:$M$877&lt;&gt;"✓")*('{IX}'!$B$3:$B$877=A71)*IFERROR('{IX}'!$G$3:$G$877,0)))</f>
        <v>12</v>
      </c>
      <c r="D71" s="33" cm="1">
        <f t="array" ref="D71">IF(A71="","",SUMPRODUCT(('{IX}'!$M$3:$M$877&lt;&gt;"✓")*('{IX}'!$B$3:$B$877=A71)*IFERROR('{IX}'!$G$3:$G$877,0)*IFERROR('{IX}'!$J$3:$J$877,0)))</f>
        <v>1380146.04</v>
      </c>
      <c r="E71" s="33" cm="1">
        <f t="array" ref="E71">IF(A71="","",SUMPRODUCT(('{IX}'!$M$3:$M$877&lt;&gt;"✓")*('{IX}'!$B$3:$B$877=A71)*IF(ISNUMBER('{IX}'!$N$3:$N$877)*ISNUMBER('{IX}'!$G$3:$G$877),'{IX}'!$G$3:$G$877*'{IX}'!$N$3:$N$877,0)))</f>
        <v>1310400</v>
      </c>
      <c r="F71" s="33" cm="1">
        <f t="array" ref="F71">IF(A71="","",SUMPRODUCT(('{IX}'!$M$3:$M$877&lt;&gt;"✓")*('{IX}'!$B$3:$B$877=A71)*IF(ISNUMBER('{IX}'!$N$3:$N$877)*ISNUMBER('{IX}'!$G$3:$G$877)*ISNUMBER('{IX}'!$J$3:$J$877),'{IX}'!$G$3:$G$877*('{IX}'!$J$3:$J$877-'{IX}'!$N$3:$N$877),0)))</f>
        <v>69746.040000000023</v>
      </c>
      <c r="G71" s="37" cm="1">
        <f t="array" ref="G71">IF(A71="","",IFERROR(F71/SUMPRODUCT(('{IX}'!$M$3:$M$877&lt;&gt;"✓")*('{IX}'!$B$3:$B$877=A71)*IF(ISNUMBER('{IX}'!$N$3:$N$877)*ISNUMBER('{IX}'!$G$3:$G$877)*ISNUMBER('{IX}'!$J$3:$J$877),'{IX}'!$G$3:$G$877*'{IX}'!$J$3:$J$877,0)),""))</f>
        <v>5.0535260746754032E-2</v>
      </c>
      <c r="AE71" t="str">
        <v>Alkeran 50 mg</v>
      </c>
    </row>
    <row r="72" spans="1:31" x14ac:dyDescent="0.2">
      <c r="A72" t="str">
        <v>Sephience  1000 mg oral powder x 30</v>
      </c>
      <c r="B72" s="30" cm="1">
        <f t="array" ref="B72">IF(A72="","",SUMPRODUCT(('{IX}'!$M$3:$M$877&lt;&gt;"✓")*('{IX}'!$B$3:$B$877=A72)*1))</f>
        <v>6</v>
      </c>
      <c r="C72" s="30" cm="1">
        <f t="array" ref="C72">IF(A72="","",SUMPRODUCT(('{IX}'!$M$3:$M$877&lt;&gt;"✓")*('{IX}'!$B$3:$B$877=A72)*IFERROR('{IX}'!$G$3:$G$877,0)))</f>
        <v>36</v>
      </c>
      <c r="D72" s="33" cm="1">
        <f t="array" ref="D72">IF(A72="","",SUMPRODUCT(('{IX}'!$M$3:$M$877&lt;&gt;"✓")*('{IX}'!$B$3:$B$877=A72)*IFERROR('{IX}'!$G$3:$G$877,0)*IFERROR('{IX}'!$J$3:$J$877,0)))</f>
        <v>1530358.9200000002</v>
      </c>
      <c r="E72" s="33" cm="1">
        <f t="array" ref="E72">IF(A72="","",SUMPRODUCT(('{IX}'!$M$3:$M$877&lt;&gt;"✓")*('{IX}'!$B$3:$B$877=A72)*IF(ISNUMBER('{IX}'!$N$3:$N$877)*ISNUMBER('{IX}'!$G$3:$G$877),'{IX}'!$G$3:$G$877*'{IX}'!$N$3:$N$877,0)))</f>
        <v>1530358.9200000002</v>
      </c>
      <c r="F72" s="33" cm="1">
        <f t="array" ref="F72">IF(A72="","",SUMPRODUCT(('{IX}'!$M$3:$M$877&lt;&gt;"✓")*('{IX}'!$B$3:$B$877=A72)*IF(ISNUMBER('{IX}'!$N$3:$N$877)*ISNUMBER('{IX}'!$G$3:$G$877)*ISNUMBER('{IX}'!$J$3:$J$877),'{IX}'!$G$3:$G$877*('{IX}'!$J$3:$J$877-'{IX}'!$N$3:$N$877),0)))</f>
        <v>0</v>
      </c>
      <c r="G72" s="37" cm="1">
        <f t="array" ref="G72">IF(A72="","",IFERROR(F72/SUMPRODUCT(('{IX}'!$M$3:$M$877&lt;&gt;"✓")*('{IX}'!$B$3:$B$877=A72)*IF(ISNUMBER('{IX}'!$N$3:$N$877)*ISNUMBER('{IX}'!$G$3:$G$877)*ISNUMBER('{IX}'!$J$3:$J$877),'{IX}'!$G$3:$G$877*'{IX}'!$J$3:$J$877,0)),""))</f>
        <v>0</v>
      </c>
      <c r="AE72" t="str">
        <v>Alkeran 50 mg</v>
      </c>
    </row>
    <row r="73" spans="1:31" x14ac:dyDescent="0.2">
      <c r="A73" t="str">
        <v>Sephience  250 mg oral powder x 30</v>
      </c>
      <c r="B73" s="30" cm="1">
        <f t="array" ref="B73">IF(A73="","",SUMPRODUCT(('{IX}'!$M$3:$M$877&lt;&gt;"✓")*('{IX}'!$B$3:$B$877=A73)*1))</f>
        <v>4</v>
      </c>
      <c r="C73" s="30" cm="1">
        <f t="array" ref="C73">IF(A73="","",SUMPRODUCT(('{IX}'!$M$3:$M$877&lt;&gt;"✓")*('{IX}'!$B$3:$B$877=A73)*IFERROR('{IX}'!$G$3:$G$877,0)))</f>
        <v>30</v>
      </c>
      <c r="D73" s="33" cm="1">
        <f t="array" ref="D73">IF(A73="","",SUMPRODUCT(('{IX}'!$M$3:$M$877&lt;&gt;"✓")*('{IX}'!$B$3:$B$877=A73)*IFERROR('{IX}'!$G$3:$G$877,0)*IFERROR('{IX}'!$J$3:$J$877,0)))</f>
        <v>318824.7</v>
      </c>
      <c r="E73" s="33" cm="1">
        <f t="array" ref="E73">IF(A73="","",SUMPRODUCT(('{IX}'!$M$3:$M$877&lt;&gt;"✓")*('{IX}'!$B$3:$B$877=A73)*IF(ISNUMBER('{IX}'!$N$3:$N$877)*ISNUMBER('{IX}'!$G$3:$G$877),'{IX}'!$G$3:$G$877*'{IX}'!$N$3:$N$877,0)))</f>
        <v>318824.7</v>
      </c>
      <c r="F73" s="33" cm="1">
        <f t="array" ref="F73">IF(A73="","",SUMPRODUCT(('{IX}'!$M$3:$M$877&lt;&gt;"✓")*('{IX}'!$B$3:$B$877=A73)*IF(ISNUMBER('{IX}'!$N$3:$N$877)*ISNUMBER('{IX}'!$G$3:$G$877)*ISNUMBER('{IX}'!$J$3:$J$877),'{IX}'!$G$3:$G$877*('{IX}'!$J$3:$J$877-'{IX}'!$N$3:$N$877),0)))</f>
        <v>0</v>
      </c>
      <c r="G73" s="37" cm="1">
        <f t="array" ref="G73">IF(A73="","",IFERROR(F73/SUMPRODUCT(('{IX}'!$M$3:$M$877&lt;&gt;"✓")*('{IX}'!$B$3:$B$877=A73)*IF(ISNUMBER('{IX}'!$N$3:$N$877)*ISNUMBER('{IX}'!$G$3:$G$877)*ISNUMBER('{IX}'!$J$3:$J$877),'{IX}'!$G$3:$G$877*'{IX}'!$J$3:$J$877,0)),""))</f>
        <v>0</v>
      </c>
      <c r="AE73" t="str">
        <v>Ambisome liposomal 50 mg powder for dispersion for infusion</v>
      </c>
    </row>
    <row r="74" spans="1:31" x14ac:dyDescent="0.2">
      <c r="A74" t="str">
        <v>Sibnayal 8 mEq prolonged release granules x 60</v>
      </c>
      <c r="B74" s="30" cm="1">
        <f t="array" ref="B74">IF(A74="","",SUMPRODUCT(('{IX}'!$M$3:$M$877&lt;&gt;"✓")*('{IX}'!$B$3:$B$877=A74)*1))</f>
        <v>4</v>
      </c>
      <c r="C74" s="30" cm="1">
        <f t="array" ref="C74">IF(A74="","",SUMPRODUCT(('{IX}'!$M$3:$M$877&lt;&gt;"✓")*('{IX}'!$B$3:$B$877=A74)*IFERROR('{IX}'!$G$3:$G$877,0)))</f>
        <v>44</v>
      </c>
      <c r="D74" s="33" cm="1">
        <f t="array" ref="D74">IF(A74="","",SUMPRODUCT(('{IX}'!$M$3:$M$877&lt;&gt;"✓")*('{IX}'!$B$3:$B$877=A74)*IFERROR('{IX}'!$G$3:$G$877,0)*IFERROR('{IX}'!$J$3:$J$877,0)))</f>
        <v>20895.380000000005</v>
      </c>
      <c r="E74" s="33" cm="1">
        <f t="array" ref="E74">IF(A74="","",SUMPRODUCT(('{IX}'!$M$3:$M$877&lt;&gt;"✓")*('{IX}'!$B$3:$B$877=A74)*IF(ISNUMBER('{IX}'!$N$3:$N$877)*ISNUMBER('{IX}'!$G$3:$G$877),'{IX}'!$G$3:$G$877*'{IX}'!$N$3:$N$877,0)))</f>
        <v>15487.560000000001</v>
      </c>
      <c r="F74" s="33" cm="1">
        <f t="array" ref="F74">IF(A74="","",SUMPRODUCT(('{IX}'!$M$3:$M$877&lt;&gt;"✓")*('{IX}'!$B$3:$B$877=A74)*IF(ISNUMBER('{IX}'!$N$3:$N$877)*ISNUMBER('{IX}'!$G$3:$G$877)*ISNUMBER('{IX}'!$J$3:$J$877),'{IX}'!$G$3:$G$877*('{IX}'!$J$3:$J$877-'{IX}'!$N$3:$N$877),0)))</f>
        <v>5407.82</v>
      </c>
      <c r="G74" s="37" cm="1">
        <f t="array" ref="G74">IF(A74="","",IFERROR(F74/SUMPRODUCT(('{IX}'!$M$3:$M$877&lt;&gt;"✓")*('{IX}'!$B$3:$B$877=A74)*IF(ISNUMBER('{IX}'!$N$3:$N$877)*ISNUMBER('{IX}'!$G$3:$G$877)*ISNUMBER('{IX}'!$J$3:$J$877),'{IX}'!$G$3:$G$877*'{IX}'!$J$3:$J$877,0)),""))</f>
        <v>0.25880457785405186</v>
      </c>
      <c r="AE74" t="str">
        <v>Ambisome liposomal 50 mg powder for dispersion for infusion</v>
      </c>
    </row>
    <row r="75" spans="1:31" x14ac:dyDescent="0.2">
      <c r="A75" t="str">
        <v>Skyclarys 50 mg x 90 hard capsules</v>
      </c>
      <c r="B75" s="30" cm="1">
        <f t="array" ref="B75">IF(A75="","",SUMPRODUCT(('{IX}'!$M$3:$M$877&lt;&gt;"✓")*('{IX}'!$B$3:$B$877=A75)*1))</f>
        <v>1</v>
      </c>
      <c r="C75" s="30" cm="1">
        <f t="array" ref="C75">IF(A75="","",SUMPRODUCT(('{IX}'!$M$3:$M$877&lt;&gt;"✓")*('{IX}'!$B$3:$B$877=A75)*IFERROR('{IX}'!$G$3:$G$877,0)))</f>
        <v>3</v>
      </c>
      <c r="D75" s="33" cm="1">
        <f t="array" ref="D75">IF(A75="","",SUMPRODUCT(('{IX}'!$M$3:$M$877&lt;&gt;"✓")*('{IX}'!$B$3:$B$877=A75)*IFERROR('{IX}'!$G$3:$G$877,0)*IFERROR('{IX}'!$J$3:$J$877,0)))</f>
        <v>149268.96</v>
      </c>
      <c r="E75" s="33" cm="1">
        <f t="array" ref="E75">IF(A75="","",SUMPRODUCT(('{IX}'!$M$3:$M$877&lt;&gt;"✓")*('{IX}'!$B$3:$B$877=A75)*IF(ISNUMBER('{IX}'!$N$3:$N$877)*ISNUMBER('{IX}'!$G$3:$G$877),'{IX}'!$G$3:$G$877*'{IX}'!$N$3:$N$877,0)))</f>
        <v>149268.96</v>
      </c>
      <c r="F75" s="33" cm="1">
        <f t="array" ref="F75">IF(A75="","",SUMPRODUCT(('{IX}'!$M$3:$M$877&lt;&gt;"✓")*('{IX}'!$B$3:$B$877=A75)*IF(ISNUMBER('{IX}'!$N$3:$N$877)*ISNUMBER('{IX}'!$G$3:$G$877)*ISNUMBER('{IX}'!$J$3:$J$877),'{IX}'!$G$3:$G$877*('{IX}'!$J$3:$J$877-'{IX}'!$N$3:$N$877),0)))</f>
        <v>0</v>
      </c>
      <c r="G75" s="37" cm="1">
        <f t="array" ref="G75">IF(A75="","",IFERROR(F75/SUMPRODUCT(('{IX}'!$M$3:$M$877&lt;&gt;"✓")*('{IX}'!$B$3:$B$877=A75)*IF(ISNUMBER('{IX}'!$N$3:$N$877)*ISNUMBER('{IX}'!$G$3:$G$877)*ISNUMBER('{IX}'!$J$3:$J$877),'{IX}'!$G$3:$G$877*'{IX}'!$J$3:$J$877,0)),""))</f>
        <v>0</v>
      </c>
      <c r="AE75" t="str">
        <v>Ambisome liposomal 50 mg powder for dispersion for infusion</v>
      </c>
    </row>
    <row r="76" spans="1:31" x14ac:dyDescent="0.2">
      <c r="A76" t="str">
        <v>Spectrila 10000 IU</v>
      </c>
      <c r="B76" s="30" cm="1">
        <f t="array" ref="B76">IF(A76="","",SUMPRODUCT(('{IX}'!$M$3:$M$877&lt;&gt;"✓")*('{IX}'!$B$3:$B$877=A76)*1))</f>
        <v>1</v>
      </c>
      <c r="C76" s="30" cm="1">
        <f t="array" ref="C76">IF(A76="","",SUMPRODUCT(('{IX}'!$M$3:$M$877&lt;&gt;"✓")*('{IX}'!$B$3:$B$877=A76)*IFERROR('{IX}'!$G$3:$G$877,0)))</f>
        <v>14</v>
      </c>
      <c r="D76" s="33" cm="1">
        <f t="array" ref="D76">IF(A76="","",SUMPRODUCT(('{IX}'!$M$3:$M$877&lt;&gt;"✓")*('{IX}'!$B$3:$B$877=A76)*IFERROR('{IX}'!$G$3:$G$877,0)*IFERROR('{IX}'!$J$3:$J$877,0)))</f>
        <v>21144.48</v>
      </c>
      <c r="E76" s="33" cm="1">
        <f t="array" ref="E76">IF(A76="","",SUMPRODUCT(('{IX}'!$M$3:$M$877&lt;&gt;"✓")*('{IX}'!$B$3:$B$877=A76)*IF(ISNUMBER('{IX}'!$N$3:$N$877)*ISNUMBER('{IX}'!$G$3:$G$877),'{IX}'!$G$3:$G$877*'{IX}'!$N$3:$N$877,0)))</f>
        <v>21144.48</v>
      </c>
      <c r="F76" s="33" cm="1">
        <f t="array" ref="F76">IF(A76="","",SUMPRODUCT(('{IX}'!$M$3:$M$877&lt;&gt;"✓")*('{IX}'!$B$3:$B$877=A76)*IF(ISNUMBER('{IX}'!$N$3:$N$877)*ISNUMBER('{IX}'!$G$3:$G$877)*ISNUMBER('{IX}'!$J$3:$J$877),'{IX}'!$G$3:$G$877*('{IX}'!$J$3:$J$877-'{IX}'!$N$3:$N$877),0)))</f>
        <v>0</v>
      </c>
      <c r="G76" s="37" cm="1">
        <f t="array" ref="G76">IF(A76="","",IFERROR(F76/SUMPRODUCT(('{IX}'!$M$3:$M$877&lt;&gt;"✓")*('{IX}'!$B$3:$B$877=A76)*IF(ISNUMBER('{IX}'!$N$3:$N$877)*ISNUMBER('{IX}'!$G$3:$G$877)*ISNUMBER('{IX}'!$J$3:$J$877),'{IX}'!$G$3:$G$877*'{IX}'!$J$3:$J$877,0)),""))</f>
        <v>0</v>
      </c>
      <c r="AE76" t="str">
        <v>Ambisome liposomal 50 mg powder for dispersion for infusion</v>
      </c>
    </row>
    <row r="77" spans="1:31" x14ac:dyDescent="0.2">
      <c r="A77" t="str">
        <v>Takhzyro 150 mg/ml - 1 ml x 1 PFS</v>
      </c>
      <c r="B77" s="30" cm="1">
        <f t="array" ref="B77">IF(A77="","",SUMPRODUCT(('{IX}'!$M$3:$M$877&lt;&gt;"✓")*('{IX}'!$B$3:$B$877=A77)*1))</f>
        <v>8</v>
      </c>
      <c r="C77" s="30" cm="1">
        <f t="array" ref="C77">IF(A77="","",SUMPRODUCT(('{IX}'!$M$3:$M$877&lt;&gt;"✓")*('{IX}'!$B$3:$B$877=A77)*IFERROR('{IX}'!$G$3:$G$877,0)))</f>
        <v>51</v>
      </c>
      <c r="D77" s="33" cm="1">
        <f t="array" ref="D77">IF(A77="","",SUMPRODUCT(('{IX}'!$M$3:$M$877&lt;&gt;"✓")*('{IX}'!$B$3:$B$877=A77)*IFERROR('{IX}'!$G$3:$G$877,0)*IFERROR('{IX}'!$J$3:$J$877,0)))</f>
        <v>1758745.1999999997</v>
      </c>
      <c r="E77" s="33" cm="1">
        <f t="array" ref="E77">IF(A77="","",SUMPRODUCT(('{IX}'!$M$3:$M$877&lt;&gt;"✓")*('{IX}'!$B$3:$B$877=A77)*IF(ISNUMBER('{IX}'!$N$3:$N$877)*ISNUMBER('{IX}'!$G$3:$G$877),'{IX}'!$G$3:$G$877*'{IX}'!$N$3:$N$877,0)))</f>
        <v>1704666.6258</v>
      </c>
      <c r="F77" s="33" cm="1">
        <f t="array" ref="F77">IF(A77="","",SUMPRODUCT(('{IX}'!$M$3:$M$877&lt;&gt;"✓")*('{IX}'!$B$3:$B$877=A77)*IF(ISNUMBER('{IX}'!$N$3:$N$877)*ISNUMBER('{IX}'!$G$3:$G$877)*ISNUMBER('{IX}'!$J$3:$J$877),'{IX}'!$G$3:$G$877*('{IX}'!$J$3:$J$877-'{IX}'!$N$3:$N$877),0)))</f>
        <v>54078.574199999857</v>
      </c>
      <c r="G77" s="37" cm="1">
        <f t="array" ref="G77">IF(A77="","",IFERROR(F77/SUMPRODUCT(('{IX}'!$M$3:$M$877&lt;&gt;"✓")*('{IX}'!$B$3:$B$877=A77)*IF(ISNUMBER('{IX}'!$N$3:$N$877)*ISNUMBER('{IX}'!$G$3:$G$877)*ISNUMBER('{IX}'!$J$3:$J$877),'{IX}'!$G$3:$G$877*'{IX}'!$J$3:$J$877,0)),""))</f>
        <v>3.0748384814355066E-2</v>
      </c>
      <c r="AE77" t="str">
        <v>Ambisome liposomal 50 mg powder for dispersion for infusion</v>
      </c>
    </row>
    <row r="78" spans="1:31" x14ac:dyDescent="0.2">
      <c r="A78" t="str">
        <v>Thalidomide 50 mg</v>
      </c>
      <c r="B78" s="30" cm="1">
        <f t="array" ref="B78">IF(A78="","",SUMPRODUCT(('{IX}'!$M$3:$M$877&lt;&gt;"✓")*('{IX}'!$B$3:$B$877=A78)*1))</f>
        <v>1</v>
      </c>
      <c r="C78" s="30" cm="1">
        <f t="array" ref="C78">IF(A78="","",SUMPRODUCT(('{IX}'!$M$3:$M$877&lt;&gt;"✓")*('{IX}'!$B$3:$B$877=A78)*IFERROR('{IX}'!$G$3:$G$877,0)))</f>
        <v>7</v>
      </c>
      <c r="D78" s="33" cm="1">
        <f t="array" ref="D78">IF(A78="","",SUMPRODUCT(('{IX}'!$M$3:$M$877&lt;&gt;"✓")*('{IX}'!$B$3:$B$877=A78)*IFERROR('{IX}'!$G$3:$G$877,0)*IFERROR('{IX}'!$J$3:$J$877,0)))</f>
        <v>9016</v>
      </c>
      <c r="E78" s="33" cm="1">
        <f t="array" ref="E78">IF(A78="","",SUMPRODUCT(('{IX}'!$M$3:$M$877&lt;&gt;"✓")*('{IX}'!$B$3:$B$877=A78)*IF(ISNUMBER('{IX}'!$N$3:$N$877)*ISNUMBER('{IX}'!$G$3:$G$877),'{IX}'!$G$3:$G$877*'{IX}'!$N$3:$N$877,0)))</f>
        <v>9016</v>
      </c>
      <c r="F78" s="33" cm="1">
        <f t="array" ref="F78">IF(A78="","",SUMPRODUCT(('{IX}'!$M$3:$M$877&lt;&gt;"✓")*('{IX}'!$B$3:$B$877=A78)*IF(ISNUMBER('{IX}'!$N$3:$N$877)*ISNUMBER('{IX}'!$G$3:$G$877)*ISNUMBER('{IX}'!$J$3:$J$877),'{IX}'!$G$3:$G$877*('{IX}'!$J$3:$J$877-'{IX}'!$N$3:$N$877),0)))</f>
        <v>0</v>
      </c>
      <c r="G78" s="37" cm="1">
        <f t="array" ref="G78">IF(A78="","",IFERROR(F78/SUMPRODUCT(('{IX}'!$M$3:$M$877&lt;&gt;"✓")*('{IX}'!$B$3:$B$877=A78)*IF(ISNUMBER('{IX}'!$N$3:$N$877)*ISNUMBER('{IX}'!$G$3:$G$877)*ISNUMBER('{IX}'!$J$3:$J$877),'{IX}'!$G$3:$G$877*'{IX}'!$J$3:$J$877,0)),""))</f>
        <v>0</v>
      </c>
      <c r="AE78" t="str">
        <v>Ambisome liposomal 50 mg powder for dispersion for infusion</v>
      </c>
    </row>
    <row r="79" spans="1:31" x14ac:dyDescent="0.2">
      <c r="A79" t="str">
        <v>Thalidomide BMS capsules 50 mg х 28</v>
      </c>
      <c r="B79" s="30" cm="1">
        <f t="array" ref="B79">IF(A79="","",SUMPRODUCT(('{IX}'!$M$3:$M$877&lt;&gt;"✓")*('{IX}'!$B$3:$B$877=A79)*1))</f>
        <v>1</v>
      </c>
      <c r="C79" s="30" cm="1">
        <f t="array" ref="C79">IF(A79="","",SUMPRODUCT(('{IX}'!$M$3:$M$877&lt;&gt;"✓")*('{IX}'!$B$3:$B$877=A79)*IFERROR('{IX}'!$G$3:$G$877,0)))</f>
        <v>4</v>
      </c>
      <c r="D79" s="33" cm="1">
        <f t="array" ref="D79">IF(A79="","",SUMPRODUCT(('{IX}'!$M$3:$M$877&lt;&gt;"✓")*('{IX}'!$B$3:$B$877=A79)*IFERROR('{IX}'!$G$3:$G$877,0)*IFERROR('{IX}'!$J$3:$J$877,0)))</f>
        <v>6432.16</v>
      </c>
      <c r="E79" s="33" cm="1">
        <f t="array" ref="E79">IF(A79="","",SUMPRODUCT(('{IX}'!$M$3:$M$877&lt;&gt;"✓")*('{IX}'!$B$3:$B$877=A79)*IF(ISNUMBER('{IX}'!$N$3:$N$877)*ISNUMBER('{IX}'!$G$3:$G$877),'{IX}'!$G$3:$G$877*'{IX}'!$N$3:$N$877,0)))</f>
        <v>5152</v>
      </c>
      <c r="F79" s="33" cm="1">
        <f t="array" ref="F79">IF(A79="","",SUMPRODUCT(('{IX}'!$M$3:$M$877&lt;&gt;"✓")*('{IX}'!$B$3:$B$877=A79)*IF(ISNUMBER('{IX}'!$N$3:$N$877)*ISNUMBER('{IX}'!$G$3:$G$877)*ISNUMBER('{IX}'!$J$3:$J$877),'{IX}'!$G$3:$G$877*('{IX}'!$J$3:$J$877-'{IX}'!$N$3:$N$877),0)))</f>
        <v>1280.1599999999999</v>
      </c>
      <c r="G79" s="37" cm="1">
        <f t="array" ref="G79">IF(A79="","",IFERROR(F79/SUMPRODUCT(('{IX}'!$M$3:$M$877&lt;&gt;"✓")*('{IX}'!$B$3:$B$877=A79)*IF(ISNUMBER('{IX}'!$N$3:$N$877)*ISNUMBER('{IX}'!$G$3:$G$877)*ISNUMBER('{IX}'!$J$3:$J$877),'{IX}'!$G$3:$G$877*'{IX}'!$J$3:$J$877,0)),""))</f>
        <v>0.19902489987811248</v>
      </c>
      <c r="AE79" t="str">
        <v>Ambisome liposomal 50 mg powder for dispersion for infusion</v>
      </c>
    </row>
    <row r="80" spans="1:31" x14ac:dyDescent="0.2">
      <c r="A80" t="str">
        <v>Thiotepa 100 mg</v>
      </c>
      <c r="B80" s="30" cm="1">
        <f t="array" ref="B80">IF(A80="","",SUMPRODUCT(('{IX}'!$M$3:$M$877&lt;&gt;"✓")*('{IX}'!$B$3:$B$877=A80)*1))</f>
        <v>2</v>
      </c>
      <c r="C80" s="30" cm="1">
        <f t="array" ref="C80">IF(A80="","",SUMPRODUCT(('{IX}'!$M$3:$M$877&lt;&gt;"✓")*('{IX}'!$B$3:$B$877=A80)*IFERROR('{IX}'!$G$3:$G$877,0)))</f>
        <v>10</v>
      </c>
      <c r="D80" s="33" cm="1">
        <f t="array" ref="D80">IF(A80="","",SUMPRODUCT(('{IX}'!$M$3:$M$877&lt;&gt;"✓")*('{IX}'!$B$3:$B$877=A80)*IFERROR('{IX}'!$G$3:$G$877,0)*IFERROR('{IX}'!$J$3:$J$877,0)))</f>
        <v>19149.84</v>
      </c>
      <c r="E80" s="33" cm="1">
        <f t="array" ref="E80">IF(A80="","",SUMPRODUCT(('{IX}'!$M$3:$M$877&lt;&gt;"✓")*('{IX}'!$B$3:$B$877=A80)*IF(ISNUMBER('{IX}'!$N$3:$N$877)*ISNUMBER('{IX}'!$G$3:$G$877),'{IX}'!$G$3:$G$877*'{IX}'!$N$3:$N$877,0)))</f>
        <v>19111.199999999997</v>
      </c>
      <c r="F80" s="33" cm="1">
        <f t="array" ref="F80">IF(A80="","",SUMPRODUCT(('{IX}'!$M$3:$M$877&lt;&gt;"✓")*('{IX}'!$B$3:$B$877=A80)*IF(ISNUMBER('{IX}'!$N$3:$N$877)*ISNUMBER('{IX}'!$G$3:$G$877)*ISNUMBER('{IX}'!$J$3:$J$877),'{IX}'!$G$3:$G$877*('{IX}'!$J$3:$J$877-'{IX}'!$N$3:$N$877),0)))</f>
        <v>38.640000000000327</v>
      </c>
      <c r="G80" s="37" cm="1">
        <f t="array" ref="G80">IF(A80="","",IFERROR(F80/SUMPRODUCT(('{IX}'!$M$3:$M$877&lt;&gt;"✓")*('{IX}'!$B$3:$B$877=A80)*IF(ISNUMBER('{IX}'!$N$3:$N$877)*ISNUMBER('{IX}'!$G$3:$G$877)*ISNUMBER('{IX}'!$J$3:$J$877),'{IX}'!$G$3:$G$877*'{IX}'!$J$3:$J$877,0)),""))</f>
        <v>2.0177714278552892E-3</v>
      </c>
      <c r="AE80" t="str">
        <v>Ambisome liposomal 50 mg powder for dispersion for infusion</v>
      </c>
    </row>
    <row r="81" spans="1:31" x14ac:dyDescent="0.2">
      <c r="A81" t="str">
        <v>Thymoglobulin powder for concentrate for solution 5mg/ml-5 ml x1</v>
      </c>
      <c r="B81" s="30" cm="1">
        <f t="array" ref="B81">IF(A81="","",SUMPRODUCT(('{IX}'!$M$3:$M$877&lt;&gt;"✓")*('{IX}'!$B$3:$B$877=A81)*1))</f>
        <v>1</v>
      </c>
      <c r="C81" s="30" cm="1">
        <f t="array" ref="C81">IF(A81="","",SUMPRODUCT(('{IX}'!$M$3:$M$877&lt;&gt;"✓")*('{IX}'!$B$3:$B$877=A81)*IFERROR('{IX}'!$G$3:$G$877,0)))</f>
        <v>35</v>
      </c>
      <c r="D81" s="33" cm="1">
        <f t="array" ref="D81">IF(A81="","",SUMPRODUCT(('{IX}'!$M$3:$M$877&lt;&gt;"✓")*('{IX}'!$B$3:$B$877=A81)*IFERROR('{IX}'!$G$3:$G$877,0)*IFERROR('{IX}'!$J$3:$J$877,0)))</f>
        <v>61950</v>
      </c>
      <c r="E81" s="33" cm="1">
        <f t="array" ref="E81">IF(A81="","",SUMPRODUCT(('{IX}'!$M$3:$M$877&lt;&gt;"✓")*('{IX}'!$B$3:$B$877=A81)*IF(ISNUMBER('{IX}'!$N$3:$N$877)*ISNUMBER('{IX}'!$G$3:$G$877),'{IX}'!$G$3:$G$877*'{IX}'!$N$3:$N$877,0)))</f>
        <v>61950</v>
      </c>
      <c r="F81" s="33" cm="1">
        <f t="array" ref="F81">IF(A81="","",SUMPRODUCT(('{IX}'!$M$3:$M$877&lt;&gt;"✓")*('{IX}'!$B$3:$B$877=A81)*IF(ISNUMBER('{IX}'!$N$3:$N$877)*ISNUMBER('{IX}'!$G$3:$G$877)*ISNUMBER('{IX}'!$J$3:$J$877),'{IX}'!$G$3:$G$877*('{IX}'!$J$3:$J$877-'{IX}'!$N$3:$N$877),0)))</f>
        <v>0</v>
      </c>
      <c r="G81" s="37" cm="1">
        <f t="array" ref="G81">IF(A81="","",IFERROR(F81/SUMPRODUCT(('{IX}'!$M$3:$M$877&lt;&gt;"✓")*('{IX}'!$B$3:$B$877=A81)*IF(ISNUMBER('{IX}'!$N$3:$N$877)*ISNUMBER('{IX}'!$G$3:$G$877)*ISNUMBER('{IX}'!$J$3:$J$877),'{IX}'!$G$3:$G$877*'{IX}'!$J$3:$J$877,0)),""))</f>
        <v>0</v>
      </c>
      <c r="AE81" t="str">
        <v>Ambisome liposomal 50 mg powder for dispersion for infusion</v>
      </c>
    </row>
    <row r="82" spans="1:31" x14ac:dyDescent="0.2">
      <c r="A82" t="str">
        <v>Trecondi 5 g</v>
      </c>
      <c r="B82" s="30" cm="1">
        <f t="array" ref="B82">IF(A82="","",SUMPRODUCT(('{IX}'!$M$3:$M$877&lt;&gt;"✓")*('{IX}'!$B$3:$B$877=A82)*1))</f>
        <v>1</v>
      </c>
      <c r="C82" s="30" cm="1">
        <f t="array" ref="C82">IF(A82="","",SUMPRODUCT(('{IX}'!$M$3:$M$877&lt;&gt;"✓")*('{IX}'!$B$3:$B$877=A82)*IFERROR('{IX}'!$G$3:$G$877,0)))</f>
        <v>20</v>
      </c>
      <c r="D82" s="33" cm="1">
        <f t="array" ref="D82">IF(A82="","",SUMPRODUCT(('{IX}'!$M$3:$M$877&lt;&gt;"✓")*('{IX}'!$B$3:$B$877=A82)*IFERROR('{IX}'!$G$3:$G$877,0)*IFERROR('{IX}'!$J$3:$J$877,0)))</f>
        <v>71760</v>
      </c>
      <c r="E82" s="33" cm="1">
        <f t="array" ref="E82">IF(A82="","",SUMPRODUCT(('{IX}'!$M$3:$M$877&lt;&gt;"✓")*('{IX}'!$B$3:$B$877=A82)*IF(ISNUMBER('{IX}'!$N$3:$N$877)*ISNUMBER('{IX}'!$G$3:$G$877),'{IX}'!$G$3:$G$877*'{IX}'!$N$3:$N$877,0)))</f>
        <v>71760</v>
      </c>
      <c r="F82" s="33" cm="1">
        <f t="array" ref="F82">IF(A82="","",SUMPRODUCT(('{IX}'!$M$3:$M$877&lt;&gt;"✓")*('{IX}'!$B$3:$B$877=A82)*IF(ISNUMBER('{IX}'!$N$3:$N$877)*ISNUMBER('{IX}'!$G$3:$G$877)*ISNUMBER('{IX}'!$J$3:$J$877),'{IX}'!$G$3:$G$877*('{IX}'!$J$3:$J$877-'{IX}'!$N$3:$N$877),0)))</f>
        <v>0</v>
      </c>
      <c r="G82" s="37" cm="1">
        <f t="array" ref="G82">IF(A82="","",IFERROR(F82/SUMPRODUCT(('{IX}'!$M$3:$M$877&lt;&gt;"✓")*('{IX}'!$B$3:$B$877=A82)*IF(ISNUMBER('{IX}'!$N$3:$N$877)*ISNUMBER('{IX}'!$G$3:$G$877)*ISNUMBER('{IX}'!$J$3:$J$877),'{IX}'!$G$3:$G$877*'{IX}'!$J$3:$J$877,0)),""))</f>
        <v>0</v>
      </c>
      <c r="AE82" t="str">
        <v>Ambisome liposomal 50 mg powder for dispersion for infusion</v>
      </c>
    </row>
    <row r="83" spans="1:31" x14ac:dyDescent="0.2">
      <c r="A83" t="str">
        <v>Ultomiris 300 mg/3 mL concentrate for solution for infusion</v>
      </c>
      <c r="B83" s="30" cm="1">
        <f t="array" ref="B83">IF(A83="","",SUMPRODUCT(('{IX}'!$M$3:$M$877&lt;&gt;"✓")*('{IX}'!$B$3:$B$877=A83)*1))</f>
        <v>36</v>
      </c>
      <c r="C83" s="30" cm="1">
        <f t="array" ref="C83">IF(A83="","",SUMPRODUCT(('{IX}'!$M$3:$M$877&lt;&gt;"✓")*('{IX}'!$B$3:$B$877=A83)*IFERROR('{IX}'!$G$3:$G$877,0)))</f>
        <v>395</v>
      </c>
      <c r="D83" s="33" cm="1">
        <f t="array" ref="D83">IF(A83="","",SUMPRODUCT(('{IX}'!$M$3:$M$877&lt;&gt;"✓")*('{IX}'!$B$3:$B$877=A83)*IFERROR('{IX}'!$G$3:$G$877,0)*IFERROR('{IX}'!$J$3:$J$877,0)))</f>
        <v>8039630.0300000003</v>
      </c>
      <c r="E83" s="33" cm="1">
        <f t="array" ref="E83">IF(A83="","",SUMPRODUCT(('{IX}'!$M$3:$M$877&lt;&gt;"✓")*('{IX}'!$B$3:$B$877=A83)*IF(ISNUMBER('{IX}'!$N$3:$N$877)*ISNUMBER('{IX}'!$G$3:$G$877),'{IX}'!$G$3:$G$877*'{IX}'!$N$3:$N$877,0)))</f>
        <v>5599775.535000002</v>
      </c>
      <c r="F83" s="33" cm="1">
        <f t="array" ref="F83">IF(A83="","",SUMPRODUCT(('{IX}'!$M$3:$M$877&lt;&gt;"✓")*('{IX}'!$B$3:$B$877=A83)*IF(ISNUMBER('{IX}'!$N$3:$N$877)*ISNUMBER('{IX}'!$G$3:$G$877)*ISNUMBER('{IX}'!$J$3:$J$877),'{IX}'!$G$3:$G$877*('{IX}'!$J$3:$J$877-'{IX}'!$N$3:$N$877),0)))</f>
        <v>2439854.4949999996</v>
      </c>
      <c r="G83" s="37" cm="1">
        <f t="array" ref="G83">IF(A83="","",IFERROR(F83/SUMPRODUCT(('{IX}'!$M$3:$M$877&lt;&gt;"✓")*('{IX}'!$B$3:$B$877=A83)*IF(ISNUMBER('{IX}'!$N$3:$N$877)*ISNUMBER('{IX}'!$G$3:$G$877)*ISNUMBER('{IX}'!$J$3:$J$877),'{IX}'!$G$3:$G$877*'{IX}'!$J$3:$J$877,0)),""))</f>
        <v>0.30347845434375037</v>
      </c>
      <c r="AE83" t="str">
        <v>Ambisome liposomal 50 mg powder for dispersion for infusion</v>
      </c>
    </row>
    <row r="84" spans="1:31" x14ac:dyDescent="0.2">
      <c r="A84" t="str">
        <v>Vincristin KOCAK 1 mg/ml Solution for Injection</v>
      </c>
      <c r="B84" s="30" cm="1">
        <f t="array" ref="B84">IF(A84="","",SUMPRODUCT(('{IX}'!$M$3:$M$877&lt;&gt;"✓")*('{IX}'!$B$3:$B$877=A84)*1))</f>
        <v>2</v>
      </c>
      <c r="C84" s="30" cm="1">
        <f t="array" ref="C84">IF(A84="","",SUMPRODUCT(('{IX}'!$M$3:$M$877&lt;&gt;"✓")*('{IX}'!$B$3:$B$877=A84)*IFERROR('{IX}'!$G$3:$G$877,0)))</f>
        <v>1000</v>
      </c>
      <c r="D84" s="33" cm="1">
        <f t="array" ref="D84">IF(A84="","",SUMPRODUCT(('{IX}'!$M$3:$M$877&lt;&gt;"✓")*('{IX}'!$B$3:$B$877=A84)*IFERROR('{IX}'!$G$3:$G$877,0)*IFERROR('{IX}'!$J$3:$J$877,0)))</f>
        <v>31800</v>
      </c>
      <c r="E84" s="33" cm="1">
        <f t="array" ref="E84">IF(A84="","",SUMPRODUCT(('{IX}'!$M$3:$M$877&lt;&gt;"✓")*('{IX}'!$B$3:$B$877=A84)*IF(ISNUMBER('{IX}'!$N$3:$N$877)*ISNUMBER('{IX}'!$G$3:$G$877),'{IX}'!$G$3:$G$877*'{IX}'!$N$3:$N$877,0)))</f>
        <v>18480</v>
      </c>
      <c r="F84" s="33" cm="1">
        <f t="array" ref="F84">IF(A84="","",SUMPRODUCT(('{IX}'!$M$3:$M$877&lt;&gt;"✓")*('{IX}'!$B$3:$B$877=A84)*IF(ISNUMBER('{IX}'!$N$3:$N$877)*ISNUMBER('{IX}'!$G$3:$G$877)*ISNUMBER('{IX}'!$J$3:$J$877),'{IX}'!$G$3:$G$877*('{IX}'!$J$3:$J$877-'{IX}'!$N$3:$N$877),0)))</f>
        <v>13320</v>
      </c>
      <c r="G84" s="37" cm="1">
        <f t="array" ref="G84">IF(A84="","",IFERROR(F84/SUMPRODUCT(('{IX}'!$M$3:$M$877&lt;&gt;"✓")*('{IX}'!$B$3:$B$877=A84)*IF(ISNUMBER('{IX}'!$N$3:$N$877)*ISNUMBER('{IX}'!$G$3:$G$877)*ISNUMBER('{IX}'!$J$3:$J$877),'{IX}'!$G$3:$G$877*'{IX}'!$J$3:$J$877,0)),""))</f>
        <v>0.4188679245283019</v>
      </c>
      <c r="AE84" t="str">
        <v>arsenic trioxide 10 mg</v>
      </c>
    </row>
    <row r="85" spans="1:31" x14ac:dyDescent="0.2">
      <c r="A85" t="str">
        <v>Vitrakvi oral solution 20 mg/ml 100 ml x1</v>
      </c>
      <c r="B85" s="30" cm="1">
        <f t="array" ref="B85">IF(A85="","",SUMPRODUCT(('{IX}'!$M$3:$M$877&lt;&gt;"✓")*('{IX}'!$B$3:$B$877=A85)*1))</f>
        <v>3</v>
      </c>
      <c r="C85" s="30" cm="1">
        <f t="array" ref="C85">IF(A85="","",SUMPRODUCT(('{IX}'!$M$3:$M$877&lt;&gt;"✓")*('{IX}'!$B$3:$B$877=A85)*IFERROR('{IX}'!$G$3:$G$877,0)))</f>
        <v>32</v>
      </c>
      <c r="D85" s="33" cm="1">
        <f t="array" ref="D85">IF(A85="","",SUMPRODUCT(('{IX}'!$M$3:$M$877&lt;&gt;"✓")*('{IX}'!$B$3:$B$877=A85)*IFERROR('{IX}'!$G$3:$G$877,0)*IFERROR('{IX}'!$J$3:$J$877,0)))</f>
        <v>404736</v>
      </c>
      <c r="E85" s="33" cm="1">
        <f t="array" ref="E85">IF(A85="","",SUMPRODUCT(('{IX}'!$M$3:$M$877&lt;&gt;"✓")*('{IX}'!$B$3:$B$877=A85)*IF(ISNUMBER('{IX}'!$N$3:$N$877)*ISNUMBER('{IX}'!$G$3:$G$877),'{IX}'!$G$3:$G$877*'{IX}'!$N$3:$N$877,0)))</f>
        <v>404736</v>
      </c>
      <c r="F85" s="33" cm="1">
        <f t="array" ref="F85">IF(A85="","",SUMPRODUCT(('{IX}'!$M$3:$M$877&lt;&gt;"✓")*('{IX}'!$B$3:$B$877=A85)*IF(ISNUMBER('{IX}'!$N$3:$N$877)*ISNUMBER('{IX}'!$G$3:$G$877)*ISNUMBER('{IX}'!$J$3:$J$877),'{IX}'!$G$3:$G$877*('{IX}'!$J$3:$J$877-'{IX}'!$N$3:$N$877),0)))</f>
        <v>0</v>
      </c>
      <c r="G85" s="37" cm="1">
        <f t="array" ref="G85">IF(A85="","",IFERROR(F85/SUMPRODUCT(('{IX}'!$M$3:$M$877&lt;&gt;"✓")*('{IX}'!$B$3:$B$877=A85)*IF(ISNUMBER('{IX}'!$N$3:$N$877)*ISNUMBER('{IX}'!$G$3:$G$877)*ISNUMBER('{IX}'!$J$3:$J$877),'{IX}'!$G$3:$G$877*'{IX}'!$J$3:$J$877,0)),""))</f>
        <v>0</v>
      </c>
      <c r="AE85" t="str">
        <v>arsenic trioxide 10 mg</v>
      </c>
    </row>
    <row r="86" spans="1:31" x14ac:dyDescent="0.2">
      <c r="A86" t="str">
        <v>Vyjuvek™ plaque forming units/mL suspension and gel for gel 5Х109 PFU/ml</v>
      </c>
      <c r="B86" s="30" cm="1">
        <f t="array" ref="B86">IF(A86="","",SUMPRODUCT(('{IX}'!$M$3:$M$877&lt;&gt;"✓")*('{IX}'!$B$3:$B$877=A86)*1))</f>
        <v>5</v>
      </c>
      <c r="C86" s="30" cm="1">
        <f t="array" ref="C86">IF(A86="","",SUMPRODUCT(('{IX}'!$M$3:$M$877&lt;&gt;"✓")*('{IX}'!$B$3:$B$877=A86)*IFERROR('{IX}'!$G$3:$G$877,0)))</f>
        <v>60</v>
      </c>
      <c r="D86" s="33" cm="1">
        <f t="array" ref="D86">IF(A86="","",SUMPRODUCT(('{IX}'!$M$3:$M$877&lt;&gt;"✓")*('{IX}'!$B$3:$B$877=A86)*IFERROR('{IX}'!$G$3:$G$877,0)*IFERROR('{IX}'!$J$3:$J$877,0)))</f>
        <v>7680960.2400000002</v>
      </c>
      <c r="E86" s="33" cm="1">
        <f t="array" ref="E86">IF(A86="","",SUMPRODUCT(('{IX}'!$M$3:$M$877&lt;&gt;"✓")*('{IX}'!$B$3:$B$877=A86)*IF(ISNUMBER('{IX}'!$N$3:$N$877)*ISNUMBER('{IX}'!$G$3:$G$877),'{IX}'!$G$3:$G$877*'{IX}'!$N$3:$N$877,0)))</f>
        <v>6120000</v>
      </c>
      <c r="F86" s="33" cm="1">
        <f t="array" ref="F86">IF(A86="","",SUMPRODUCT(('{IX}'!$M$3:$M$877&lt;&gt;"✓")*('{IX}'!$B$3:$B$877=A86)*IF(ISNUMBER('{IX}'!$N$3:$N$877)*ISNUMBER('{IX}'!$G$3:$G$877)*ISNUMBER('{IX}'!$J$3:$J$877),'{IX}'!$G$3:$G$877*('{IX}'!$J$3:$J$877-'{IX}'!$N$3:$N$877),0)))</f>
        <v>1560960.2400000002</v>
      </c>
      <c r="G86" s="37" cm="1">
        <f t="array" ref="G86">IF(A86="","",IFERROR(F86/SUMPRODUCT(('{IX}'!$M$3:$M$877&lt;&gt;"✓")*('{IX}'!$B$3:$B$877=A86)*IF(ISNUMBER('{IX}'!$N$3:$N$877)*ISNUMBER('{IX}'!$G$3:$G$877)*ISNUMBER('{IX}'!$J$3:$J$877),'{IX}'!$G$3:$G$877*'{IX}'!$J$3:$J$877,0)),""))</f>
        <v>0.20322462182150292</v>
      </c>
      <c r="AE86" t="str">
        <v>Berinert 3000 IU powder and solvent for solution for injection x 1</v>
      </c>
    </row>
    <row r="87" spans="1:31" x14ac:dyDescent="0.2">
      <c r="A87" t="str">
        <v>Wakix 18 mg x 30</v>
      </c>
      <c r="B87" s="30" cm="1">
        <f t="array" ref="B87">IF(A87="","",SUMPRODUCT(('{IX}'!$M$3:$M$877&lt;&gt;"✓")*('{IX}'!$B$3:$B$877=A87)*1))</f>
        <v>19</v>
      </c>
      <c r="C87" s="30" cm="1">
        <f t="array" ref="C87">IF(A87="","",SUMPRODUCT(('{IX}'!$M$3:$M$877&lt;&gt;"✓")*('{IX}'!$B$3:$B$877=A87)*IFERROR('{IX}'!$G$3:$G$877,0)))</f>
        <v>55</v>
      </c>
      <c r="D87" s="33" cm="1">
        <f t="array" ref="D87">IF(A87="","",SUMPRODUCT(('{IX}'!$M$3:$M$877&lt;&gt;"✓")*('{IX}'!$B$3:$B$877=A87)*IFERROR('{IX}'!$G$3:$G$877,0)*IFERROR('{IX}'!$J$3:$J$877,0)))</f>
        <v>53647.700000000004</v>
      </c>
      <c r="E87" s="33" cm="1">
        <f t="array" ref="E87">IF(A87="","",SUMPRODUCT(('{IX}'!$M$3:$M$877&lt;&gt;"✓")*('{IX}'!$B$3:$B$877=A87)*IF(ISNUMBER('{IX}'!$N$3:$N$877)*ISNUMBER('{IX}'!$G$3:$G$877),'{IX}'!$G$3:$G$877*'{IX}'!$N$3:$N$877,0)))</f>
        <v>52338.000000000015</v>
      </c>
      <c r="F87" s="33" cm="1">
        <f t="array" ref="F87">IF(A87="","",SUMPRODUCT(('{IX}'!$M$3:$M$877&lt;&gt;"✓")*('{IX}'!$B$3:$B$877=A87)*IF(ISNUMBER('{IX}'!$N$3:$N$877)*ISNUMBER('{IX}'!$G$3:$G$877)*ISNUMBER('{IX}'!$J$3:$J$877),'{IX}'!$G$3:$G$877*('{IX}'!$J$3:$J$877-'{IX}'!$N$3:$N$877),0)))</f>
        <v>1309.6999999999966</v>
      </c>
      <c r="G87" s="37" cm="1">
        <f t="array" ref="G87">IF(A87="","",IFERROR(F87/SUMPRODUCT(('{IX}'!$M$3:$M$877&lt;&gt;"✓")*('{IX}'!$B$3:$B$877=A87)*IF(ISNUMBER('{IX}'!$N$3:$N$877)*ISNUMBER('{IX}'!$G$3:$G$877)*ISNUMBER('{IX}'!$J$3:$J$877),'{IX}'!$G$3:$G$877*'{IX}'!$J$3:$J$877,0)),""))</f>
        <v>2.4412975765969399E-2</v>
      </c>
      <c r="AE87" t="str">
        <v>Berinert 3000 IU powder and solvent for solution for injection x 1</v>
      </c>
    </row>
    <row r="88" spans="1:31" x14ac:dyDescent="0.2">
      <c r="A88" t="str">
        <v>Wakix 4,5 mg x 30</v>
      </c>
      <c r="B88" s="30" cm="1">
        <f t="array" ref="B88">IF(A88="","",SUMPRODUCT(('{IX}'!$M$3:$M$877&lt;&gt;"✓")*('{IX}'!$B$3:$B$877=A88)*1))</f>
        <v>2</v>
      </c>
      <c r="C88" s="30" cm="1">
        <f t="array" ref="C88">IF(A88="","",SUMPRODUCT(('{IX}'!$M$3:$M$877&lt;&gt;"✓")*('{IX}'!$B$3:$B$877=A88)*IFERROR('{IX}'!$G$3:$G$877,0)))</f>
        <v>2</v>
      </c>
      <c r="D88" s="33" cm="1">
        <f t="array" ref="D88">IF(A88="","",SUMPRODUCT(('{IX}'!$M$3:$M$877&lt;&gt;"✓")*('{IX}'!$B$3:$B$877=A88)*IFERROR('{IX}'!$G$3:$G$877,0)*IFERROR('{IX}'!$J$3:$J$877,0)))</f>
        <v>1943.71</v>
      </c>
      <c r="E88" s="33" cm="1">
        <f t="array" ref="E88">IF(A88="","",SUMPRODUCT(('{IX}'!$M$3:$M$877&lt;&gt;"✓")*('{IX}'!$B$3:$B$877=A88)*IF(ISNUMBER('{IX}'!$N$3:$N$877)*ISNUMBER('{IX}'!$G$3:$G$877),'{IX}'!$G$3:$G$877*'{IX}'!$N$3:$N$877,0)))</f>
        <v>1903.2</v>
      </c>
      <c r="F88" s="33" cm="1">
        <f t="array" ref="F88">IF(A88="","",SUMPRODUCT(('{IX}'!$M$3:$M$877&lt;&gt;"✓")*('{IX}'!$B$3:$B$877=A88)*IF(ISNUMBER('{IX}'!$N$3:$N$877)*ISNUMBER('{IX}'!$G$3:$G$877)*ISNUMBER('{IX}'!$J$3:$J$877),'{IX}'!$G$3:$G$877*('{IX}'!$J$3:$J$877-'{IX}'!$N$3:$N$877),0)))</f>
        <v>40.509999999999877</v>
      </c>
      <c r="G88" s="37" cm="1">
        <f t="array" ref="G88">IF(A88="","",IFERROR(F88/SUMPRODUCT(('{IX}'!$M$3:$M$877&lt;&gt;"✓")*('{IX}'!$B$3:$B$877=A88)*IF(ISNUMBER('{IX}'!$N$3:$N$877)*ISNUMBER('{IX}'!$G$3:$G$877)*ISNUMBER('{IX}'!$J$3:$J$877),'{IX}'!$G$3:$G$877*'{IX}'!$J$3:$J$877,0)),""))</f>
        <v>2.0841586450653583E-2</v>
      </c>
      <c r="AE88" t="str">
        <v>Berinert 3000 IU powder and solvent for solution for injection x 1</v>
      </c>
    </row>
    <row r="89" spans="1:31" x14ac:dyDescent="0.2">
      <c r="A89" t="str">
        <v>Xenpozyme 20 mg powder for concentrate for solution for infusion x 1</v>
      </c>
      <c r="B89" s="30" cm="1">
        <f t="array" ref="B89">IF(A89="","",SUMPRODUCT(('{IX}'!$M$3:$M$877&lt;&gt;"✓")*('{IX}'!$B$3:$B$877=A89)*1))</f>
        <v>11</v>
      </c>
      <c r="C89" s="30" cm="1">
        <f t="array" ref="C89">IF(A89="","",SUMPRODUCT(('{IX}'!$M$3:$M$877&lt;&gt;"✓")*('{IX}'!$B$3:$B$877=A89)*IFERROR('{IX}'!$G$3:$G$877,0)))</f>
        <v>173</v>
      </c>
      <c r="D89" s="33" cm="1">
        <f t="array" ref="D89">IF(A89="","",SUMPRODUCT(('{IX}'!$M$3:$M$877&lt;&gt;"✓")*('{IX}'!$B$3:$B$877=A89)*IFERROR('{IX}'!$G$3:$G$877,0)*IFERROR('{IX}'!$J$3:$J$877,0)))</f>
        <v>1584527.79</v>
      </c>
      <c r="E89" s="33" cm="1">
        <f t="array" ref="E89">IF(A89="","",SUMPRODUCT(('{IX}'!$M$3:$M$877&lt;&gt;"✓")*('{IX}'!$B$3:$B$877=A89)*IF(ISNUMBER('{IX}'!$N$3:$N$877)*ISNUMBER('{IX}'!$G$3:$G$877),'{IX}'!$G$3:$G$877*'{IX}'!$N$3:$N$877,0)))</f>
        <v>1463580</v>
      </c>
      <c r="F89" s="33" cm="1">
        <f t="array" ref="F89">IF(A89="","",SUMPRODUCT(('{IX}'!$M$3:$M$877&lt;&gt;"✓")*('{IX}'!$B$3:$B$877=A89)*IF(ISNUMBER('{IX}'!$N$3:$N$877)*ISNUMBER('{IX}'!$G$3:$G$877)*ISNUMBER('{IX}'!$J$3:$J$877),'{IX}'!$G$3:$G$877*('{IX}'!$J$3:$J$877-'{IX}'!$N$3:$N$877),0)))</f>
        <v>120947.78999999994</v>
      </c>
      <c r="G89" s="37" cm="1">
        <f t="array" ref="G89">IF(A89="","",IFERROR(F89/SUMPRODUCT(('{IX}'!$M$3:$M$877&lt;&gt;"✓")*('{IX}'!$B$3:$B$877=A89)*IF(ISNUMBER('{IX}'!$N$3:$N$877)*ISNUMBER('{IX}'!$G$3:$G$877)*ISNUMBER('{IX}'!$J$3:$J$877),'{IX}'!$G$3:$G$877*'{IX}'!$J$3:$J$877,0)),""))</f>
        <v>7.633049465165892E-2</v>
      </c>
      <c r="AE89" t="str">
        <v>Berinert 3000 IU powder and solvent for solution for injection x 1</v>
      </c>
    </row>
    <row r="90" spans="1:31" x14ac:dyDescent="0.2">
      <c r="A90" t="str">
        <v>Xenpozyme 20 mg powder for concentrate for solution for infusion x 5 vial</v>
      </c>
      <c r="B90" s="30" cm="1">
        <f t="array" ref="B90">IF(A90="","",SUMPRODUCT(('{IX}'!$M$3:$M$877&lt;&gt;"✓")*('{IX}'!$B$3:$B$877=A90)*1))</f>
        <v>2</v>
      </c>
      <c r="C90" s="30" cm="1">
        <f t="array" ref="C90">IF(A90="","",SUMPRODUCT(('{IX}'!$M$3:$M$877&lt;&gt;"✓")*('{IX}'!$B$3:$B$877=A90)*IFERROR('{IX}'!$G$3:$G$877,0)))</f>
        <v>85</v>
      </c>
      <c r="D90" s="33" cm="1">
        <f t="array" ref="D90">IF(A90="","",SUMPRODUCT(('{IX}'!$M$3:$M$877&lt;&gt;"✓")*('{IX}'!$B$3:$B$877=A90)*IFERROR('{IX}'!$G$3:$G$877,0)*IFERROR('{IX}'!$J$3:$J$877,0)))</f>
        <v>719100</v>
      </c>
      <c r="E90" s="33" cm="1">
        <f t="array" ref="E90">IF(A90="","",SUMPRODUCT(('{IX}'!$M$3:$M$877&lt;&gt;"✓")*('{IX}'!$B$3:$B$877=A90)*IF(ISNUMBER('{IX}'!$N$3:$N$877)*ISNUMBER('{IX}'!$G$3:$G$877),'{IX}'!$G$3:$G$877*'{IX}'!$N$3:$N$877,0)))</f>
        <v>719100</v>
      </c>
      <c r="F90" s="33" cm="1">
        <f t="array" ref="F90">IF(A90="","",SUMPRODUCT(('{IX}'!$M$3:$M$877&lt;&gt;"✓")*('{IX}'!$B$3:$B$877=A90)*IF(ISNUMBER('{IX}'!$N$3:$N$877)*ISNUMBER('{IX}'!$G$3:$G$877)*ISNUMBER('{IX}'!$J$3:$J$877),'{IX}'!$G$3:$G$877*('{IX}'!$J$3:$J$877-'{IX}'!$N$3:$N$877),0)))</f>
        <v>0</v>
      </c>
      <c r="G90" s="37" cm="1">
        <f t="array" ref="G90">IF(A90="","",IFERROR(F90/SUMPRODUCT(('{IX}'!$M$3:$M$877&lt;&gt;"✓")*('{IX}'!$B$3:$B$877=A90)*IF(ISNUMBER('{IX}'!$N$3:$N$877)*ISNUMBER('{IX}'!$G$3:$G$877)*ISNUMBER('{IX}'!$J$3:$J$877),'{IX}'!$G$3:$G$877*'{IX}'!$J$3:$J$877,0)),""))</f>
        <v>0</v>
      </c>
      <c r="AE90" t="str">
        <v>Bicnu 100 mg</v>
      </c>
    </row>
    <row r="91" spans="1:31" x14ac:dyDescent="0.2">
      <c r="A91" t="str">
        <v>Xyrem 500 mg/ml oral solution 180 ml</v>
      </c>
      <c r="B91" s="30" cm="1">
        <f t="array" ref="B91">IF(A91="","",SUMPRODUCT(('{IX}'!$M$3:$M$877&lt;&gt;"✓")*('{IX}'!$B$3:$B$877=A91)*1))</f>
        <v>16</v>
      </c>
      <c r="C91" s="30" cm="1">
        <f t="array" ref="C91">IF(A91="","",SUMPRODUCT(('{IX}'!$M$3:$M$877&lt;&gt;"✓")*('{IX}'!$B$3:$B$877=A91)*IFERROR('{IX}'!$G$3:$G$877,0)))</f>
        <v>116</v>
      </c>
      <c r="D91" s="33" cm="1">
        <f t="array" ref="D91">IF(A91="","",SUMPRODUCT(('{IX}'!$M$3:$M$877&lt;&gt;"✓")*('{IX}'!$B$3:$B$877=A91)*IFERROR('{IX}'!$G$3:$G$877,0)*IFERROR('{IX}'!$J$3:$J$877,0)))</f>
        <v>273828.76</v>
      </c>
      <c r="E91" s="33" cm="1">
        <f t="array" ref="E91">IF(A91="","",SUMPRODUCT(('{IX}'!$M$3:$M$877&lt;&gt;"✓")*('{IX}'!$B$3:$B$877=A91)*IF(ISNUMBER('{IX}'!$N$3:$N$877)*ISNUMBER('{IX}'!$G$3:$G$877),'{IX}'!$G$3:$G$877*'{IX}'!$N$3:$N$877,0)))</f>
        <v>237684</v>
      </c>
      <c r="F91" s="33" cm="1">
        <f t="array" ref="F91">IF(A91="","",SUMPRODUCT(('{IX}'!$M$3:$M$877&lt;&gt;"✓")*('{IX}'!$B$3:$B$877=A91)*IF(ISNUMBER('{IX}'!$N$3:$N$877)*ISNUMBER('{IX}'!$G$3:$G$877)*ISNUMBER('{IX}'!$J$3:$J$877),'{IX}'!$G$3:$G$877*('{IX}'!$J$3:$J$877-'{IX}'!$N$3:$N$877),0)))</f>
        <v>36144.760000000009</v>
      </c>
      <c r="G91" s="37" cm="1">
        <f t="array" ref="G91">IF(A91="","",IFERROR(F91/SUMPRODUCT(('{IX}'!$M$3:$M$877&lt;&gt;"✓")*('{IX}'!$B$3:$B$877=A91)*IF(ISNUMBER('{IX}'!$N$3:$N$877)*ISNUMBER('{IX}'!$G$3:$G$877)*ISNUMBER('{IX}'!$J$3:$J$877),'{IX}'!$G$3:$G$877*'{IX}'!$J$3:$J$877,0)),""))</f>
        <v>0.13199767621195088</v>
      </c>
      <c r="AE91" t="str">
        <v>Blemisin 15 mg powder for solution for injection 5 ml x1</v>
      </c>
    </row>
    <row r="92" spans="1:31" x14ac:dyDescent="0.2">
      <c r="A92" t="str">
        <v>Zolgensma 2x1013 vector genomes/mL solution for infusion fl: 5.5 ml; fl.8.3 ml fl.</v>
      </c>
      <c r="B92" s="30" cm="1">
        <f t="array" ref="B92">IF(A92="","",SUMPRODUCT(('{IX}'!$M$3:$M$877&lt;&gt;"✓")*('{IX}'!$B$3:$B$877=A92)*1))</f>
        <v>1</v>
      </c>
      <c r="C92" s="30" cm="1">
        <f t="array" ref="C92">IF(A92="","",SUMPRODUCT(('{IX}'!$M$3:$M$877&lt;&gt;"✓")*('{IX}'!$B$3:$B$877=A92)*IFERROR('{IX}'!$G$3:$G$877,0)))</f>
        <v>1</v>
      </c>
      <c r="D92" s="33" cm="1">
        <f t="array" ref="D92">IF(A92="","",SUMPRODUCT(('{IX}'!$M$3:$M$877&lt;&gt;"✓")*('{IX}'!$B$3:$B$877=A92)*IFERROR('{IX}'!$G$3:$G$877,0)*IFERROR('{IX}'!$J$3:$J$877,0)))</f>
        <v>5099999.99</v>
      </c>
      <c r="E92" s="33" cm="1">
        <f t="array" ref="E92">IF(A92="","",SUMPRODUCT(('{IX}'!$M$3:$M$877&lt;&gt;"✓")*('{IX}'!$B$3:$B$877=A92)*IF(ISNUMBER('{IX}'!$N$3:$N$877)*ISNUMBER('{IX}'!$G$3:$G$877),'{IX}'!$G$3:$G$877*'{IX}'!$N$3:$N$877,0)))</f>
        <v>5099999.99</v>
      </c>
      <c r="F92" s="33" cm="1">
        <f t="array" ref="F92">IF(A92="","",SUMPRODUCT(('{IX}'!$M$3:$M$877&lt;&gt;"✓")*('{IX}'!$B$3:$B$877=A92)*IF(ISNUMBER('{IX}'!$N$3:$N$877)*ISNUMBER('{IX}'!$G$3:$G$877)*ISNUMBER('{IX}'!$J$3:$J$877),'{IX}'!$G$3:$G$877*('{IX}'!$J$3:$J$877-'{IX}'!$N$3:$N$877),0)))</f>
        <v>0</v>
      </c>
      <c r="G92" s="37" cm="1">
        <f t="array" ref="G92">IF(A92="","",IFERROR(F92/SUMPRODUCT(('{IX}'!$M$3:$M$877&lt;&gt;"✓")*('{IX}'!$B$3:$B$877=A92)*IF(ISNUMBER('{IX}'!$N$3:$N$877)*ISNUMBER('{IX}'!$G$3:$G$877)*ISNUMBER('{IX}'!$J$3:$J$877),'{IX}'!$G$3:$G$877*'{IX}'!$J$3:$J$877,0)),""))</f>
        <v>0</v>
      </c>
      <c r="AE92" t="str">
        <v>Blemisin 15 mg powder for solution for injection 5 ml x1</v>
      </c>
    </row>
    <row r="93" spans="1:31" x14ac:dyDescent="0.2">
      <c r="A93" t="str">
        <v>Zolinza capsules 100mg  x 120</v>
      </c>
      <c r="B93" s="30" cm="1">
        <f t="array" ref="B93">IF(A93="","",SUMPRODUCT(('{IX}'!$M$3:$M$877&lt;&gt;"✓")*('{IX}'!$B$3:$B$877=A93)*1))</f>
        <v>2</v>
      </c>
      <c r="C93" s="30" cm="1">
        <f t="array" ref="C93">IF(A93="","",SUMPRODUCT(('{IX}'!$M$3:$M$877&lt;&gt;"✓")*('{IX}'!$B$3:$B$877=A93)*IFERROR('{IX}'!$G$3:$G$877,0)))</f>
        <v>2</v>
      </c>
      <c r="D93" s="33" cm="1">
        <f t="array" ref="D93">IF(A93="","",SUMPRODUCT(('{IX}'!$M$3:$M$877&lt;&gt;"✓")*('{IX}'!$B$3:$B$877=A93)*IFERROR('{IX}'!$G$3:$G$877,0)*IFERROR('{IX}'!$J$3:$J$877,0)))</f>
        <v>127702.97</v>
      </c>
      <c r="E93" s="33" cm="1">
        <f t="array" ref="E93">IF(A93="","",SUMPRODUCT(('{IX}'!$M$3:$M$877&lt;&gt;"✓")*('{IX}'!$B$3:$B$877=A93)*IF(ISNUMBER('{IX}'!$N$3:$N$877)*ISNUMBER('{IX}'!$G$3:$G$877),'{IX}'!$G$3:$G$877*'{IX}'!$N$3:$N$877,0)))</f>
        <v>121621.88</v>
      </c>
      <c r="F93" s="33" cm="1">
        <f t="array" ref="F93">IF(A93="","",SUMPRODUCT(('{IX}'!$M$3:$M$877&lt;&gt;"✓")*('{IX}'!$B$3:$B$877=A93)*IF(ISNUMBER('{IX}'!$N$3:$N$877)*ISNUMBER('{IX}'!$G$3:$G$877)*ISNUMBER('{IX}'!$J$3:$J$877),'{IX}'!$G$3:$G$877*('{IX}'!$J$3:$J$877-'{IX}'!$N$3:$N$877),0)))</f>
        <v>6081.0899999999965</v>
      </c>
      <c r="G93" s="37" cm="1">
        <f t="array" ref="G93">IF(A93="","",IFERROR(F93/SUMPRODUCT(('{IX}'!$M$3:$M$877&lt;&gt;"✓")*('{IX}'!$B$3:$B$877=A93)*IF(ISNUMBER('{IX}'!$N$3:$N$877)*ISNUMBER('{IX}'!$G$3:$G$877)*ISNUMBER('{IX}'!$J$3:$J$877),'{IX}'!$G$3:$G$877*'{IX}'!$J$3:$J$877,0)),""))</f>
        <v>4.7619017787918293E-2</v>
      </c>
      <c r="AE93" t="str">
        <v>Busulfan 6mg/ml 10 ml</v>
      </c>
    </row>
    <row r="94" spans="1:31" x14ac:dyDescent="0.2">
      <c r="A94" t="str">
        <v>Ztalmy 50mg/ml. oral susp. 110ml.</v>
      </c>
      <c r="B94" s="30" cm="1">
        <f t="array" ref="B94">IF(A94="","",SUMPRODUCT(('{IX}'!$M$3:$M$877&lt;&gt;"✓")*('{IX}'!$B$3:$B$877=A94)*1))</f>
        <v>2</v>
      </c>
      <c r="C94" s="30" cm="1">
        <f t="array" ref="C94">IF(A94="","",SUMPRODUCT(('{IX}'!$M$3:$M$877&lt;&gt;"✓")*('{IX}'!$B$3:$B$877=A94)*IFERROR('{IX}'!$G$3:$G$877,0)))</f>
        <v>109</v>
      </c>
      <c r="D94" s="33" cm="1">
        <f t="array" ref="D94">IF(A94="","",SUMPRODUCT(('{IX}'!$M$3:$M$877&lt;&gt;"✓")*('{IX}'!$B$3:$B$877=A94)*IFERROR('{IX}'!$G$3:$G$877,0)*IFERROR('{IX}'!$J$3:$J$877,0)))</f>
        <v>591230.77</v>
      </c>
      <c r="E94" s="33" cm="1">
        <f t="array" ref="E94">IF(A94="","",SUMPRODUCT(('{IX}'!$M$3:$M$877&lt;&gt;"✓")*('{IX}'!$B$3:$B$877=A94)*IF(ISNUMBER('{IX}'!$N$3:$N$877)*ISNUMBER('{IX}'!$G$3:$G$877),'{IX}'!$G$3:$G$877*'{IX}'!$N$3:$N$877,0)))</f>
        <v>444718.91000000003</v>
      </c>
      <c r="F94" s="33" cm="1">
        <f t="array" ref="F94">IF(A94="","",SUMPRODUCT(('{IX}'!$M$3:$M$877&lt;&gt;"✓")*('{IX}'!$B$3:$B$877=A94)*IF(ISNUMBER('{IX}'!$N$3:$N$877)*ISNUMBER('{IX}'!$G$3:$G$877)*ISNUMBER('{IX}'!$J$3:$J$877),'{IX}'!$G$3:$G$877*('{IX}'!$J$3:$J$877-'{IX}'!$N$3:$N$877),0)))</f>
        <v>146511.86000000002</v>
      </c>
      <c r="G94" s="37" cm="1">
        <f t="array" ref="G94">IF(A94="","",IFERROR(F94/SUMPRODUCT(('{IX}'!$M$3:$M$877&lt;&gt;"✓")*('{IX}'!$B$3:$B$877=A94)*IF(ISNUMBER('{IX}'!$N$3:$N$877)*ISNUMBER('{IX}'!$G$3:$G$877)*ISNUMBER('{IX}'!$J$3:$J$877),'{IX}'!$G$3:$G$877*'{IX}'!$J$3:$J$877,0)),""))</f>
        <v>0.24780824583943764</v>
      </c>
      <c r="AE94" t="str">
        <v>Busulfan 6mg/ml 10 ml</v>
      </c>
    </row>
    <row r="95" spans="1:31" x14ac:dyDescent="0.2">
      <c r="B95" s="30" t="str" cm="1">
        <f t="array" ref="B95">IF(A95="","",SUMPRODUCT(('{IX}'!$M$3:$M$877&lt;&gt;"✓")*('{IX}'!$B$3:$B$877=A95)*1))</f>
        <v/>
      </c>
      <c r="C95" s="30" t="str" cm="1">
        <f t="array" ref="C95">IF(A95="","",SUMPRODUCT(('{IX}'!$M$3:$M$877&lt;&gt;"✓")*('{IX}'!$B$3:$B$877=A95)*IFERROR('{IX}'!$G$3:$G$877,0)))</f>
        <v/>
      </c>
      <c r="D95" s="33" t="str" cm="1">
        <f t="array" ref="D95">IF(A95="","",SUMPRODUCT(('{IX}'!$M$3:$M$877&lt;&gt;"✓")*('{IX}'!$B$3:$B$877=A95)*IFERROR('{IX}'!$G$3:$G$877,0)*IFERROR('{IX}'!$J$3:$J$877,0)))</f>
        <v/>
      </c>
      <c r="E95" s="33" t="str" cm="1">
        <f t="array" ref="E95">IF(A95="","",SUMPRODUCT(('{IX}'!$M$3:$M$877&lt;&gt;"✓")*('{IX}'!$B$3:$B$877=A95)*IF(ISNUMBER('{IX}'!$N$3:$N$877)*ISNUMBER('{IX}'!$G$3:$G$877),'{IX}'!$G$3:$G$877*'{IX}'!$N$3:$N$877,0)))</f>
        <v/>
      </c>
      <c r="F95" s="33" t="str" cm="1">
        <f t="array" ref="F95">IF(A95="","",SUMPRODUCT(('{IX}'!$M$3:$M$877&lt;&gt;"✓")*('{IX}'!$B$3:$B$877=A95)*IF(ISNUMBER('{IX}'!$N$3:$N$877)*ISNUMBER('{IX}'!$G$3:$G$877)*ISNUMBER('{IX}'!$J$3:$J$877),'{IX}'!$G$3:$G$877*('{IX}'!$J$3:$J$877-'{IX}'!$N$3:$N$877),0)))</f>
        <v/>
      </c>
      <c r="G95" s="37" t="str" cm="1">
        <f t="array" ref="G95">IF(A95="","",IFERROR(F95/SUMPRODUCT(('{IX}'!$M$3:$M$877&lt;&gt;"✓")*('{IX}'!$B$3:$B$877=A95)*IF(ISNUMBER('{IX}'!$N$3:$N$877)*ISNUMBER('{IX}'!$G$3:$G$877)*ISNUMBER('{IX}'!$J$3:$J$877),'{IX}'!$G$3:$G$877*'{IX}'!$J$3:$J$877,0)),""))</f>
        <v/>
      </c>
      <c r="AE95" t="str">
        <v>Busulfan 6mg/ml 10 ml</v>
      </c>
    </row>
    <row r="96" spans="1:31" x14ac:dyDescent="0.2">
      <c r="B96" s="30" t="str" cm="1">
        <f t="array" ref="B96">IF(A96="","",SUMPRODUCT(('{IX}'!$M$3:$M$877&lt;&gt;"✓")*('{IX}'!$B$3:$B$877=A96)*1))</f>
        <v/>
      </c>
      <c r="C96" s="30" t="str" cm="1">
        <f t="array" ref="C96">IF(A96="","",SUMPRODUCT(('{IX}'!$M$3:$M$877&lt;&gt;"✓")*('{IX}'!$B$3:$B$877=A96)*IFERROR('{IX}'!$G$3:$G$877,0)))</f>
        <v/>
      </c>
      <c r="D96" s="33" t="str" cm="1">
        <f t="array" ref="D96">IF(A96="","",SUMPRODUCT(('{IX}'!$M$3:$M$877&lt;&gt;"✓")*('{IX}'!$B$3:$B$877=A96)*IFERROR('{IX}'!$G$3:$G$877,0)*IFERROR('{IX}'!$J$3:$J$877,0)))</f>
        <v/>
      </c>
      <c r="E96" s="33" t="str" cm="1">
        <f t="array" ref="E96">IF(A96="","",SUMPRODUCT(('{IX}'!$M$3:$M$877&lt;&gt;"✓")*('{IX}'!$B$3:$B$877=A96)*IF(ISNUMBER('{IX}'!$N$3:$N$877)*ISNUMBER('{IX}'!$G$3:$G$877),'{IX}'!$G$3:$G$877*'{IX}'!$N$3:$N$877,0)))</f>
        <v/>
      </c>
      <c r="F96" s="33" t="str" cm="1">
        <f t="array" ref="F96">IF(A96="","",SUMPRODUCT(('{IX}'!$M$3:$M$877&lt;&gt;"✓")*('{IX}'!$B$3:$B$877=A96)*IF(ISNUMBER('{IX}'!$N$3:$N$877)*ISNUMBER('{IX}'!$G$3:$G$877)*ISNUMBER('{IX}'!$J$3:$J$877),'{IX}'!$G$3:$G$877*('{IX}'!$J$3:$J$877-'{IX}'!$N$3:$N$877),0)))</f>
        <v/>
      </c>
      <c r="G96" s="37" t="str" cm="1">
        <f t="array" ref="G96">IF(A96="","",IFERROR(F96/SUMPRODUCT(('{IX}'!$M$3:$M$877&lt;&gt;"✓")*('{IX}'!$B$3:$B$877=A96)*IF(ISNUMBER('{IX}'!$N$3:$N$877)*ISNUMBER('{IX}'!$G$3:$G$877)*ISNUMBER('{IX}'!$J$3:$J$877),'{IX}'!$G$3:$G$877*'{IX}'!$J$3:$J$877,0)),""))</f>
        <v/>
      </c>
      <c r="AE96" t="str">
        <v>Busulfan 6mg/ml 10 ml</v>
      </c>
    </row>
    <row r="97" spans="1:31" x14ac:dyDescent="0.2">
      <c r="B97" s="30" t="str" cm="1">
        <f t="array" ref="B97">IF(A97="","",SUMPRODUCT(('{IX}'!$M$3:$M$877&lt;&gt;"✓")*('{IX}'!$B$3:$B$877=A97)*1))</f>
        <v/>
      </c>
      <c r="C97" s="30" t="str" cm="1">
        <f t="array" ref="C97">IF(A97="","",SUMPRODUCT(('{IX}'!$M$3:$M$877&lt;&gt;"✓")*('{IX}'!$B$3:$B$877=A97)*IFERROR('{IX}'!$G$3:$G$877,0)))</f>
        <v/>
      </c>
      <c r="D97" s="33" t="str" cm="1">
        <f t="array" ref="D97">IF(A97="","",SUMPRODUCT(('{IX}'!$M$3:$M$877&lt;&gt;"✓")*('{IX}'!$B$3:$B$877=A97)*IFERROR('{IX}'!$G$3:$G$877,0)*IFERROR('{IX}'!$J$3:$J$877,0)))</f>
        <v/>
      </c>
      <c r="E97" s="33" t="str" cm="1">
        <f t="array" ref="E97">IF(A97="","",SUMPRODUCT(('{IX}'!$M$3:$M$877&lt;&gt;"✓")*('{IX}'!$B$3:$B$877=A97)*IF(ISNUMBER('{IX}'!$N$3:$N$877)*ISNUMBER('{IX}'!$G$3:$G$877),'{IX}'!$G$3:$G$877*'{IX}'!$N$3:$N$877,0)))</f>
        <v/>
      </c>
      <c r="F97" s="33" t="str" cm="1">
        <f t="array" ref="F97">IF(A97="","",SUMPRODUCT(('{IX}'!$M$3:$M$877&lt;&gt;"✓")*('{IX}'!$B$3:$B$877=A97)*IF(ISNUMBER('{IX}'!$N$3:$N$877)*ISNUMBER('{IX}'!$G$3:$G$877)*ISNUMBER('{IX}'!$J$3:$J$877),'{IX}'!$G$3:$G$877*('{IX}'!$J$3:$J$877-'{IX}'!$N$3:$N$877),0)))</f>
        <v/>
      </c>
      <c r="G97" s="37" t="str" cm="1">
        <f t="array" ref="G97">IF(A97="","",IFERROR(F97/SUMPRODUCT(('{IX}'!$M$3:$M$877&lt;&gt;"✓")*('{IX}'!$B$3:$B$877=A97)*IF(ISNUMBER('{IX}'!$N$3:$N$877)*ISNUMBER('{IX}'!$G$3:$G$877)*ISNUMBER('{IX}'!$J$3:$J$877),'{IX}'!$G$3:$G$877*'{IX}'!$J$3:$J$877,0)),""))</f>
        <v/>
      </c>
      <c r="AE97" t="str">
        <v>Bylvay 1200 mcg hard capsule x 30</v>
      </c>
    </row>
    <row r="98" spans="1:31" x14ac:dyDescent="0.2">
      <c r="B98" s="30" t="str" cm="1">
        <f t="array" ref="B98">IF(A98="","",SUMPRODUCT(('{IX}'!$M$3:$M$877&lt;&gt;"✓")*('{IX}'!$B$3:$B$877=A98)*1))</f>
        <v/>
      </c>
      <c r="C98" s="30" t="str" cm="1">
        <f t="array" ref="C98">IF(A98="","",SUMPRODUCT(('{IX}'!$M$3:$M$877&lt;&gt;"✓")*('{IX}'!$B$3:$B$877=A98)*IFERROR('{IX}'!$G$3:$G$877,0)))</f>
        <v/>
      </c>
      <c r="D98" s="33" t="str" cm="1">
        <f t="array" ref="D98">IF(A98="","",SUMPRODUCT(('{IX}'!$M$3:$M$877&lt;&gt;"✓")*('{IX}'!$B$3:$B$877=A98)*IFERROR('{IX}'!$G$3:$G$877,0)*IFERROR('{IX}'!$J$3:$J$877,0)))</f>
        <v/>
      </c>
      <c r="E98" s="33" t="str" cm="1">
        <f t="array" ref="E98">IF(A98="","",SUMPRODUCT(('{IX}'!$M$3:$M$877&lt;&gt;"✓")*('{IX}'!$B$3:$B$877=A98)*IF(ISNUMBER('{IX}'!$N$3:$N$877)*ISNUMBER('{IX}'!$G$3:$G$877),'{IX}'!$G$3:$G$877*'{IX}'!$N$3:$N$877,0)))</f>
        <v/>
      </c>
      <c r="F98" s="33" t="str" cm="1">
        <f t="array" ref="F98">IF(A98="","",SUMPRODUCT(('{IX}'!$M$3:$M$877&lt;&gt;"✓")*('{IX}'!$B$3:$B$877=A98)*IF(ISNUMBER('{IX}'!$N$3:$N$877)*ISNUMBER('{IX}'!$G$3:$G$877)*ISNUMBER('{IX}'!$J$3:$J$877),'{IX}'!$G$3:$G$877*('{IX}'!$J$3:$J$877-'{IX}'!$N$3:$N$877),0)))</f>
        <v/>
      </c>
      <c r="G98" s="37" t="str" cm="1">
        <f t="array" ref="G98">IF(A98="","",IFERROR(F98/SUMPRODUCT(('{IX}'!$M$3:$M$877&lt;&gt;"✓")*('{IX}'!$B$3:$B$877=A98)*IF(ISNUMBER('{IX}'!$N$3:$N$877)*ISNUMBER('{IX}'!$G$3:$G$877)*ISNUMBER('{IX}'!$J$3:$J$877),'{IX}'!$G$3:$G$877*'{IX}'!$J$3:$J$877,0)),""))</f>
        <v/>
      </c>
      <c r="AE98" t="str">
        <v>Bylvay 1200 mcg hard capsule x 30</v>
      </c>
    </row>
    <row r="99" spans="1:31" x14ac:dyDescent="0.2">
      <c r="B99" s="30" t="str" cm="1">
        <f t="array" ref="B99">IF(A99="","",SUMPRODUCT(('{IX}'!$M$3:$M$877&lt;&gt;"✓")*('{IX}'!$B$3:$B$877=A99)*1))</f>
        <v/>
      </c>
      <c r="C99" s="30" t="str" cm="1">
        <f t="array" ref="C99">IF(A99="","",SUMPRODUCT(('{IX}'!$M$3:$M$877&lt;&gt;"✓")*('{IX}'!$B$3:$B$877=A99)*IFERROR('{IX}'!$G$3:$G$877,0)))</f>
        <v/>
      </c>
      <c r="D99" s="33" t="str" cm="1">
        <f t="array" ref="D99">IF(A99="","",SUMPRODUCT(('{IX}'!$M$3:$M$877&lt;&gt;"✓")*('{IX}'!$B$3:$B$877=A99)*IFERROR('{IX}'!$G$3:$G$877,0)*IFERROR('{IX}'!$J$3:$J$877,0)))</f>
        <v/>
      </c>
      <c r="E99" s="33" t="str" cm="1">
        <f t="array" ref="E99">IF(A99="","",SUMPRODUCT(('{IX}'!$M$3:$M$877&lt;&gt;"✓")*('{IX}'!$B$3:$B$877=A99)*IF(ISNUMBER('{IX}'!$N$3:$N$877)*ISNUMBER('{IX}'!$G$3:$G$877),'{IX}'!$G$3:$G$877*'{IX}'!$N$3:$N$877,0)))</f>
        <v/>
      </c>
      <c r="F99" s="33" t="str" cm="1">
        <f t="array" ref="F99">IF(A99="","",SUMPRODUCT(('{IX}'!$M$3:$M$877&lt;&gt;"✓")*('{IX}'!$B$3:$B$877=A99)*IF(ISNUMBER('{IX}'!$N$3:$N$877)*ISNUMBER('{IX}'!$G$3:$G$877)*ISNUMBER('{IX}'!$J$3:$J$877),'{IX}'!$G$3:$G$877*('{IX}'!$J$3:$J$877-'{IX}'!$N$3:$N$877),0)))</f>
        <v/>
      </c>
      <c r="G99" s="37" t="str" cm="1">
        <f t="array" ref="G99">IF(A99="","",IFERROR(F99/SUMPRODUCT(('{IX}'!$M$3:$M$877&lt;&gt;"✓")*('{IX}'!$B$3:$B$877=A99)*IF(ISNUMBER('{IX}'!$N$3:$N$877)*ISNUMBER('{IX}'!$G$3:$G$877)*ISNUMBER('{IX}'!$J$3:$J$877),'{IX}'!$G$3:$G$877*'{IX}'!$J$3:$J$877,0)),""))</f>
        <v/>
      </c>
      <c r="AE99" t="str">
        <v>Bylvay 1200 mcg hard capsule x 30</v>
      </c>
    </row>
    <row r="100" spans="1:31" x14ac:dyDescent="0.2">
      <c r="B100" s="30" t="str" cm="1">
        <f t="array" ref="B100">IF(A100="","",SUMPRODUCT(('{IX}'!$M$3:$M$877&lt;&gt;"✓")*('{IX}'!$B$3:$B$877=A100)*1))</f>
        <v/>
      </c>
      <c r="C100" s="30" t="str" cm="1">
        <f t="array" ref="C100">IF(A100="","",SUMPRODUCT(('{IX}'!$M$3:$M$877&lt;&gt;"✓")*('{IX}'!$B$3:$B$877=A100)*IFERROR('{IX}'!$G$3:$G$877,0)))</f>
        <v/>
      </c>
      <c r="D100" s="33" t="str" cm="1">
        <f t="array" ref="D100">IF(A100="","",SUMPRODUCT(('{IX}'!$M$3:$M$877&lt;&gt;"✓")*('{IX}'!$B$3:$B$877=A100)*IFERROR('{IX}'!$G$3:$G$877,0)*IFERROR('{IX}'!$J$3:$J$877,0)))</f>
        <v/>
      </c>
      <c r="E100" s="33" t="str" cm="1">
        <f t="array" ref="E100">IF(A100="","",SUMPRODUCT(('{IX}'!$M$3:$M$877&lt;&gt;"✓")*('{IX}'!$B$3:$B$877=A100)*IF(ISNUMBER('{IX}'!$N$3:$N$877)*ISNUMBER('{IX}'!$G$3:$G$877),'{IX}'!$G$3:$G$877*'{IX}'!$N$3:$N$877,0)))</f>
        <v/>
      </c>
      <c r="F100" s="33" t="str" cm="1">
        <f t="array" ref="F100">IF(A100="","",SUMPRODUCT(('{IX}'!$M$3:$M$877&lt;&gt;"✓")*('{IX}'!$B$3:$B$877=A100)*IF(ISNUMBER('{IX}'!$N$3:$N$877)*ISNUMBER('{IX}'!$G$3:$G$877)*ISNUMBER('{IX}'!$J$3:$J$877),'{IX}'!$G$3:$G$877*('{IX}'!$J$3:$J$877-'{IX}'!$N$3:$N$877),0)))</f>
        <v/>
      </c>
      <c r="G100" s="37" t="str" cm="1">
        <f t="array" ref="G100">IF(A100="","",IFERROR(F100/SUMPRODUCT(('{IX}'!$M$3:$M$877&lt;&gt;"✓")*('{IX}'!$B$3:$B$877=A100)*IF(ISNUMBER('{IX}'!$N$3:$N$877)*ISNUMBER('{IX}'!$G$3:$G$877)*ISNUMBER('{IX}'!$J$3:$J$877),'{IX}'!$G$3:$G$877*'{IX}'!$J$3:$J$877,0)),""))</f>
        <v/>
      </c>
      <c r="AE100" t="str">
        <v>Bylvay 1200 mcg hard capsule x 30</v>
      </c>
    </row>
    <row r="101" spans="1:31" x14ac:dyDescent="0.2">
      <c r="B101" s="30" t="str" cm="1">
        <f t="array" ref="B101">IF(A101="","",SUMPRODUCT(('{IX}'!$M$3:$M$877&lt;&gt;"✓")*('{IX}'!$B$3:$B$877=A101)*1))</f>
        <v/>
      </c>
      <c r="C101" s="30" t="str" cm="1">
        <f t="array" ref="C101">IF(A101="","",SUMPRODUCT(('{IX}'!$M$3:$M$877&lt;&gt;"✓")*('{IX}'!$B$3:$B$877=A101)*IFERROR('{IX}'!$G$3:$G$877,0)))</f>
        <v/>
      </c>
      <c r="D101" s="33" t="str" cm="1">
        <f t="array" ref="D101">IF(A101="","",SUMPRODUCT(('{IX}'!$M$3:$M$877&lt;&gt;"✓")*('{IX}'!$B$3:$B$877=A101)*IFERROR('{IX}'!$G$3:$G$877,0)*IFERROR('{IX}'!$J$3:$J$877,0)))</f>
        <v/>
      </c>
      <c r="E101" s="33" t="str" cm="1">
        <f t="array" ref="E101">IF(A101="","",SUMPRODUCT(('{IX}'!$M$3:$M$877&lt;&gt;"✓")*('{IX}'!$B$3:$B$877=A101)*IF(ISNUMBER('{IX}'!$N$3:$N$877)*ISNUMBER('{IX}'!$G$3:$G$877),'{IX}'!$G$3:$G$877*'{IX}'!$N$3:$N$877,0)))</f>
        <v/>
      </c>
      <c r="F101" s="33" t="str" cm="1">
        <f t="array" ref="F101">IF(A101="","",SUMPRODUCT(('{IX}'!$M$3:$M$877&lt;&gt;"✓")*('{IX}'!$B$3:$B$877=A101)*IF(ISNUMBER('{IX}'!$N$3:$N$877)*ISNUMBER('{IX}'!$G$3:$G$877)*ISNUMBER('{IX}'!$J$3:$J$877),'{IX}'!$G$3:$G$877*('{IX}'!$J$3:$J$877-'{IX}'!$N$3:$N$877),0)))</f>
        <v/>
      </c>
      <c r="G101" s="37" t="str" cm="1">
        <f t="array" ref="G101">IF(A101="","",IFERROR(F101/SUMPRODUCT(('{IX}'!$M$3:$M$877&lt;&gt;"✓")*('{IX}'!$B$3:$B$877=A101)*IF(ISNUMBER('{IX}'!$N$3:$N$877)*ISNUMBER('{IX}'!$G$3:$G$877)*ISNUMBER('{IX}'!$J$3:$J$877),'{IX}'!$G$3:$G$877*'{IX}'!$J$3:$J$877,0)),""))</f>
        <v/>
      </c>
      <c r="AE101" t="str">
        <v>Bylvay 1200 mcg hard capsule x 30</v>
      </c>
    </row>
    <row r="102" spans="1:31" ht="15" thickBot="1" x14ac:dyDescent="0.25">
      <c r="B102" s="30" t="str" cm="1">
        <f t="array" ref="B102">IF(A102="","",SUMPRODUCT(('{IX}'!$M$3:$M$877&lt;&gt;"✓")*('{IX}'!$B$3:$B$877=A102)*1))</f>
        <v/>
      </c>
      <c r="C102" s="30" t="str" cm="1">
        <f t="array" ref="C102">IF(A102="","",SUMPRODUCT(('{IX}'!$M$3:$M$877&lt;&gt;"✓")*('{IX}'!$B$3:$B$877=A102)*IFERROR('{IX}'!$G$3:$G$877,0)))</f>
        <v/>
      </c>
      <c r="D102" s="33" t="str" cm="1">
        <f t="array" ref="D102">IF(A102="","",SUMPRODUCT(('{IX}'!$M$3:$M$877&lt;&gt;"✓")*('{IX}'!$B$3:$B$877=A102)*IFERROR('{IX}'!$G$3:$G$877,0)*IFERROR('{IX}'!$J$3:$J$877,0)))</f>
        <v/>
      </c>
      <c r="E102" s="33" t="str" cm="1">
        <f t="array" ref="E102">IF(A102="","",SUMPRODUCT(('{IX}'!$M$3:$M$877&lt;&gt;"✓")*('{IX}'!$B$3:$B$877=A102)*IF(ISNUMBER('{IX}'!$N$3:$N$877)*ISNUMBER('{IX}'!$G$3:$G$877),'{IX}'!$G$3:$G$877*'{IX}'!$N$3:$N$877,0)))</f>
        <v/>
      </c>
      <c r="F102" s="33" t="str" cm="1">
        <f t="array" ref="F102">IF(A102="","",SUMPRODUCT(('{IX}'!$M$3:$M$877&lt;&gt;"✓")*('{IX}'!$B$3:$B$877=A102)*IF(ISNUMBER('{IX}'!$N$3:$N$877)*ISNUMBER('{IX}'!$G$3:$G$877)*ISNUMBER('{IX}'!$J$3:$J$877),'{IX}'!$G$3:$G$877*('{IX}'!$J$3:$J$877-'{IX}'!$N$3:$N$877),0)))</f>
        <v/>
      </c>
      <c r="G102" s="37" t="str" cm="1">
        <f t="array" ref="G102">IF(A102="","",IFERROR(F102/SUMPRODUCT(('{IX}'!$M$3:$M$877&lt;&gt;"✓")*('{IX}'!$B$3:$B$877=A102)*IF(ISNUMBER('{IX}'!$N$3:$N$877)*ISNUMBER('{IX}'!$G$3:$G$877)*ISNUMBER('{IX}'!$J$3:$J$877),'{IX}'!$G$3:$G$877*'{IX}'!$J$3:$J$877,0)),""))</f>
        <v/>
      </c>
      <c r="AE102" t="str">
        <v>Bylvay 1200 mcg hard capsule x 30</v>
      </c>
    </row>
    <row r="103" spans="1:31" ht="15.75" thickTop="1" x14ac:dyDescent="0.25">
      <c r="A103" s="9" t="s">
        <v>283</v>
      </c>
      <c r="B103" s="29">
        <f>SUM(B3:B102)</f>
        <v>815</v>
      </c>
      <c r="C103" s="29">
        <f>SUM(C3:C102)</f>
        <v>8476</v>
      </c>
      <c r="D103" s="34">
        <f>SUM(D3:D102)</f>
        <v>112593301.98</v>
      </c>
      <c r="E103" s="34">
        <f>SUM(E3:E102)</f>
        <v>92863290.530869976</v>
      </c>
      <c r="F103" s="34">
        <f>SUM(F3:F102)</f>
        <v>19730011.449130006</v>
      </c>
      <c r="G103" s="38">
        <f>IFERROR(F103/D103,"")</f>
        <v>0.17523255026870654</v>
      </c>
      <c r="AE103" t="str">
        <v>Bylvay 1200 mcg hard capsule x 30</v>
      </c>
    </row>
    <row r="104" spans="1:31" ht="12" customHeight="1" x14ac:dyDescent="0.2">
      <c r="A104" s="10"/>
      <c r="B104" s="31"/>
      <c r="C104" s="31"/>
      <c r="D104" s="35"/>
      <c r="E104" s="35"/>
      <c r="F104" s="35"/>
      <c r="G104" s="39"/>
      <c r="AE104" t="str">
        <v>Bylvay 1200 mcg hard capsule x 30</v>
      </c>
    </row>
    <row r="105" spans="1:31" ht="18" x14ac:dyDescent="0.25">
      <c r="A105" s="43" t="s">
        <v>281</v>
      </c>
      <c r="B105" s="44"/>
      <c r="C105" s="44"/>
      <c r="D105" s="45"/>
      <c r="E105" s="45"/>
      <c r="F105" s="45"/>
      <c r="G105" s="46"/>
      <c r="AE105" t="str">
        <v>Bylvay 1200 mcg hard capsule x 30</v>
      </c>
    </row>
    <row r="106" spans="1:31" ht="45" x14ac:dyDescent="0.25">
      <c r="A106" s="3" t="s">
        <v>274</v>
      </c>
      <c r="B106" s="32" t="s">
        <v>275</v>
      </c>
      <c r="C106" s="32" t="s">
        <v>276</v>
      </c>
      <c r="D106" s="36" t="s">
        <v>277</v>
      </c>
      <c r="E106" s="36" t="s">
        <v>278</v>
      </c>
      <c r="F106" s="36" t="s">
        <v>279</v>
      </c>
      <c r="G106" s="40" t="s">
        <v>280</v>
      </c>
      <c r="AE106" t="str">
        <v>Bylvay 400 mcg hard capsule x 30</v>
      </c>
    </row>
    <row r="107" spans="1:31" x14ac:dyDescent="0.2">
      <c r="A107" t="s">
        <v>3</v>
      </c>
      <c r="B107" s="30">
        <v>358</v>
      </c>
      <c r="C107" s="30">
        <v>2685</v>
      </c>
      <c r="D107" s="33">
        <v>57760476.590000004</v>
      </c>
      <c r="E107" s="33">
        <v>50991446.7550698</v>
      </c>
      <c r="F107" s="33">
        <v>6769029.8349299999</v>
      </c>
      <c r="G107" s="37">
        <v>0.117191377816677</v>
      </c>
      <c r="AE107" t="str">
        <v>Bylvay 400 mcg hard capsule x 30</v>
      </c>
    </row>
    <row r="108" spans="1:31" x14ac:dyDescent="0.2">
      <c r="A108" t="s">
        <v>80</v>
      </c>
      <c r="B108" s="30">
        <v>116</v>
      </c>
      <c r="C108" s="30">
        <v>632</v>
      </c>
      <c r="D108" s="33">
        <v>15689911.699999999</v>
      </c>
      <c r="E108" s="33">
        <v>13359603.6658</v>
      </c>
      <c r="F108" s="33">
        <v>2330308.0342000001</v>
      </c>
      <c r="G108" s="37">
        <v>0.14852269909205401</v>
      </c>
      <c r="AE108" t="str">
        <v>Bylvay 400 mcg hard capsule x 30</v>
      </c>
    </row>
    <row r="109" spans="1:31" x14ac:dyDescent="0.2">
      <c r="A109" t="s">
        <v>89</v>
      </c>
      <c r="B109" s="30">
        <v>16</v>
      </c>
      <c r="C109" s="30">
        <v>31</v>
      </c>
      <c r="D109" s="33">
        <v>391997.58</v>
      </c>
      <c r="E109" s="33">
        <v>365082.66</v>
      </c>
      <c r="F109" s="33">
        <v>26914.92</v>
      </c>
      <c r="G109" s="37">
        <v>6.8660934080256295E-2</v>
      </c>
      <c r="AE109" t="str">
        <v>Bylvay 400 mcg hard capsule x 30</v>
      </c>
    </row>
    <row r="110" spans="1:31" x14ac:dyDescent="0.2">
      <c r="A110" t="s">
        <v>141</v>
      </c>
      <c r="B110" s="30">
        <v>19</v>
      </c>
      <c r="C110" s="30">
        <v>185</v>
      </c>
      <c r="D110" s="33">
        <v>438513.27</v>
      </c>
      <c r="E110" s="33">
        <v>325744.3</v>
      </c>
      <c r="F110" s="33">
        <v>112768.97</v>
      </c>
      <c r="G110" s="37">
        <v>0.25716204665824599</v>
      </c>
      <c r="AE110" t="str">
        <v>Bylvay 400 mcg hard capsule x 30</v>
      </c>
    </row>
    <row r="111" spans="1:31" x14ac:dyDescent="0.2">
      <c r="A111" t="s">
        <v>99</v>
      </c>
      <c r="B111" s="30">
        <v>187</v>
      </c>
      <c r="C111" s="30">
        <v>4003</v>
      </c>
      <c r="D111" s="33">
        <v>30407621.219999999</v>
      </c>
      <c r="E111" s="33">
        <v>21629924.23</v>
      </c>
      <c r="F111" s="33">
        <v>8777696.9900000207</v>
      </c>
      <c r="G111" s="37">
        <v>0.28866766415212503</v>
      </c>
      <c r="AE111" t="str">
        <v>Bylvay 400 mcg hard capsule x 30</v>
      </c>
    </row>
    <row r="112" spans="1:31" x14ac:dyDescent="0.2">
      <c r="A112" t="s">
        <v>125</v>
      </c>
      <c r="B112" s="30">
        <v>9</v>
      </c>
      <c r="C112" s="30">
        <v>192</v>
      </c>
      <c r="D112" s="33">
        <v>954963.26</v>
      </c>
      <c r="E112" s="33">
        <v>669722.26</v>
      </c>
      <c r="F112" s="33">
        <v>285241</v>
      </c>
      <c r="G112" s="37">
        <v>0.298693166478467</v>
      </c>
      <c r="AE112" t="str">
        <v>Bylvay capsules (hard) 200 mcg x30</v>
      </c>
    </row>
    <row r="113" spans="1:31" x14ac:dyDescent="0.2">
      <c r="A113" t="s">
        <v>129</v>
      </c>
      <c r="B113" s="30">
        <v>111</v>
      </c>
      <c r="C113" s="30">
        <v>778</v>
      </c>
      <c r="D113" s="33">
        <v>7173457.2599999998</v>
      </c>
      <c r="E113" s="33">
        <v>5644166.3600000003</v>
      </c>
      <c r="F113" s="33">
        <v>1529290.9</v>
      </c>
      <c r="G113" s="37">
        <v>0.21318742756404199</v>
      </c>
      <c r="AE113" t="str">
        <v>Bylvay capsules (hard) 200 mcg x30</v>
      </c>
    </row>
    <row r="114" spans="1:31" x14ac:dyDescent="0.2">
      <c r="B114" s="30"/>
      <c r="C114" s="30"/>
      <c r="D114" s="33"/>
      <c r="E114" s="33"/>
      <c r="F114" s="33"/>
      <c r="G114" s="37"/>
      <c r="AE114" t="str">
        <v>Bylvay capsules (hard) 200 mcg x30</v>
      </c>
    </row>
    <row r="115" spans="1:31" x14ac:dyDescent="0.2">
      <c r="B115" s="30"/>
      <c r="C115" s="30"/>
      <c r="D115" s="33"/>
      <c r="E115" s="33"/>
      <c r="F115" s="33"/>
      <c r="G115" s="37"/>
      <c r="AE115" t="str">
        <v>Bylvay capsules (hard) 200 mcg x30</v>
      </c>
    </row>
    <row r="116" spans="1:31" ht="15" thickBot="1" x14ac:dyDescent="0.25">
      <c r="B116" s="30"/>
      <c r="C116" s="30"/>
      <c r="D116" s="33"/>
      <c r="E116" s="33"/>
      <c r="F116" s="33"/>
      <c r="G116" s="37"/>
      <c r="AE116" t="str">
        <v>Bylvay 400 mcg hard capsule x 30</v>
      </c>
    </row>
    <row r="117" spans="1:31" ht="15.75" thickTop="1" x14ac:dyDescent="0.25">
      <c r="A117" s="9" t="s">
        <v>284</v>
      </c>
      <c r="B117" s="29">
        <v>816</v>
      </c>
      <c r="C117" s="29">
        <v>8506</v>
      </c>
      <c r="D117" s="34">
        <v>112816940.88</v>
      </c>
      <c r="E117" s="34">
        <v>92985690.2308698</v>
      </c>
      <c r="F117" s="34">
        <v>19831250.649130002</v>
      </c>
      <c r="G117" s="38">
        <v>0.17578255973297399</v>
      </c>
      <c r="AE117" t="str">
        <v>Bylvay 400 mcg hard capsule x 30</v>
      </c>
    </row>
    <row r="118" spans="1:31" ht="12" customHeight="1" x14ac:dyDescent="0.2">
      <c r="A118" s="10"/>
      <c r="B118" s="31"/>
      <c r="C118" s="31"/>
      <c r="D118" s="35"/>
      <c r="E118" s="35"/>
      <c r="F118" s="35"/>
      <c r="G118" s="39"/>
      <c r="AE118" t="str">
        <v>Bylvay 400 mcg hard capsule x 30</v>
      </c>
    </row>
    <row r="119" spans="1:31" ht="18" x14ac:dyDescent="0.25">
      <c r="A119" s="43" t="s">
        <v>282</v>
      </c>
      <c r="B119" s="44"/>
      <c r="C119" s="44"/>
      <c r="D119" s="45"/>
      <c r="E119" s="45"/>
      <c r="F119" s="45"/>
      <c r="G119" s="46"/>
      <c r="AE119" t="str">
        <v>Bylvay 400 mcg hard capsule x 30</v>
      </c>
    </row>
    <row r="120" spans="1:31" ht="45" x14ac:dyDescent="0.25">
      <c r="A120" s="3" t="s">
        <v>274</v>
      </c>
      <c r="B120" s="32" t="s">
        <v>275</v>
      </c>
      <c r="C120" s="32" t="s">
        <v>276</v>
      </c>
      <c r="D120" s="36" t="s">
        <v>277</v>
      </c>
      <c r="E120" s="36" t="s">
        <v>278</v>
      </c>
      <c r="F120" s="36" t="s">
        <v>279</v>
      </c>
      <c r="G120" s="40" t="s">
        <v>280</v>
      </c>
      <c r="AE120" t="str">
        <v>Bylvay 400 mcg hard capsule x 30</v>
      </c>
    </row>
    <row r="121" spans="1:31" x14ac:dyDescent="0.2">
      <c r="A121" t="s">
        <v>36</v>
      </c>
      <c r="B121" s="30">
        <v>3</v>
      </c>
      <c r="C121" s="30">
        <v>12</v>
      </c>
      <c r="D121" s="33">
        <v>350031.3</v>
      </c>
      <c r="E121" s="33">
        <v>350030</v>
      </c>
      <c r="F121" s="33">
        <v>1.3000000000029099</v>
      </c>
      <c r="G121" s="37">
        <v>3.7139535807309501E-6</v>
      </c>
      <c r="AE121" t="str">
        <v>Bylvay 400 mcg hard capsule x 30</v>
      </c>
    </row>
    <row r="122" spans="1:31" x14ac:dyDescent="0.2">
      <c r="A122" t="s">
        <v>87</v>
      </c>
      <c r="B122" s="30">
        <v>4</v>
      </c>
      <c r="C122" s="30">
        <v>14</v>
      </c>
      <c r="D122" s="33">
        <v>413600</v>
      </c>
      <c r="E122" s="33">
        <v>231396</v>
      </c>
      <c r="F122" s="33">
        <v>182204</v>
      </c>
      <c r="G122" s="37">
        <v>0.44053191489361698</v>
      </c>
      <c r="AE122" t="str">
        <v>Carbaglu 200 mg  dispersible tablets x 60</v>
      </c>
    </row>
    <row r="123" spans="1:31" x14ac:dyDescent="0.2">
      <c r="A123" t="s">
        <v>64</v>
      </c>
      <c r="B123" s="30">
        <v>61</v>
      </c>
      <c r="C123" s="30">
        <v>1583</v>
      </c>
      <c r="D123" s="33">
        <v>5044464.88</v>
      </c>
      <c r="E123" s="33">
        <v>3854706.16</v>
      </c>
      <c r="F123" s="33">
        <v>1189758.72</v>
      </c>
      <c r="G123" s="37">
        <v>0.23585429739378</v>
      </c>
      <c r="AE123" t="str">
        <v>Carbaglu 200 mg  dispersible tablets x 60</v>
      </c>
    </row>
    <row r="124" spans="1:31" x14ac:dyDescent="0.2">
      <c r="A124" t="s">
        <v>30</v>
      </c>
      <c r="B124" s="30">
        <v>26</v>
      </c>
      <c r="C124" s="30">
        <v>162</v>
      </c>
      <c r="D124" s="33">
        <v>114069.5</v>
      </c>
      <c r="E124" s="33">
        <v>102945.16</v>
      </c>
      <c r="F124" s="33">
        <v>11124.34</v>
      </c>
      <c r="G124" s="37">
        <v>9.7522475333020706E-2</v>
      </c>
      <c r="AE124" t="str">
        <v>Carbaglu 200 mg  dispersible tablets x 60</v>
      </c>
    </row>
    <row r="125" spans="1:31" x14ac:dyDescent="0.2">
      <c r="A125" t="s">
        <v>100</v>
      </c>
      <c r="B125" s="30">
        <v>79</v>
      </c>
      <c r="C125" s="30">
        <v>458</v>
      </c>
      <c r="D125" s="33">
        <v>13366932.609999999</v>
      </c>
      <c r="E125" s="33">
        <v>8884000.3000000007</v>
      </c>
      <c r="F125" s="33">
        <v>4482932.3099999996</v>
      </c>
      <c r="G125" s="37">
        <v>0.33537479695575401</v>
      </c>
      <c r="AE125" t="str">
        <v>Carbaglu 200 mg  dispersible tablets x 60</v>
      </c>
    </row>
    <row r="126" spans="1:31" x14ac:dyDescent="0.2">
      <c r="A126" t="s">
        <v>115</v>
      </c>
      <c r="B126" s="30">
        <v>10</v>
      </c>
      <c r="C126" s="30">
        <v>44</v>
      </c>
      <c r="D126" s="33">
        <v>3114986.64</v>
      </c>
      <c r="E126" s="33">
        <v>1412435.2</v>
      </c>
      <c r="F126" s="33">
        <v>1702551.44</v>
      </c>
      <c r="G126" s="37">
        <v>0.54656781449309799</v>
      </c>
      <c r="AE126" t="str">
        <v>Carbaglu 200 mg  dispersible tablets x 60</v>
      </c>
    </row>
    <row r="127" spans="1:31" x14ac:dyDescent="0.2">
      <c r="A127" t="s">
        <v>9</v>
      </c>
      <c r="B127" s="30">
        <v>39</v>
      </c>
      <c r="C127" s="30">
        <v>410</v>
      </c>
      <c r="D127" s="33">
        <v>857169.049999999</v>
      </c>
      <c r="E127" s="33">
        <v>826438.08000000101</v>
      </c>
      <c r="F127" s="33">
        <v>30730.97</v>
      </c>
      <c r="G127" s="37">
        <v>3.5851702765049703E-2</v>
      </c>
      <c r="AE127" t="str">
        <v>Carbaglu 200 mg  dispersible tablets x 60</v>
      </c>
    </row>
    <row r="128" spans="1:31" x14ac:dyDescent="0.2">
      <c r="A128" t="s">
        <v>105</v>
      </c>
      <c r="B128" s="30">
        <v>28</v>
      </c>
      <c r="C128" s="30">
        <v>450</v>
      </c>
      <c r="D128" s="33">
        <v>901196.11</v>
      </c>
      <c r="E128" s="33">
        <v>738857.36</v>
      </c>
      <c r="F128" s="33">
        <v>162338.75</v>
      </c>
      <c r="G128" s="37">
        <v>0.18013698483452201</v>
      </c>
      <c r="AE128" t="str">
        <v>Carbaglu 200 mg  dispersible tablets x 60</v>
      </c>
    </row>
    <row r="129" spans="1:31" x14ac:dyDescent="0.2">
      <c r="A129" t="s">
        <v>67</v>
      </c>
      <c r="B129" s="30">
        <v>13</v>
      </c>
      <c r="C129" s="30">
        <v>1863</v>
      </c>
      <c r="D129" s="33">
        <v>365635.8</v>
      </c>
      <c r="E129" s="33">
        <v>348135.8</v>
      </c>
      <c r="F129" s="33">
        <v>17500</v>
      </c>
      <c r="G129" s="37">
        <v>4.7861834098302199E-2</v>
      </c>
      <c r="AE129" t="str">
        <v>Carbaglu 200 mg  dispersible tablets x 60</v>
      </c>
    </row>
    <row r="130" spans="1:31" x14ac:dyDescent="0.2">
      <c r="A130" t="s">
        <v>269</v>
      </c>
      <c r="B130" s="30">
        <v>19</v>
      </c>
      <c r="C130" s="30">
        <v>116</v>
      </c>
      <c r="D130" s="33">
        <v>2460432</v>
      </c>
      <c r="E130" s="33">
        <v>1789832</v>
      </c>
      <c r="F130" s="33">
        <v>670600</v>
      </c>
      <c r="G130" s="37">
        <v>0.27255376291643102</v>
      </c>
      <c r="AE130" t="str">
        <v>Cidofovir 375mg/5 ml</v>
      </c>
    </row>
    <row r="131" spans="1:31" x14ac:dyDescent="0.2">
      <c r="A131" t="s">
        <v>157</v>
      </c>
      <c r="B131" s="30">
        <v>1</v>
      </c>
      <c r="C131" s="30">
        <v>14</v>
      </c>
      <c r="D131" s="33">
        <v>21144.48</v>
      </c>
      <c r="E131" s="33">
        <v>21144.48</v>
      </c>
      <c r="F131" s="33">
        <v>0</v>
      </c>
      <c r="G131" s="37">
        <v>0</v>
      </c>
      <c r="AE131" t="str">
        <v>Cosentyx 150 mg/ml - 0.5 ml (75 mg) solution for injection x 1 PFS</v>
      </c>
    </row>
    <row r="132" spans="1:31" x14ac:dyDescent="0.2">
      <c r="A132" t="s">
        <v>14</v>
      </c>
      <c r="B132" s="30">
        <v>191</v>
      </c>
      <c r="C132" s="30">
        <v>983</v>
      </c>
      <c r="D132" s="33">
        <v>28086783.710000001</v>
      </c>
      <c r="E132" s="33">
        <v>21638374.72507</v>
      </c>
      <c r="F132" s="33">
        <v>6448408.9849300003</v>
      </c>
      <c r="G132" s="37">
        <v>0.229588729400658</v>
      </c>
      <c r="AE132" t="str">
        <v>Cosentyx 150 mg/ml - 0.5 ml (75 mg) solution for injection x 1 PFS</v>
      </c>
    </row>
    <row r="133" spans="1:31" x14ac:dyDescent="0.2">
      <c r="A133" t="s">
        <v>92</v>
      </c>
      <c r="B133" s="30">
        <v>19</v>
      </c>
      <c r="C133" s="30">
        <v>185</v>
      </c>
      <c r="D133" s="33">
        <v>438513.27</v>
      </c>
      <c r="E133" s="33">
        <v>325744.3</v>
      </c>
      <c r="F133" s="33">
        <v>112768.97</v>
      </c>
      <c r="G133" s="37">
        <v>0.25716204665824599</v>
      </c>
      <c r="AE133" t="str">
        <v>Cosentyx 150 mg/ml - 0.5 ml (75 mg) solution for injection x 1 PFS</v>
      </c>
    </row>
    <row r="134" spans="1:31" x14ac:dyDescent="0.2">
      <c r="A134" t="s">
        <v>31</v>
      </c>
      <c r="B134" s="30">
        <v>1</v>
      </c>
      <c r="C134" s="30">
        <v>3</v>
      </c>
      <c r="D134" s="33">
        <v>149268.96</v>
      </c>
      <c r="E134" s="33">
        <v>149268.96</v>
      </c>
      <c r="F134" s="33">
        <v>0</v>
      </c>
      <c r="G134" s="37">
        <v>0</v>
      </c>
      <c r="AE134" t="str">
        <v>Cosmegen Lyovac 500 micrograms powder for solution for injection</v>
      </c>
    </row>
    <row r="135" spans="1:31" x14ac:dyDescent="0.2">
      <c r="A135" t="s">
        <v>140</v>
      </c>
      <c r="B135" s="30">
        <v>3</v>
      </c>
      <c r="C135" s="30">
        <v>15</v>
      </c>
      <c r="D135" s="33">
        <v>6217.38</v>
      </c>
      <c r="E135" s="33">
        <v>6217.38</v>
      </c>
      <c r="F135" s="33">
        <v>0</v>
      </c>
      <c r="G135" s="37">
        <v>0</v>
      </c>
      <c r="AE135" t="str">
        <v>Crysvita 20 mg/ml solution for injection 1 ml x1</v>
      </c>
    </row>
    <row r="136" spans="1:31" x14ac:dyDescent="0.2">
      <c r="A136" t="s">
        <v>35</v>
      </c>
      <c r="B136" s="30">
        <v>24</v>
      </c>
      <c r="C136" s="30">
        <v>224</v>
      </c>
      <c r="D136" s="33">
        <v>1730341.38</v>
      </c>
      <c r="E136" s="33">
        <v>1548942.27</v>
      </c>
      <c r="F136" s="33">
        <v>181399.11</v>
      </c>
      <c r="G136" s="37">
        <v>0.104834289982708</v>
      </c>
      <c r="AE136" t="str">
        <v>Crysvita 20 mg/ml solution for injection 1 ml x1</v>
      </c>
    </row>
    <row r="137" spans="1:31" x14ac:dyDescent="0.2">
      <c r="A137" t="s">
        <v>146</v>
      </c>
      <c r="B137" s="30">
        <v>22</v>
      </c>
      <c r="C137" s="30">
        <v>96</v>
      </c>
      <c r="D137" s="33">
        <v>2476920</v>
      </c>
      <c r="E137" s="33">
        <v>2475900</v>
      </c>
      <c r="F137" s="33">
        <v>1020</v>
      </c>
      <c r="G137" s="37">
        <v>4.1180175379099799E-4</v>
      </c>
      <c r="AE137" t="str">
        <v>Crysvita 20 mg/ml solution for injection 1 ml x1</v>
      </c>
    </row>
    <row r="138" spans="1:31" x14ac:dyDescent="0.2">
      <c r="A138" t="s">
        <v>17</v>
      </c>
      <c r="B138" s="30">
        <v>56</v>
      </c>
      <c r="C138" s="30">
        <v>352</v>
      </c>
      <c r="D138" s="33">
        <v>10203759.83</v>
      </c>
      <c r="E138" s="33">
        <v>9051478.0500000007</v>
      </c>
      <c r="F138" s="33">
        <v>1152281.78</v>
      </c>
      <c r="G138" s="37">
        <v>0.11292717578594701</v>
      </c>
      <c r="AE138" t="str">
        <v>Crysvita 20 mg/ml solution for injection 1 ml x1</v>
      </c>
    </row>
    <row r="139" spans="1:31" x14ac:dyDescent="0.2">
      <c r="A139" t="s">
        <v>13</v>
      </c>
      <c r="B139" s="30">
        <v>89</v>
      </c>
      <c r="C139" s="30">
        <v>562</v>
      </c>
      <c r="D139" s="33">
        <v>10997485.91</v>
      </c>
      <c r="E139" s="33">
        <v>9958659.1300000101</v>
      </c>
      <c r="F139" s="33">
        <v>1038826.78</v>
      </c>
      <c r="G139" s="37">
        <v>9.4460387446861596E-2</v>
      </c>
      <c r="AE139" t="str">
        <v>Crysvita 30 mg/ml solution for injection 1 ml x1</v>
      </c>
    </row>
    <row r="140" spans="1:31" x14ac:dyDescent="0.2">
      <c r="A140" t="s">
        <v>22</v>
      </c>
      <c r="B140" s="30">
        <v>112</v>
      </c>
      <c r="C140" s="30">
        <v>876</v>
      </c>
      <c r="D140" s="33">
        <v>29965386.510000002</v>
      </c>
      <c r="E140" s="33">
        <v>27811490.4758</v>
      </c>
      <c r="F140" s="33">
        <v>2153896.0342000001</v>
      </c>
      <c r="G140" s="37">
        <v>7.1879467781308506E-2</v>
      </c>
      <c r="AE140" t="str">
        <v>Crysvita 30 mg/ml solution for injection 1 ml x1</v>
      </c>
    </row>
    <row r="141" spans="1:31" x14ac:dyDescent="0.2">
      <c r="A141" t="s">
        <v>56</v>
      </c>
      <c r="B141" s="30">
        <v>4</v>
      </c>
      <c r="C141" s="30">
        <v>42</v>
      </c>
      <c r="D141" s="33">
        <v>24494.400000000001</v>
      </c>
      <c r="E141" s="33">
        <v>24494.400000000001</v>
      </c>
      <c r="F141" s="33">
        <v>0</v>
      </c>
      <c r="G141" s="37">
        <v>0</v>
      </c>
      <c r="AE141" t="str">
        <v>Crysvita 30 mg/ml solution for injection 1 ml x1</v>
      </c>
    </row>
    <row r="142" spans="1:31" x14ac:dyDescent="0.2">
      <c r="A142" t="s">
        <v>119</v>
      </c>
      <c r="B142" s="30">
        <v>2</v>
      </c>
      <c r="C142" s="30">
        <v>12</v>
      </c>
      <c r="D142" s="33">
        <v>288600</v>
      </c>
      <c r="E142" s="33">
        <v>276000</v>
      </c>
      <c r="F142" s="33">
        <v>12600</v>
      </c>
      <c r="G142" s="37">
        <v>4.3659043659043703E-2</v>
      </c>
      <c r="AE142" t="str">
        <v>Crysvita 30 mg/ml solution for injection 1 ml x1</v>
      </c>
    </row>
    <row r="143" spans="1:31" x14ac:dyDescent="0.2">
      <c r="A143" t="s">
        <v>195</v>
      </c>
      <c r="B143" s="30">
        <v>10</v>
      </c>
      <c r="C143" s="30">
        <v>30</v>
      </c>
      <c r="D143" s="33">
        <v>1439507.16</v>
      </c>
      <c r="E143" s="33">
        <v>1159200</v>
      </c>
      <c r="F143" s="33">
        <v>280307.15999999997</v>
      </c>
      <c r="G143" s="37">
        <v>0.194724394423992</v>
      </c>
      <c r="AE143" t="str">
        <v>Crysvita 30 mg/ml solution for injection 1 ml x1</v>
      </c>
    </row>
    <row r="144" spans="1:31" x14ac:dyDescent="0.2">
      <c r="B144" s="30"/>
      <c r="C144" s="30"/>
      <c r="D144" s="33"/>
      <c r="E144" s="33"/>
      <c r="F144" s="33"/>
      <c r="G144" s="37"/>
      <c r="AE144" t="str">
        <v>Crysvita 30 mg/ml solution for injection 1 ml x1</v>
      </c>
    </row>
    <row r="145" spans="1:31" ht="12" customHeight="1" thickBot="1" x14ac:dyDescent="0.25">
      <c r="B145" s="30"/>
      <c r="C145" s="30"/>
      <c r="D145" s="33"/>
      <c r="E145" s="33"/>
      <c r="F145" s="33"/>
      <c r="G145" s="37"/>
      <c r="AE145" t="str">
        <v>Crysvita 30 mg/ml solution for injection 1 ml x1</v>
      </c>
    </row>
    <row r="146" spans="1:31" ht="15.75" thickTop="1" x14ac:dyDescent="0.25">
      <c r="A146" s="9" t="s">
        <v>285</v>
      </c>
      <c r="B146" s="29">
        <v>816</v>
      </c>
      <c r="C146" s="29">
        <v>8506</v>
      </c>
      <c r="D146" s="34">
        <v>112816940.88</v>
      </c>
      <c r="E146" s="34">
        <v>92985690.230869994</v>
      </c>
      <c r="F146" s="34">
        <v>19831250.649130002</v>
      </c>
      <c r="G146" s="38">
        <v>0.17578255973297399</v>
      </c>
      <c r="AE146" t="str">
        <v>Crysvita 30 mg/ml solution for injection 1 ml x1</v>
      </c>
    </row>
    <row r="147" spans="1:31" ht="12" customHeight="1" x14ac:dyDescent="0.2">
      <c r="A147" s="10"/>
      <c r="B147" s="10"/>
      <c r="C147" s="10"/>
      <c r="D147" s="10"/>
      <c r="E147" s="10"/>
      <c r="F147" s="10"/>
      <c r="G147" s="10"/>
      <c r="AE147" t="str">
        <v>Crysvita 30 mg/ml solution for injection 1 ml x1</v>
      </c>
    </row>
    <row r="148" spans="1:31" ht="18" x14ac:dyDescent="0.25">
      <c r="A148" s="43" t="s">
        <v>302</v>
      </c>
      <c r="B148" s="43"/>
      <c r="C148" s="43"/>
      <c r="D148" s="43"/>
      <c r="E148" s="43"/>
      <c r="F148" s="43"/>
      <c r="G148" s="43"/>
      <c r="AE148" t="str">
        <v>Crysvita 30 mg/ml solution for injection 1 ml x1</v>
      </c>
    </row>
    <row r="149" spans="1:31" ht="33" customHeight="1" x14ac:dyDescent="0.25">
      <c r="A149" s="3" t="s">
        <v>303</v>
      </c>
      <c r="B149" s="3" t="s">
        <v>275</v>
      </c>
      <c r="C149" s="3" t="s">
        <v>276</v>
      </c>
      <c r="D149" s="3" t="s">
        <v>277</v>
      </c>
      <c r="E149" s="3" t="s">
        <v>278</v>
      </c>
      <c r="F149" s="3"/>
      <c r="G149" s="3"/>
      <c r="AE149" t="str">
        <v>Crysvita 30 mg/ml solution for injection 1 ml x1</v>
      </c>
    </row>
    <row r="150" spans="1:31" x14ac:dyDescent="0.2">
      <c r="A150" t="s">
        <v>304</v>
      </c>
      <c r="B150" s="30">
        <v>129</v>
      </c>
      <c r="C150" s="30">
        <v>657</v>
      </c>
      <c r="D150" s="33">
        <v>13716957.078</v>
      </c>
      <c r="E150" s="33">
        <v>11748023.40542</v>
      </c>
      <c r="F150" s="33"/>
      <c r="G150" s="41"/>
      <c r="AE150" t="str">
        <v>Crysvita 30 mg/ml solution for injection 1 ml x1</v>
      </c>
    </row>
    <row r="151" spans="1:31" x14ac:dyDescent="0.2">
      <c r="A151" t="s">
        <v>305</v>
      </c>
      <c r="B151" s="30">
        <v>67</v>
      </c>
      <c r="C151" s="30">
        <v>502</v>
      </c>
      <c r="D151" s="33">
        <v>3777493.34</v>
      </c>
      <c r="E151" s="33">
        <v>3023428.5</v>
      </c>
      <c r="F151" s="33"/>
      <c r="G151" s="41"/>
      <c r="AE151" t="str">
        <v>Crysvita 30 mg/ml solution for injection 1 ml x1</v>
      </c>
    </row>
    <row r="152" spans="1:31" x14ac:dyDescent="0.2">
      <c r="A152" t="s">
        <v>306</v>
      </c>
      <c r="B152" s="30">
        <v>47</v>
      </c>
      <c r="C152" s="30">
        <v>269</v>
      </c>
      <c r="D152" s="33">
        <v>4285505.8600000003</v>
      </c>
      <c r="E152" s="33">
        <v>3626416.01</v>
      </c>
      <c r="F152" s="33"/>
      <c r="G152" s="41"/>
      <c r="AE152" t="str">
        <v>Crysvita 30 mg/ml solution for injection 1 ml x1</v>
      </c>
    </row>
    <row r="153" spans="1:31" x14ac:dyDescent="0.2">
      <c r="A153" t="s">
        <v>307</v>
      </c>
      <c r="B153" s="30">
        <v>72</v>
      </c>
      <c r="C153" s="30">
        <v>552</v>
      </c>
      <c r="D153" s="33">
        <v>10305052.800000001</v>
      </c>
      <c r="E153" s="33">
        <v>9365108.8250200003</v>
      </c>
      <c r="F153" s="33"/>
      <c r="G153" s="41"/>
      <c r="AE153" t="str">
        <v>Crysvita 30 mg/ml solution for injection 1 ml x1</v>
      </c>
    </row>
    <row r="154" spans="1:31" x14ac:dyDescent="0.2">
      <c r="A154" t="s">
        <v>308</v>
      </c>
      <c r="B154" s="30">
        <v>61</v>
      </c>
      <c r="C154" s="30">
        <v>931</v>
      </c>
      <c r="D154" s="33">
        <v>9299376.5399999991</v>
      </c>
      <c r="E154" s="33">
        <v>6991068.5499999998</v>
      </c>
      <c r="F154" s="33"/>
      <c r="G154" s="41"/>
      <c r="AE154" t="str">
        <v>Crysvita 30 mg/ml solution for injection 1 ml x1</v>
      </c>
    </row>
    <row r="155" spans="1:31" x14ac:dyDescent="0.2">
      <c r="A155" t="s">
        <v>309</v>
      </c>
      <c r="B155" s="30">
        <v>74</v>
      </c>
      <c r="C155" s="30">
        <v>532</v>
      </c>
      <c r="D155" s="33">
        <v>6894836.3720000004</v>
      </c>
      <c r="E155" s="33">
        <v>5474900.767</v>
      </c>
      <c r="F155" s="33"/>
      <c r="G155" s="41"/>
      <c r="AE155" t="str">
        <v>Crysvita 30 mg/ml solution for injection 1 ml x1</v>
      </c>
    </row>
    <row r="156" spans="1:31" x14ac:dyDescent="0.2">
      <c r="A156" t="s">
        <v>310</v>
      </c>
      <c r="B156" s="30">
        <v>71</v>
      </c>
      <c r="C156" s="30">
        <v>647</v>
      </c>
      <c r="D156" s="33">
        <v>15631021.4</v>
      </c>
      <c r="E156" s="33">
        <v>13553467.14962</v>
      </c>
      <c r="F156" s="33"/>
      <c r="G156" s="41"/>
      <c r="AE156" t="str">
        <v>Crysvita 30 mg/ml solution for injection 1 ml x1</v>
      </c>
    </row>
    <row r="157" spans="1:31" x14ac:dyDescent="0.2">
      <c r="A157" t="s">
        <v>311</v>
      </c>
      <c r="B157" s="30">
        <v>64</v>
      </c>
      <c r="C157" s="30">
        <v>919</v>
      </c>
      <c r="D157" s="33">
        <v>10418992.41</v>
      </c>
      <c r="E157" s="33">
        <v>8994972.3550000004</v>
      </c>
      <c r="F157" s="33"/>
      <c r="G157" s="41"/>
      <c r="AE157" t="str">
        <v>Crysvita 30 mg/ml solution for injection 1 ml x1</v>
      </c>
    </row>
    <row r="158" spans="1:31" x14ac:dyDescent="0.2">
      <c r="A158" t="s">
        <v>312</v>
      </c>
      <c r="B158" s="30">
        <v>71</v>
      </c>
      <c r="C158" s="30">
        <v>965</v>
      </c>
      <c r="D158" s="33">
        <v>7554676.9100000001</v>
      </c>
      <c r="E158" s="33">
        <v>5551073.4995999997</v>
      </c>
      <c r="F158" s="33"/>
      <c r="G158" s="41"/>
      <c r="AE158" t="str">
        <v>Crysvita 30 mg/ml solution for injection 1 ml x1</v>
      </c>
    </row>
    <row r="159" spans="1:31" x14ac:dyDescent="0.2">
      <c r="A159" t="s">
        <v>313</v>
      </c>
      <c r="B159" s="30">
        <v>69</v>
      </c>
      <c r="C159" s="30">
        <v>1024</v>
      </c>
      <c r="D159" s="33">
        <v>8489444.1300000008</v>
      </c>
      <c r="E159" s="33">
        <v>6451996.6400100002</v>
      </c>
      <c r="F159" s="33"/>
      <c r="G159" s="41"/>
      <c r="AE159" t="str">
        <v>Crysvita 30 mg/ml solution for injection 1 ml x1</v>
      </c>
    </row>
    <row r="160" spans="1:31" x14ac:dyDescent="0.2">
      <c r="A160" t="s">
        <v>314</v>
      </c>
      <c r="B160" s="30">
        <v>73</v>
      </c>
      <c r="C160" s="30">
        <v>553</v>
      </c>
      <c r="D160" s="33">
        <v>12072143.539999999</v>
      </c>
      <c r="E160" s="33">
        <v>10207871.6522</v>
      </c>
      <c r="F160" s="33"/>
      <c r="G160" s="41"/>
      <c r="AE160" t="str">
        <v>Crysvita 30 mg/ml solution for injection 1 ml x1</v>
      </c>
    </row>
    <row r="161" spans="1:31" ht="15" thickBot="1" x14ac:dyDescent="0.25">
      <c r="A161" t="s">
        <v>315</v>
      </c>
      <c r="B161" s="30">
        <v>67</v>
      </c>
      <c r="C161" s="30">
        <v>955</v>
      </c>
      <c r="D161" s="33">
        <v>10371440.5</v>
      </c>
      <c r="E161" s="33">
        <v>7997362.8770000003</v>
      </c>
      <c r="F161" s="33"/>
      <c r="G161" s="41"/>
      <c r="AE161" t="str">
        <v>Crysvita 30 mg/ml solution for injection 1 ml x1</v>
      </c>
    </row>
    <row r="162" spans="1:31" ht="15.75" thickTop="1" x14ac:dyDescent="0.25">
      <c r="A162" s="9" t="s">
        <v>316</v>
      </c>
      <c r="B162" s="29">
        <v>865</v>
      </c>
      <c r="C162" s="29">
        <v>8506</v>
      </c>
      <c r="D162" s="34">
        <v>112816940.88</v>
      </c>
      <c r="E162" s="34">
        <v>92985690.230869994</v>
      </c>
      <c r="F162" s="34"/>
      <c r="G162" s="42"/>
      <c r="AE162" t="str">
        <v>Crysvita 30 mg/ml solution for injection 1 ml x1</v>
      </c>
    </row>
    <row r="163" spans="1:31" x14ac:dyDescent="0.2">
      <c r="AE163" t="str">
        <v>Crysvita 30 mg/ml solution for injection 1 ml x1</v>
      </c>
    </row>
    <row r="164" spans="1:31" x14ac:dyDescent="0.2">
      <c r="AE164" t="str">
        <v>Crysvita 30 mg/ml solution for injection 1 ml x1</v>
      </c>
    </row>
    <row r="165" spans="1:31" x14ac:dyDescent="0.2">
      <c r="AE165" t="str">
        <v>Crysvita 30 mg/ml solution for injection 1 ml x1</v>
      </c>
    </row>
    <row r="166" spans="1:31" x14ac:dyDescent="0.2">
      <c r="AE166" t="str">
        <v>Crysvita 30 mg/ml solution for injection 1 ml x1</v>
      </c>
    </row>
    <row r="167" spans="1:31" x14ac:dyDescent="0.2">
      <c r="AE167" t="str">
        <v>Crysvita 30 mg/ml solution for injection 1 ml x1</v>
      </c>
    </row>
    <row r="168" spans="1:31" x14ac:dyDescent="0.2">
      <c r="AE168" t="str">
        <v>Crysvita 30 mg/ml solution for injection 1 ml x1</v>
      </c>
    </row>
    <row r="169" spans="1:31" x14ac:dyDescent="0.2">
      <c r="AE169" t="str">
        <v>Crysvita 30 mg/ml solution for injection 1 ml x1</v>
      </c>
    </row>
    <row r="170" spans="1:31" x14ac:dyDescent="0.2">
      <c r="AE170" t="str">
        <v>Crysvita 30 mg/ml solution for injection 1 ml x1</v>
      </c>
    </row>
    <row r="171" spans="1:31" x14ac:dyDescent="0.2">
      <c r="AE171" t="str">
        <v>Crysvita 30 mg/ml solution for injection 1 ml x1</v>
      </c>
    </row>
    <row r="172" spans="1:31" x14ac:dyDescent="0.2">
      <c r="AE172" t="str">
        <v>Crysvita 30 mg/ml solution for injection 1 ml x1</v>
      </c>
    </row>
    <row r="173" spans="1:31" x14ac:dyDescent="0.2">
      <c r="AE173" t="str">
        <v>Crysvita 30 mg/ml solution for injection 1 ml x1</v>
      </c>
    </row>
    <row r="174" spans="1:31" x14ac:dyDescent="0.2">
      <c r="AE174" t="str">
        <v>Crysvita 30 mg/ml solution for injection 1 ml x1</v>
      </c>
    </row>
    <row r="175" spans="1:31" x14ac:dyDescent="0.2">
      <c r="AE175" t="str">
        <v>Crysvita 30 mg/ml solution for injection 1 ml x1</v>
      </c>
    </row>
    <row r="176" spans="1:31" x14ac:dyDescent="0.2">
      <c r="AE176" t="str">
        <v>Crysvita 30 mg/ml solution for injection 1 ml x1</v>
      </c>
    </row>
    <row r="177" spans="31:31" x14ac:dyDescent="0.2">
      <c r="AE177" t="str">
        <v>Crysvita 30 mg/ml solution for injection 1 ml x1</v>
      </c>
    </row>
    <row r="178" spans="31:31" x14ac:dyDescent="0.2">
      <c r="AE178" t="str">
        <v>Crysvita 30 mg/ml solution for injection 1 ml x1</v>
      </c>
    </row>
    <row r="179" spans="31:31" x14ac:dyDescent="0.2">
      <c r="AE179" t="str">
        <v>Crysvita 30 mg/ml solution for injection 1 ml x1</v>
      </c>
    </row>
    <row r="180" spans="31:31" x14ac:dyDescent="0.2">
      <c r="AE180" t="str">
        <v>Crysvita 30 mg/ml solution for injection 1 ml x1</v>
      </c>
    </row>
    <row r="181" spans="31:31" x14ac:dyDescent="0.2">
      <c r="AE181" t="str">
        <v>Crysvita 30 mg/ml solution for injection 1 ml x1</v>
      </c>
    </row>
    <row r="182" spans="31:31" x14ac:dyDescent="0.2">
      <c r="AE182" t="str">
        <v>Crysvita 30 mg/ml solution for injection 1 ml x1</v>
      </c>
    </row>
    <row r="183" spans="31:31" x14ac:dyDescent="0.2">
      <c r="AE183" t="str">
        <v>Crysvita 30 mg/ml solution for injection 1 ml x1</v>
      </c>
    </row>
    <row r="184" spans="31:31" x14ac:dyDescent="0.2">
      <c r="AE184" t="str">
        <v>Crysvita 30 mg/ml solution for injection 1 ml x1</v>
      </c>
    </row>
    <row r="185" spans="31:31" x14ac:dyDescent="0.2">
      <c r="AE185" t="str">
        <v>Crysvita 30 mg/ml solution for injection 1 ml x1</v>
      </c>
    </row>
    <row r="186" spans="31:31" x14ac:dyDescent="0.2">
      <c r="AE186" t="str">
        <v>Crysvita 30 mg/ml solution for injection 1 ml x1</v>
      </c>
    </row>
    <row r="187" spans="31:31" x14ac:dyDescent="0.2">
      <c r="AE187" t="str">
        <v>Crysvita 30 mg/ml solution for injection 1 ml x1</v>
      </c>
    </row>
    <row r="188" spans="31:31" x14ac:dyDescent="0.2">
      <c r="AE188" t="str">
        <v>Crysvita 30 mg/ml solution for injection 1 ml x1</v>
      </c>
    </row>
    <row r="189" spans="31:31" x14ac:dyDescent="0.2">
      <c r="AE189" t="str">
        <v>Crysvita 30 mg/ml solution for injection 1 ml x1</v>
      </c>
    </row>
    <row r="190" spans="31:31" x14ac:dyDescent="0.2">
      <c r="AE190" t="str">
        <v>Crysvita 30 mg/ml solution for injection 1 ml x1</v>
      </c>
    </row>
    <row r="191" spans="31:31" x14ac:dyDescent="0.2">
      <c r="AE191" t="str">
        <v>Crysvita 30 mg/ml solution for injection 1 ml x1</v>
      </c>
    </row>
    <row r="192" spans="31:31" x14ac:dyDescent="0.2">
      <c r="AE192" t="str">
        <v>Crysvita 30 mg/ml solution for injection 1 ml x1</v>
      </c>
    </row>
    <row r="193" spans="31:31" x14ac:dyDescent="0.2">
      <c r="AE193" t="str">
        <v>Crysvita 30 mg/ml solution for injection 1 ml x1</v>
      </c>
    </row>
    <row r="194" spans="31:31" x14ac:dyDescent="0.2">
      <c r="AE194" t="str">
        <v>Crysvita 30 mg/ml solution for injection 1 ml x1</v>
      </c>
    </row>
    <row r="195" spans="31:31" x14ac:dyDescent="0.2">
      <c r="AE195" t="str">
        <v>Crysvita 30 mg/ml solution for injection 1 ml x1</v>
      </c>
    </row>
    <row r="196" spans="31:31" x14ac:dyDescent="0.2">
      <c r="AE196" t="str">
        <v>Crysvita solution for injection 10 mg/ml x1</v>
      </c>
    </row>
    <row r="197" spans="31:31" x14ac:dyDescent="0.2">
      <c r="AE197" t="str">
        <v>Crysvita solution for injection 10 mg/ml x1</v>
      </c>
    </row>
    <row r="198" spans="31:31" x14ac:dyDescent="0.2">
      <c r="AE198" t="str">
        <v>Crysvita solution for injection 10 mg/ml x1</v>
      </c>
    </row>
    <row r="199" spans="31:31" x14ac:dyDescent="0.2">
      <c r="AE199" t="str">
        <v>Crysvita solution for injection 10 mg/ml x1</v>
      </c>
    </row>
    <row r="200" spans="31:31" x14ac:dyDescent="0.2">
      <c r="AE200" t="str">
        <v>Crysvita solution for injection 10 mg/ml x1</v>
      </c>
    </row>
    <row r="201" spans="31:31" x14ac:dyDescent="0.2">
      <c r="AE201" t="str">
        <v>Crysvita solution for injection 10 mg/ml x1</v>
      </c>
    </row>
    <row r="202" spans="31:31" x14ac:dyDescent="0.2">
      <c r="AE202" t="str">
        <v>Crysvita solution for injection 10 mg/ml x1</v>
      </c>
    </row>
    <row r="203" spans="31:31" x14ac:dyDescent="0.2">
      <c r="AE203" t="str">
        <v>Crysvita solution for injection 10 mg/ml x1</v>
      </c>
    </row>
    <row r="204" spans="31:31" x14ac:dyDescent="0.2">
      <c r="AE204" t="str">
        <v>Crysvita solution for injection 10 mg/ml x1</v>
      </c>
    </row>
    <row r="205" spans="31:31" x14ac:dyDescent="0.2">
      <c r="AE205" t="str">
        <v>Crysvita solution for injection 10 mg/ml x1</v>
      </c>
    </row>
    <row r="206" spans="31:31" x14ac:dyDescent="0.2">
      <c r="AE206" t="str">
        <v>Crysvita solution for injection 10 mg/ml x1</v>
      </c>
    </row>
    <row r="207" spans="31:31" x14ac:dyDescent="0.2">
      <c r="AE207" t="str">
        <v>Crysvita solution for injection 10 mg/ml x1</v>
      </c>
    </row>
    <row r="208" spans="31:31" x14ac:dyDescent="0.2">
      <c r="AE208" t="str">
        <v>Crysvita 20 mg/ml solution for injection 1 ml x1</v>
      </c>
    </row>
    <row r="209" spans="31:31" x14ac:dyDescent="0.2">
      <c r="AE209" t="str">
        <v>Crysvita 20 mg/ml solution for injection 1 ml x1</v>
      </c>
    </row>
    <row r="210" spans="31:31" x14ac:dyDescent="0.2">
      <c r="AE210" t="str">
        <v>Crysvita 20 mg/ml solution for injection 1 ml x1</v>
      </c>
    </row>
    <row r="211" spans="31:31" x14ac:dyDescent="0.2">
      <c r="AE211" t="str">
        <v>Crysvita 20 mg/ml solution for injection 1 ml x1</v>
      </c>
    </row>
    <row r="212" spans="31:31" x14ac:dyDescent="0.2">
      <c r="AE212" t="str">
        <v>Crysvita 20 mg/ml solution for injection 1 ml x1</v>
      </c>
    </row>
    <row r="213" spans="31:31" x14ac:dyDescent="0.2">
      <c r="AE213" t="str">
        <v>Crysvita 20 mg/ml solution for injection 1 ml x1</v>
      </c>
    </row>
    <row r="214" spans="31:31" x14ac:dyDescent="0.2">
      <c r="AE214" t="str">
        <v>Crysvita 20 mg/ml solution for injection 1 ml x1</v>
      </c>
    </row>
    <row r="215" spans="31:31" x14ac:dyDescent="0.2">
      <c r="AE215" t="str">
        <v>Crysvita 20 mg/ml solution for injection 1 ml x1</v>
      </c>
    </row>
    <row r="216" spans="31:31" x14ac:dyDescent="0.2">
      <c r="AE216" t="str">
        <v>Crysvita 20 mg/ml solution for injection 1 ml x1</v>
      </c>
    </row>
    <row r="217" spans="31:31" x14ac:dyDescent="0.2">
      <c r="AE217" t="str">
        <v>Crysvita 20 mg/ml solution for injection 1 ml x1</v>
      </c>
    </row>
    <row r="218" spans="31:31" x14ac:dyDescent="0.2">
      <c r="AE218" t="str">
        <v>Crysvita 20 mg/ml solution for injection 1 ml x1</v>
      </c>
    </row>
    <row r="219" spans="31:31" x14ac:dyDescent="0.2">
      <c r="AE219" t="str">
        <v>Crysvita 20 mg/ml solution for injection 1 ml x1</v>
      </c>
    </row>
    <row r="220" spans="31:31" x14ac:dyDescent="0.2">
      <c r="AE220" t="str">
        <v>Crysvita 20 mg/ml solution for injection 1 ml x1</v>
      </c>
    </row>
    <row r="221" spans="31:31" x14ac:dyDescent="0.2">
      <c r="AE221" t="str">
        <v>Crysvita 20 mg/ml solution for injection 1 ml x1</v>
      </c>
    </row>
    <row r="222" spans="31:31" x14ac:dyDescent="0.2">
      <c r="AE222" t="str">
        <v>Crysvita 20 mg/ml solution for injection 1 ml x1</v>
      </c>
    </row>
    <row r="223" spans="31:31" x14ac:dyDescent="0.2">
      <c r="AE223" t="str">
        <v>Crysvita 20 mg/ml solution for injection 1 ml x1</v>
      </c>
    </row>
    <row r="224" spans="31:31" x14ac:dyDescent="0.2">
      <c r="AE224" t="str">
        <v>Crysvita 20 mg/ml solution for injection 1 ml x1</v>
      </c>
    </row>
    <row r="225" spans="31:31" x14ac:dyDescent="0.2">
      <c r="AE225" t="str">
        <v>Crysvita 20 mg/ml solution for injection 1 ml x1</v>
      </c>
    </row>
    <row r="226" spans="31:31" x14ac:dyDescent="0.2">
      <c r="AE226" t="str">
        <v>Crysvita 20 mg/ml solution for injection 1 ml x1</v>
      </c>
    </row>
    <row r="227" spans="31:31" x14ac:dyDescent="0.2">
      <c r="AE227" t="str">
        <v>Crysvita 20 mg/ml solution for injection 1 ml x1</v>
      </c>
    </row>
    <row r="228" spans="31:31" x14ac:dyDescent="0.2">
      <c r="AE228" t="str">
        <v>Crysvita 20 mg/ml solution for injection 1 ml x1</v>
      </c>
    </row>
    <row r="229" spans="31:31" x14ac:dyDescent="0.2">
      <c r="AE229" t="str">
        <v>Crysvita 20 mg/ml solution for injection 1 ml x1</v>
      </c>
    </row>
    <row r="230" spans="31:31" x14ac:dyDescent="0.2">
      <c r="AE230" t="str">
        <v>Crysvita 20 mg/ml solution for injection 1 ml x1</v>
      </c>
    </row>
    <row r="231" spans="31:31" x14ac:dyDescent="0.2">
      <c r="AE231" t="str">
        <v>Crysvita 20 mg/ml solution for injection 1 ml x1</v>
      </c>
    </row>
    <row r="232" spans="31:31" x14ac:dyDescent="0.2">
      <c r="AE232" t="str">
        <v>Crysvita 20 mg/ml solution for injection 1 ml x1</v>
      </c>
    </row>
    <row r="233" spans="31:31" x14ac:dyDescent="0.2">
      <c r="AE233" t="str">
        <v>Crysvita 20 mg/ml solution for injection 1 ml x1</v>
      </c>
    </row>
    <row r="234" spans="31:31" x14ac:dyDescent="0.2">
      <c r="AE234" t="str">
        <v>Crysvita 20 mg/ml solution for injection 1 ml x1</v>
      </c>
    </row>
    <row r="235" spans="31:31" x14ac:dyDescent="0.2">
      <c r="AE235" t="str">
        <v>Crysvita 20 mg/ml solution for injection 1 ml x1</v>
      </c>
    </row>
    <row r="236" spans="31:31" x14ac:dyDescent="0.2">
      <c r="AE236" t="str">
        <v>Crysvita 20 mg/ml solution for injection 1 ml x1</v>
      </c>
    </row>
    <row r="237" spans="31:31" x14ac:dyDescent="0.2">
      <c r="AE237" t="str">
        <v>Crysvita 20 mg/ml solution for injection 1 ml x1</v>
      </c>
    </row>
    <row r="238" spans="31:31" x14ac:dyDescent="0.2">
      <c r="AE238" t="str">
        <v>Dacarbazine Lipomed Powder for solution for infusion 200 mg x10</v>
      </c>
    </row>
    <row r="239" spans="31:31" x14ac:dyDescent="0.2">
      <c r="AE239" t="str">
        <v>Decapeptyl 11,25 mg powder and solvent for prolonged release suspension for injection</v>
      </c>
    </row>
    <row r="240" spans="31:31" x14ac:dyDescent="0.2">
      <c r="AE240" t="str">
        <v>Decapeptyl 11,25 mg powder and solvent for prolonged release suspension for injection</v>
      </c>
    </row>
    <row r="241" spans="31:31" x14ac:dyDescent="0.2">
      <c r="AE241" t="str">
        <v>Decapeptyl 11,25 mg powder and solvent for prolonged release suspension for injection</v>
      </c>
    </row>
    <row r="242" spans="31:31" x14ac:dyDescent="0.2">
      <c r="AE242" t="str">
        <v>Decapeptyl 11,25 mg powder and solvent for prolonged release suspension for injection</v>
      </c>
    </row>
    <row r="243" spans="31:31" x14ac:dyDescent="0.2">
      <c r="AE243" t="str">
        <v>Defitelio 200 mg/2.5 ml</v>
      </c>
    </row>
    <row r="244" spans="31:31" x14ac:dyDescent="0.2">
      <c r="AE244" t="str">
        <v>Defitelio 200 mg/2.5 ml</v>
      </c>
    </row>
    <row r="245" spans="31:31" x14ac:dyDescent="0.2">
      <c r="AE245" t="str">
        <v>Defitelio 200 mg/2.5 ml</v>
      </c>
    </row>
    <row r="246" spans="31:31" x14ac:dyDescent="0.2">
      <c r="AE246" t="str">
        <v>Diacomit 250 mg hard  capsules x 30</v>
      </c>
    </row>
    <row r="247" spans="31:31" x14ac:dyDescent="0.2">
      <c r="AE247" t="str">
        <v>Diacomit 250 mg hard  capsules x 30</v>
      </c>
    </row>
    <row r="248" spans="31:31" x14ac:dyDescent="0.2">
      <c r="AE248" t="str">
        <v>Diacomit 250 mg hard  capsules x 30</v>
      </c>
    </row>
    <row r="249" spans="31:31" x14ac:dyDescent="0.2">
      <c r="AE249" t="str">
        <v>Diacomit 250 mg hard  capsules x 30</v>
      </c>
    </row>
    <row r="250" spans="31:31" x14ac:dyDescent="0.2">
      <c r="AE250" t="str">
        <v>Diacomit 250 mg hard  capsules x 30</v>
      </c>
    </row>
    <row r="251" spans="31:31" x14ac:dyDescent="0.2">
      <c r="AE251" t="str">
        <v>Diacomit 250 mg hard  capsules x 30</v>
      </c>
    </row>
    <row r="252" spans="31:31" x14ac:dyDescent="0.2">
      <c r="AE252" t="str">
        <v>Diacomit 250 mg hard  capsules x 30</v>
      </c>
    </row>
    <row r="253" spans="31:31" x14ac:dyDescent="0.2">
      <c r="AE253" t="str">
        <v>Diacomit 250 mg hard  capsules x 30</v>
      </c>
    </row>
    <row r="254" spans="31:31" x14ac:dyDescent="0.2">
      <c r="AE254" t="str">
        <v>Diacomit 250 mg hard  capsules x 30</v>
      </c>
    </row>
    <row r="255" spans="31:31" x14ac:dyDescent="0.2">
      <c r="AE255" t="str">
        <v>Diacomit 250 mg hard  capsules x 30</v>
      </c>
    </row>
    <row r="256" spans="31:31" x14ac:dyDescent="0.2">
      <c r="AE256" t="str">
        <v>Diacomit 250 mg hard  capsules x 30</v>
      </c>
    </row>
    <row r="257" spans="31:31" x14ac:dyDescent="0.2">
      <c r="AE257" t="str">
        <v>Diacomit 250 mg hard  capsules x 30</v>
      </c>
    </row>
    <row r="258" spans="31:31" x14ac:dyDescent="0.2">
      <c r="AE258" t="str">
        <v>Diacomit 250 mg hard  capsules x 30</v>
      </c>
    </row>
    <row r="259" spans="31:31" x14ac:dyDescent="0.2">
      <c r="AE259" t="str">
        <v>Diacomit 250 mg hard  capsules x 30</v>
      </c>
    </row>
    <row r="260" spans="31:31" x14ac:dyDescent="0.2">
      <c r="AE260" t="str">
        <v>Diacomit 250 mg hard  capsules x 30</v>
      </c>
    </row>
    <row r="261" spans="31:31" x14ac:dyDescent="0.2">
      <c r="AE261" t="str">
        <v>Diacomit 250 mg hard  capsules x 30</v>
      </c>
    </row>
    <row r="262" spans="31:31" x14ac:dyDescent="0.2">
      <c r="AE262" t="str">
        <v>Diacomit 250 mg hard  capsules x 30</v>
      </c>
    </row>
    <row r="263" spans="31:31" x14ac:dyDescent="0.2">
      <c r="AE263" t="str">
        <v>Diacomit 250 mg hard  capsules x 30</v>
      </c>
    </row>
    <row r="264" spans="31:31" x14ac:dyDescent="0.2">
      <c r="AE264" t="str">
        <v>Diacomit 250 mg hard  capsules x 30</v>
      </c>
    </row>
    <row r="265" spans="31:31" x14ac:dyDescent="0.2">
      <c r="AE265" t="str">
        <v>Diacomit 250 mg hard  capsules x 30</v>
      </c>
    </row>
    <row r="266" spans="31:31" x14ac:dyDescent="0.2">
      <c r="AE266" t="str">
        <v>Diacomit 250 mg hard  capsules x 30</v>
      </c>
    </row>
    <row r="267" spans="31:31" x14ac:dyDescent="0.2">
      <c r="AE267" t="str">
        <v>Diacomit 250 mg hard  capsules x 30</v>
      </c>
    </row>
    <row r="268" spans="31:31" x14ac:dyDescent="0.2">
      <c r="AE268" t="str">
        <v>Diacomit 250 mg hard  capsules x 30</v>
      </c>
    </row>
    <row r="269" spans="31:31" x14ac:dyDescent="0.2">
      <c r="AE269" t="str">
        <v>Diacomit 250 mg hard  capsules x 30</v>
      </c>
    </row>
    <row r="270" spans="31:31" x14ac:dyDescent="0.2">
      <c r="AE270" t="str">
        <v>Diacomit 250 mg hard  capsules x 30</v>
      </c>
    </row>
    <row r="271" spans="31:31" x14ac:dyDescent="0.2">
      <c r="AE271" t="str">
        <v>Diacomit 250 mg hard  capsules x 30</v>
      </c>
    </row>
    <row r="272" spans="31:31" x14ac:dyDescent="0.2">
      <c r="AE272" t="str">
        <v>Diacomit 250 mg hard  capsules x 30</v>
      </c>
    </row>
    <row r="273" spans="31:31" x14ac:dyDescent="0.2">
      <c r="AE273" t="str">
        <v>Diacomit 250 mg hard  capsules x 30</v>
      </c>
    </row>
    <row r="274" spans="31:31" x14ac:dyDescent="0.2">
      <c r="AE274" t="str">
        <v>Diacomit 250 mg hard  capsules x 30</v>
      </c>
    </row>
    <row r="275" spans="31:31" x14ac:dyDescent="0.2">
      <c r="AE275" t="str">
        <v>Diacomit 250 mg hard  capsules x 30</v>
      </c>
    </row>
    <row r="276" spans="31:31" x14ac:dyDescent="0.2">
      <c r="AE276" t="str">
        <v>Diacomit 250 mg hard  capsules x 30</v>
      </c>
    </row>
    <row r="277" spans="31:31" x14ac:dyDescent="0.2">
      <c r="AE277" t="str">
        <v>Diacomit 250 mg hard  capsules x 30</v>
      </c>
    </row>
    <row r="278" spans="31:31" x14ac:dyDescent="0.2">
      <c r="AE278" t="str">
        <v>Diacomit 250 mg hard  capsules x 30</v>
      </c>
    </row>
    <row r="279" spans="31:31" x14ac:dyDescent="0.2">
      <c r="AE279" t="str">
        <v>Efmody 10 mg modified-release hard capsules x 50</v>
      </c>
    </row>
    <row r="280" spans="31:31" x14ac:dyDescent="0.2">
      <c r="AE280" t="str">
        <v>Efmody 10 mg modified-release hard capsules x 50</v>
      </c>
    </row>
    <row r="281" spans="31:31" x14ac:dyDescent="0.2">
      <c r="AE281" t="str">
        <v>Efmody 10 mg modified-release hard capsules x 50</v>
      </c>
    </row>
    <row r="282" spans="31:31" x14ac:dyDescent="0.2">
      <c r="AE282" t="str">
        <v>Efmody 10 mg modified-release hard capsules x 50</v>
      </c>
    </row>
    <row r="283" spans="31:31" x14ac:dyDescent="0.2">
      <c r="AE283" t="str">
        <v>Efmody 10 mg modified-release hard capsules x 50</v>
      </c>
    </row>
    <row r="284" spans="31:31" x14ac:dyDescent="0.2">
      <c r="AE284" t="str">
        <v>Efmody 10 mg modified-release hard capsules x 50</v>
      </c>
    </row>
    <row r="285" spans="31:31" x14ac:dyDescent="0.2">
      <c r="AE285" t="str">
        <v>Efmody 10 mg modified-release hard capsules x 50</v>
      </c>
    </row>
    <row r="286" spans="31:31" x14ac:dyDescent="0.2">
      <c r="AE286" t="str">
        <v>Efmody 10 mg modified-release hard capsules x 50</v>
      </c>
    </row>
    <row r="287" spans="31:31" x14ac:dyDescent="0.2">
      <c r="AE287" t="str">
        <v>Efmody 10 mg modified-release hard capsules x 50</v>
      </c>
    </row>
    <row r="288" spans="31:31" x14ac:dyDescent="0.2">
      <c r="AE288" t="str">
        <v>Efmody 10 mg modified-release hard capsules x 50</v>
      </c>
    </row>
    <row r="289" spans="31:31" x14ac:dyDescent="0.2">
      <c r="AE289" t="str">
        <v>Efmody 10 mg modified-release hard capsules x 50</v>
      </c>
    </row>
    <row r="290" spans="31:31" x14ac:dyDescent="0.2">
      <c r="AE290" t="str">
        <v>Efmody 10 mg modified-release hard capsules x 50</v>
      </c>
    </row>
    <row r="291" spans="31:31" x14ac:dyDescent="0.2">
      <c r="AE291" t="str">
        <v>Efmody 10 mg modified-release hard capsules x 50</v>
      </c>
    </row>
    <row r="292" spans="31:31" x14ac:dyDescent="0.2">
      <c r="AE292" t="str">
        <v>Efmody 10 mg modified-release hard capsules x 50</v>
      </c>
    </row>
    <row r="293" spans="31:31" x14ac:dyDescent="0.2">
      <c r="AE293" t="str">
        <v>Efmody 10 mg modified-release hard capsules x 50</v>
      </c>
    </row>
    <row r="294" spans="31:31" x14ac:dyDescent="0.2">
      <c r="AE294" t="str">
        <v>Efmody 10 mg modified-release hard capsules x 50</v>
      </c>
    </row>
    <row r="295" spans="31:31" x14ac:dyDescent="0.2">
      <c r="AE295" t="str">
        <v>Efmody 10 mg modified-release hard capsules x 50</v>
      </c>
    </row>
    <row r="296" spans="31:31" x14ac:dyDescent="0.2">
      <c r="AE296" t="str">
        <v>Efmody 10 mg modified-release hard capsules x 50</v>
      </c>
    </row>
    <row r="297" spans="31:31" x14ac:dyDescent="0.2">
      <c r="AE297" t="str">
        <v>Efmody 5 mg modified-release hard capsules x 50</v>
      </c>
    </row>
    <row r="298" spans="31:31" x14ac:dyDescent="0.2">
      <c r="AE298" t="str">
        <v>Efmody 5 mg modified-release hard capsules x 50</v>
      </c>
    </row>
    <row r="299" spans="31:31" x14ac:dyDescent="0.2">
      <c r="AE299" t="str">
        <v>Efmody 5 mg modified-release hard capsules x 50</v>
      </c>
    </row>
    <row r="300" spans="31:31" x14ac:dyDescent="0.2">
      <c r="AE300" t="str">
        <v>Efmody 5 mg modified-release hard capsules x 50</v>
      </c>
    </row>
    <row r="301" spans="31:31" x14ac:dyDescent="0.2">
      <c r="AE301" t="str">
        <v>Efmody 5 mg modified-release hard capsules x 50</v>
      </c>
    </row>
    <row r="302" spans="31:31" x14ac:dyDescent="0.2">
      <c r="AE302" t="str">
        <v>Efmody 5 mg modified-release hard capsules x 50</v>
      </c>
    </row>
    <row r="303" spans="31:31" x14ac:dyDescent="0.2">
      <c r="AE303" t="str">
        <v>Efmody 5 mg modified-release hard capsules x 50</v>
      </c>
    </row>
    <row r="304" spans="31:31" x14ac:dyDescent="0.2">
      <c r="AE304" t="str">
        <v>Efmody 5 mg modified-release hard capsules x 50</v>
      </c>
    </row>
    <row r="305" spans="31:31" x14ac:dyDescent="0.2">
      <c r="AE305" t="str">
        <v>Endovan 50 mg x 50 tb</v>
      </c>
    </row>
    <row r="306" spans="31:31" x14ac:dyDescent="0.2">
      <c r="AE306" t="str">
        <v>Epidyolex 100 mg/ml oral solution 100 ml x1</v>
      </c>
    </row>
    <row r="307" spans="31:31" x14ac:dyDescent="0.2">
      <c r="AE307" t="str">
        <v>Epidyolex 100 mg/ml oral solution 100 ml x1</v>
      </c>
    </row>
    <row r="308" spans="31:31" x14ac:dyDescent="0.2">
      <c r="AE308" t="str">
        <v>Epidyolex 100 mg/ml oral solution 100 ml x1</v>
      </c>
    </row>
    <row r="309" spans="31:31" x14ac:dyDescent="0.2">
      <c r="AE309" t="str">
        <v>Epidyolex 100 mg/ml oral solution 100 ml x1</v>
      </c>
    </row>
    <row r="310" spans="31:31" x14ac:dyDescent="0.2">
      <c r="AE310" t="str">
        <v>Epidyolex 100 mg/ml oral solution 100 ml x1</v>
      </c>
    </row>
    <row r="311" spans="31:31" x14ac:dyDescent="0.2">
      <c r="AE311" t="str">
        <v>Epidyolex 100 mg/ml oral solution 100 ml x1</v>
      </c>
    </row>
    <row r="312" spans="31:31" x14ac:dyDescent="0.2">
      <c r="AE312" t="str">
        <v>Epidyolex 100 mg/ml oral solution 100 ml x1</v>
      </c>
    </row>
    <row r="313" spans="31:31" x14ac:dyDescent="0.2">
      <c r="AE313" t="str">
        <v>Epidyolex 100 mg/ml oral solution 100 ml x1</v>
      </c>
    </row>
    <row r="314" spans="31:31" x14ac:dyDescent="0.2">
      <c r="AE314" t="str">
        <v>Epidyolex 100 mg/ml oral solution 100 ml x1</v>
      </c>
    </row>
    <row r="315" spans="31:31" x14ac:dyDescent="0.2">
      <c r="AE315" t="str">
        <v>Epidyolex 100 mg/ml oral solution 100 ml x1</v>
      </c>
    </row>
    <row r="316" spans="31:31" x14ac:dyDescent="0.2">
      <c r="AE316" t="str">
        <v>Epidyolex 100 mg/ml oral solution 100 ml x1</v>
      </c>
    </row>
    <row r="317" spans="31:31" x14ac:dyDescent="0.2">
      <c r="AE317" t="str">
        <v>Epidyolex 100 mg/ml oral solution 100 ml x1</v>
      </c>
    </row>
    <row r="318" spans="31:31" x14ac:dyDescent="0.2">
      <c r="AE318" t="str">
        <v>Epidyolex 100 mg/ml oral solution 100 ml x1</v>
      </c>
    </row>
    <row r="319" spans="31:31" x14ac:dyDescent="0.2">
      <c r="AE319" t="str">
        <v>Epidyolex 100 mg/ml oral solution 100 ml x1</v>
      </c>
    </row>
    <row r="320" spans="31:31" x14ac:dyDescent="0.2">
      <c r="AE320" t="str">
        <v>Epidyolex 100 mg/ml oral solution 100 ml x1</v>
      </c>
    </row>
    <row r="321" spans="31:31" x14ac:dyDescent="0.2">
      <c r="AE321" t="str">
        <v>Epidyolex 100 mg/ml oral solution 100 ml x1</v>
      </c>
    </row>
    <row r="322" spans="31:31" x14ac:dyDescent="0.2">
      <c r="AE322" t="str">
        <v>Epidyolex 100 mg/ml oral solution 100 ml x1</v>
      </c>
    </row>
    <row r="323" spans="31:31" x14ac:dyDescent="0.2">
      <c r="AE323" t="str">
        <v>Epidyolex 100 mg/ml oral solution 100 ml x1</v>
      </c>
    </row>
    <row r="324" spans="31:31" x14ac:dyDescent="0.2">
      <c r="AE324" t="str">
        <v>Epidyolex 100 mg/ml oral solution 100 ml x1</v>
      </c>
    </row>
    <row r="325" spans="31:31" x14ac:dyDescent="0.2">
      <c r="AE325" t="str">
        <v>Epidyolex 100 mg/ml oral solution 100 ml x1</v>
      </c>
    </row>
    <row r="326" spans="31:31" x14ac:dyDescent="0.2">
      <c r="AE326" t="str">
        <v>Epidyolex 100 mg/ml oral solution 100 ml x1</v>
      </c>
    </row>
    <row r="327" spans="31:31" x14ac:dyDescent="0.2">
      <c r="AE327" t="str">
        <v>Epidyolex 100 mg/ml oral solution 100 ml x1</v>
      </c>
    </row>
    <row r="328" spans="31:31" x14ac:dyDescent="0.2">
      <c r="AE328" t="str">
        <v>Epidyolex 100 mg/ml oral solution 100 ml x1</v>
      </c>
    </row>
    <row r="329" spans="31:31" x14ac:dyDescent="0.2">
      <c r="AE329" t="str">
        <v>Epidyolex 100 mg/ml oral solution 100 ml x1</v>
      </c>
    </row>
    <row r="330" spans="31:31" x14ac:dyDescent="0.2">
      <c r="AE330" t="str">
        <v>Epidyolex 100 mg/ml oral solution 100 ml x1</v>
      </c>
    </row>
    <row r="331" spans="31:31" x14ac:dyDescent="0.2">
      <c r="AE331" t="str">
        <v>Epidyolex 100 mg/ml oral solution 100 ml x1</v>
      </c>
    </row>
    <row r="332" spans="31:31" x14ac:dyDescent="0.2">
      <c r="AE332" t="str">
        <v>Epidyolex 100 mg/ml oral solution 100 ml x1</v>
      </c>
    </row>
    <row r="333" spans="31:31" x14ac:dyDescent="0.2">
      <c r="AE333" t="str">
        <v>Epidyolex 100 mg/ml oral solution 100 ml x1</v>
      </c>
    </row>
    <row r="334" spans="31:31" x14ac:dyDescent="0.2">
      <c r="AE334" t="str">
        <v>Epidyolex 100 mg/ml oral solution 100 ml x1</v>
      </c>
    </row>
    <row r="335" spans="31:31" x14ac:dyDescent="0.2">
      <c r="AE335" t="str">
        <v>Epidyolex 100 mg/ml oral solution 100 ml x1</v>
      </c>
    </row>
    <row r="336" spans="31:31" x14ac:dyDescent="0.2">
      <c r="AE336" t="str">
        <v>Epidyolex 100 mg/ml oral solution 100 ml x1</v>
      </c>
    </row>
    <row r="337" spans="31:31" x14ac:dyDescent="0.2">
      <c r="AE337" t="str">
        <v>Epidyolex 100 mg/ml oral solution 100 ml x1</v>
      </c>
    </row>
    <row r="338" spans="31:31" x14ac:dyDescent="0.2">
      <c r="AE338" t="str">
        <v>Epidyolex 100 mg/ml oral solution 100 ml x1</v>
      </c>
    </row>
    <row r="339" spans="31:31" x14ac:dyDescent="0.2">
      <c r="AE339" t="str">
        <v>Epidyolex 100 mg/ml oral solution 100 ml x1</v>
      </c>
    </row>
    <row r="340" spans="31:31" x14ac:dyDescent="0.2">
      <c r="AE340" t="str">
        <v>Epidyolex 100 mg/ml oral solution 100 ml x1</v>
      </c>
    </row>
    <row r="341" spans="31:31" x14ac:dyDescent="0.2">
      <c r="AE341" t="str">
        <v>Epidyolex 100 mg/ml oral solution 100 ml x1</v>
      </c>
    </row>
    <row r="342" spans="31:31" x14ac:dyDescent="0.2">
      <c r="AE342" t="str">
        <v>Epidyolex 100 mg/ml oral solution 100 ml x1</v>
      </c>
    </row>
    <row r="343" spans="31:31" x14ac:dyDescent="0.2">
      <c r="AE343" t="str">
        <v>Epidyolex 100 mg/ml oral solution 100 ml x1</v>
      </c>
    </row>
    <row r="344" spans="31:31" x14ac:dyDescent="0.2">
      <c r="AE344" t="str">
        <v>Epidyolex 100 mg/ml oral solution 100 ml x1</v>
      </c>
    </row>
    <row r="345" spans="31:31" x14ac:dyDescent="0.2">
      <c r="AE345" t="str">
        <v>Epidyolex 100 mg/ml oral solution 100 ml x1</v>
      </c>
    </row>
    <row r="346" spans="31:31" x14ac:dyDescent="0.2">
      <c r="AE346" t="str">
        <v>Epidyolex 100 mg/ml oral solution 100 ml x1</v>
      </c>
    </row>
    <row r="347" spans="31:31" x14ac:dyDescent="0.2">
      <c r="AE347" t="str">
        <v>Epidyolex 100 mg/ml oral solution 100 ml x1</v>
      </c>
    </row>
    <row r="348" spans="31:31" x14ac:dyDescent="0.2">
      <c r="AE348" t="str">
        <v>Epidyolex 100 mg/ml oral solution 100 ml x1</v>
      </c>
    </row>
    <row r="349" spans="31:31" x14ac:dyDescent="0.2">
      <c r="AE349" t="str">
        <v>Epidyolex 100 mg/ml oral solution 100 ml x1</v>
      </c>
    </row>
    <row r="350" spans="31:31" x14ac:dyDescent="0.2">
      <c r="AE350" t="str">
        <v>Epidyolex 100 mg/ml oral solution 100 ml x1</v>
      </c>
    </row>
    <row r="351" spans="31:31" x14ac:dyDescent="0.2">
      <c r="AE351" t="str">
        <v>Epidyolex 100 mg/ml oral solution 100 ml x1</v>
      </c>
    </row>
    <row r="352" spans="31:31" x14ac:dyDescent="0.2">
      <c r="AE352" t="str">
        <v>Erwinase 10 000 IU powder for solution for injection/infusion x5</v>
      </c>
    </row>
    <row r="353" spans="31:31" x14ac:dyDescent="0.2">
      <c r="AE353" t="str">
        <v>Erwinase 10 000 IU powder for solution for injection/infusion x5</v>
      </c>
    </row>
    <row r="354" spans="31:31" x14ac:dyDescent="0.2">
      <c r="AE354" t="str">
        <v>Filsuvez 23,4 g gel x 30 tube</v>
      </c>
    </row>
    <row r="355" spans="31:31" x14ac:dyDescent="0.2">
      <c r="AE355" t="str">
        <v>Filsuvez 23,4 g gel x 30 tube</v>
      </c>
    </row>
    <row r="356" spans="31:31" x14ac:dyDescent="0.2">
      <c r="AE356" t="str">
        <v>Filsuvez 23,4 g gel x 30 tube</v>
      </c>
    </row>
    <row r="357" spans="31:31" x14ac:dyDescent="0.2">
      <c r="AE357" t="str">
        <v>Filsuvez 23,4 g gel x 30 tube</v>
      </c>
    </row>
    <row r="358" spans="31:31" x14ac:dyDescent="0.2">
      <c r="AE358" t="str">
        <v>Filsuvez 23,4 g gel x 30 tube</v>
      </c>
    </row>
    <row r="359" spans="31:31" x14ac:dyDescent="0.2">
      <c r="AE359" t="str">
        <v>Filsuvez 23,4 g gel x 30 tube</v>
      </c>
    </row>
    <row r="360" spans="31:31" x14ac:dyDescent="0.2">
      <c r="AE360" t="str">
        <v>Filsuvez 23,4 g gel x 30 tube</v>
      </c>
    </row>
    <row r="361" spans="31:31" x14ac:dyDescent="0.2">
      <c r="AE361" t="str">
        <v>Filsuvez 23,4 g gel x 30 tube</v>
      </c>
    </row>
    <row r="362" spans="31:31" x14ac:dyDescent="0.2">
      <c r="AE362" t="str">
        <v>Filsuvez 23,4 g gel x 30 tube</v>
      </c>
    </row>
    <row r="363" spans="31:31" x14ac:dyDescent="0.2">
      <c r="AE363" t="str">
        <v>Filsuvez 23,4 g gel x 30 tube</v>
      </c>
    </row>
    <row r="364" spans="31:31" x14ac:dyDescent="0.2">
      <c r="AE364" t="str">
        <v>Filsuvez 23,4 g gel x 30 tube</v>
      </c>
    </row>
    <row r="365" spans="31:31" x14ac:dyDescent="0.2">
      <c r="AE365" t="str">
        <v>Filsuvez 23,4 g gel x 30 tube</v>
      </c>
    </row>
    <row r="366" spans="31:31" x14ac:dyDescent="0.2">
      <c r="AE366" t="str">
        <v>Filsuvez 23,4 g gel x 30 tube</v>
      </c>
    </row>
    <row r="367" spans="31:31" x14ac:dyDescent="0.2">
      <c r="AE367" t="str">
        <v>Filsuvez 23,4 g gel x 30 tube</v>
      </c>
    </row>
    <row r="368" spans="31:31" x14ac:dyDescent="0.2">
      <c r="AE368" t="str">
        <v>Filsuvez 23,4 g gel x 30 tube</v>
      </c>
    </row>
    <row r="369" spans="31:31" x14ac:dyDescent="0.2">
      <c r="AE369" t="str">
        <v>Filsuvez 23,4 g gel x 30 tube</v>
      </c>
    </row>
    <row r="370" spans="31:31" x14ac:dyDescent="0.2">
      <c r="AE370" t="str">
        <v>Filsuvez 23,4 g gel x 30 tube</v>
      </c>
    </row>
    <row r="371" spans="31:31" x14ac:dyDescent="0.2">
      <c r="AE371" t="str">
        <v>Filsuvez 23,4 g gel x 30 tube</v>
      </c>
    </row>
    <row r="372" spans="31:31" x14ac:dyDescent="0.2">
      <c r="AE372" t="str">
        <v>Filsuvez 23,4 g gel x 30 tube</v>
      </c>
    </row>
    <row r="373" spans="31:31" x14ac:dyDescent="0.2">
      <c r="AE373" t="str">
        <v>Filsuvez 23,4 g gel x 30 tube</v>
      </c>
    </row>
    <row r="374" spans="31:31" x14ac:dyDescent="0.2">
      <c r="AE374" t="str">
        <v>Filsuvez 23,4 g gel x 30 tube</v>
      </c>
    </row>
    <row r="375" spans="31:31" x14ac:dyDescent="0.2">
      <c r="AE375" t="str">
        <v>Filsuvez 23,4 g gel x 30 tube</v>
      </c>
    </row>
    <row r="376" spans="31:31" x14ac:dyDescent="0.2">
      <c r="AE376" t="str">
        <v>Filsuvez 23,4 g gel x 30 tube</v>
      </c>
    </row>
    <row r="377" spans="31:31" x14ac:dyDescent="0.2">
      <c r="AE377" t="str">
        <v>Filsuvez 23,4 g gel x 30 tube</v>
      </c>
    </row>
    <row r="378" spans="31:31" x14ac:dyDescent="0.2">
      <c r="AE378" t="str">
        <v>Filsuvez 23,4 g gel x 30 tube</v>
      </c>
    </row>
    <row r="379" spans="31:31" x14ac:dyDescent="0.2">
      <c r="AE379" t="str">
        <v>Fintepla 2.2 mg/ml oral solution 120 ml</v>
      </c>
    </row>
    <row r="380" spans="31:31" x14ac:dyDescent="0.2">
      <c r="AE380" t="str">
        <v>Fintepla 2.2 mg/ml oral solution 120 ml</v>
      </c>
    </row>
    <row r="381" spans="31:31" x14ac:dyDescent="0.2">
      <c r="AE381" t="str">
        <v>Fintepla 2.2 mg/ml oral solution 120 ml</v>
      </c>
    </row>
    <row r="382" spans="31:31" x14ac:dyDescent="0.2">
      <c r="AE382" t="str">
        <v>Fintepla 2.2 mg/ml oral solution 120 ml</v>
      </c>
    </row>
    <row r="383" spans="31:31" x14ac:dyDescent="0.2">
      <c r="AE383" t="str">
        <v>Fintepla 2.2 mg/ml oral solution 120 ml</v>
      </c>
    </row>
    <row r="384" spans="31:31" x14ac:dyDescent="0.2">
      <c r="AE384" t="str">
        <v>Fintepla 2.2 mg/ml oral solution 120 ml</v>
      </c>
    </row>
    <row r="385" spans="31:31" x14ac:dyDescent="0.2">
      <c r="AE385" t="str">
        <v>Fintepla 2.2 mg/ml oral solution 120 ml</v>
      </c>
    </row>
    <row r="386" spans="31:31" x14ac:dyDescent="0.2">
      <c r="AE386" t="str">
        <v>Fintepla 2.2 mg/ml oral solution 120 ml</v>
      </c>
    </row>
    <row r="387" spans="31:31" x14ac:dyDescent="0.2">
      <c r="AE387" t="str">
        <v>Fintepla 2.2 mg/ml oral solution 120 ml</v>
      </c>
    </row>
    <row r="388" spans="31:31" x14ac:dyDescent="0.2">
      <c r="AE388" t="str">
        <v>Fintepla 2.2 mg/ml oral solution 120 ml</v>
      </c>
    </row>
    <row r="389" spans="31:31" x14ac:dyDescent="0.2">
      <c r="AE389" t="str">
        <v>Fintepla 2.2 mg/ml oral solution 120 ml</v>
      </c>
    </row>
    <row r="390" spans="31:31" x14ac:dyDescent="0.2">
      <c r="AE390" t="str">
        <v>Fintepla 2.2 mg/ml oral solution 120 ml</v>
      </c>
    </row>
    <row r="391" spans="31:31" x14ac:dyDescent="0.2">
      <c r="AE391" t="str">
        <v>Fintepla 2.2 mg/ml oral solution 120 ml</v>
      </c>
    </row>
    <row r="392" spans="31:31" x14ac:dyDescent="0.2">
      <c r="AE392" t="str">
        <v>Fintepla 2.2 mg/ml oral solution 120 ml</v>
      </c>
    </row>
    <row r="393" spans="31:31" x14ac:dyDescent="0.2">
      <c r="AE393" t="str">
        <v>Fintepla 2.2 mg/ml oral solution 120 ml</v>
      </c>
    </row>
    <row r="394" spans="31:31" x14ac:dyDescent="0.2">
      <c r="AE394" t="str">
        <v>Fintepla 2.2 mg/ml oral solution 120 ml</v>
      </c>
    </row>
    <row r="395" spans="31:31" x14ac:dyDescent="0.2">
      <c r="AE395" t="str">
        <v>Fintepla 2.2 mg/ml oral solution 120 ml</v>
      </c>
    </row>
    <row r="396" spans="31:31" x14ac:dyDescent="0.2">
      <c r="AE396" t="str">
        <v>Flebogamma DIF 100 mg/ml - 50 ml x 1 vial</v>
      </c>
    </row>
    <row r="397" spans="31:31" x14ac:dyDescent="0.2">
      <c r="AE397" t="str">
        <v>Flebogamma DIF 100 mg/ml - 50 ml x 1 vial</v>
      </c>
    </row>
    <row r="398" spans="31:31" x14ac:dyDescent="0.2">
      <c r="AE398" t="str">
        <v>Flebogamma DIF 100 mg/ml - 50 ml x 1 vial</v>
      </c>
    </row>
    <row r="399" spans="31:31" x14ac:dyDescent="0.2">
      <c r="AE399" t="str">
        <v>Flebogamma DIF 100 mg/ml - 50 ml x 1 vial</v>
      </c>
    </row>
    <row r="400" spans="31:31" x14ac:dyDescent="0.2">
      <c r="AE400" t="str">
        <v>Foscarnet Sodium Kabi 24 mg/ml 250 ml x1</v>
      </c>
    </row>
    <row r="401" spans="31:31" x14ac:dyDescent="0.2">
      <c r="AE401" t="str">
        <v>Foscarnet Sodium Kabi 24 mg/ml 250 ml x1</v>
      </c>
    </row>
    <row r="402" spans="31:31" x14ac:dyDescent="0.2">
      <c r="AE402" t="str">
        <v>Foscarnet Sodium Kabi 24 mg/ml 250 ml x1</v>
      </c>
    </row>
    <row r="403" spans="31:31" x14ac:dyDescent="0.2">
      <c r="AE403" t="str">
        <v>Ganciclovir Rompharma 500 mg</v>
      </c>
    </row>
    <row r="404" spans="31:31" x14ac:dyDescent="0.2">
      <c r="AE404" t="str">
        <v>Ganciclovir Rompharma 500 mg</v>
      </c>
    </row>
    <row r="405" spans="31:31" x14ac:dyDescent="0.2">
      <c r="AE405" t="str">
        <v>Ganciclovir Rompharma 500 mg</v>
      </c>
    </row>
    <row r="406" spans="31:31" x14ac:dyDescent="0.2">
      <c r="AE406" t="str">
        <v>Grafalon 100 mg</v>
      </c>
    </row>
    <row r="407" spans="31:31" x14ac:dyDescent="0.2">
      <c r="AE407" t="str">
        <v>Hydrocortison Jenapharm tabl. 10 mg x 100</v>
      </c>
    </row>
    <row r="408" spans="31:31" x14ac:dyDescent="0.2">
      <c r="AE408" t="str">
        <v>IMMUKIN 0.1 mg solution for injection</v>
      </c>
    </row>
    <row r="409" spans="31:31" x14ac:dyDescent="0.2">
      <c r="AE409" t="str">
        <v>IMMUKIN 0.1 mg solution for injection</v>
      </c>
    </row>
    <row r="410" spans="31:31" x14ac:dyDescent="0.2">
      <c r="AE410" t="str">
        <v>IMMUKIN 0.1 mg solution for injection</v>
      </c>
    </row>
    <row r="411" spans="31:31" x14ac:dyDescent="0.2">
      <c r="AE411" t="str">
        <v>IMMUKIN 0.1 mg solution for injection</v>
      </c>
    </row>
    <row r="412" spans="31:31" x14ac:dyDescent="0.2">
      <c r="AE412" t="str">
        <v>Intutiv 2 mg prolonged release tablets x 30</v>
      </c>
    </row>
    <row r="413" spans="31:31" x14ac:dyDescent="0.2">
      <c r="AE413" t="str">
        <v>Intutiv 2 mg prolonged release tablets x 30</v>
      </c>
    </row>
    <row r="414" spans="31:31" x14ac:dyDescent="0.2">
      <c r="AE414" t="str">
        <v>Isentress 100 mg granules for oral suspension</v>
      </c>
    </row>
    <row r="415" spans="31:31" x14ac:dyDescent="0.2">
      <c r="AE415" t="str">
        <v>Isentress 100 mg granules for oral suspension</v>
      </c>
    </row>
    <row r="416" spans="31:31" x14ac:dyDescent="0.2">
      <c r="AE416" t="str">
        <v>Isentress 100 mg granules for oral suspension</v>
      </c>
    </row>
    <row r="417" spans="31:31" x14ac:dyDescent="0.2">
      <c r="AE417" t="str">
        <v>Iwilfin 192mg</v>
      </c>
    </row>
    <row r="418" spans="31:31" x14ac:dyDescent="0.2">
      <c r="AE418" t="str">
        <v>Iwilfin 192mg</v>
      </c>
    </row>
    <row r="419" spans="31:31" x14ac:dyDescent="0.2">
      <c r="AE419" t="str">
        <v>Iwilfin 192mg</v>
      </c>
    </row>
    <row r="420" spans="31:31" x14ac:dyDescent="0.2">
      <c r="AE420" t="str">
        <v>Iwilfin 192mg</v>
      </c>
    </row>
    <row r="421" spans="31:31" x14ac:dyDescent="0.2">
      <c r="AE421" t="str">
        <v>Iwilfin tablets (film-coated) 192 mg x100</v>
      </c>
    </row>
    <row r="422" spans="31:31" x14ac:dyDescent="0.2">
      <c r="AE422" t="str">
        <v>Iwilfin tablets (film-coated) 192 mg x100</v>
      </c>
    </row>
    <row r="423" spans="31:31" x14ac:dyDescent="0.2">
      <c r="AE423" t="str">
        <v>Kanuma 2 mg/ml concentrate for solution for infusion x1</v>
      </c>
    </row>
    <row r="424" spans="31:31" x14ac:dyDescent="0.2">
      <c r="AE424" t="str">
        <v>Kanuma 2 mg/ml concentrate for solution for infusion x1</v>
      </c>
    </row>
    <row r="425" spans="31:31" x14ac:dyDescent="0.2">
      <c r="AE425" t="str">
        <v>Kanuma 2 mg/ml concentrate for solution for infusion x1</v>
      </c>
    </row>
    <row r="426" spans="31:31" x14ac:dyDescent="0.2">
      <c r="AE426" t="str">
        <v>Kanuma 2 mg/ml concentrate for solution for infusion x1</v>
      </c>
    </row>
    <row r="427" spans="31:31" x14ac:dyDescent="0.2">
      <c r="AE427" t="str">
        <v>Kanuma 2 mg/ml concentrate for solution for infusion x1</v>
      </c>
    </row>
    <row r="428" spans="31:31" x14ac:dyDescent="0.2">
      <c r="AE428" t="str">
        <v>Kanuma 2 mg/ml concentrate for solution for infusion x1</v>
      </c>
    </row>
    <row r="429" spans="31:31" x14ac:dyDescent="0.2">
      <c r="AE429" t="str">
        <v>Kanuma 2 mg/ml concentrate for solution for infusion x1</v>
      </c>
    </row>
    <row r="430" spans="31:31" x14ac:dyDescent="0.2">
      <c r="AE430" t="str">
        <v>Kanuma 2 mg/ml concentrate for solution for infusion x1</v>
      </c>
    </row>
    <row r="431" spans="31:31" x14ac:dyDescent="0.2">
      <c r="AE431" t="str">
        <v>Kanuma 2 mg/ml concentrate for solution for infusion x1</v>
      </c>
    </row>
    <row r="432" spans="31:31" x14ac:dyDescent="0.2">
      <c r="AE432" t="str">
        <v>Kineret 100 mg/0.67 ml solution for injection in pre-filled syringe x28</v>
      </c>
    </row>
    <row r="433" spans="31:31" x14ac:dyDescent="0.2">
      <c r="AE433" t="str">
        <v>Kineret 100 mg/0.67 ml solution for injection in pre-filled syringe x28</v>
      </c>
    </row>
    <row r="434" spans="31:31" x14ac:dyDescent="0.2">
      <c r="AE434" t="str">
        <v>Kineret 100 mg/0.67 ml solution for injection in pre-filled syringe x28</v>
      </c>
    </row>
    <row r="435" spans="31:31" x14ac:dyDescent="0.2">
      <c r="AE435" t="str">
        <v>Kineret 100 mg/0.67 ml solution for injection in pre-filled syringe x28</v>
      </c>
    </row>
    <row r="436" spans="31:31" x14ac:dyDescent="0.2">
      <c r="AE436" t="str">
        <v>Kineret 100 mg/0.67 ml solution for injection in pre-filled syringe x7</v>
      </c>
    </row>
    <row r="437" spans="31:31" x14ac:dyDescent="0.2">
      <c r="AE437" t="str">
        <v>Kineret 100 mg/0.67 ml solution for injection in pre-filled syringe x7</v>
      </c>
    </row>
    <row r="438" spans="31:31" x14ac:dyDescent="0.2">
      <c r="AE438" t="str">
        <v>Kineret 100 mg/0.67 ml solution for injection in pre-filled syringe x7</v>
      </c>
    </row>
    <row r="439" spans="31:31" x14ac:dyDescent="0.2">
      <c r="AE439" t="str">
        <v>Kineret 100 mg/0.67 ml solution for injection in pre-filled syringe x7</v>
      </c>
    </row>
    <row r="440" spans="31:31" x14ac:dyDescent="0.2">
      <c r="AE440" t="str">
        <v>Kineret 100 mg/0.67 ml solution for injection in pre-filled syringe x7</v>
      </c>
    </row>
    <row r="441" spans="31:31" x14ac:dyDescent="0.2">
      <c r="AE441" t="str">
        <v>Kineret 100 mg/0.67 ml solution for injection in pre-filled syringe x7</v>
      </c>
    </row>
    <row r="442" spans="31:31" x14ac:dyDescent="0.2">
      <c r="AE442" t="str">
        <v>Kineret 100 mg/0.67 ml solution for injection in pre-filled syringe x7</v>
      </c>
    </row>
    <row r="443" spans="31:31" x14ac:dyDescent="0.2">
      <c r="AE443" t="str">
        <v>Kineret 100 mg/0.67 ml solution for injection in pre-filled syringe x7</v>
      </c>
    </row>
    <row r="444" spans="31:31" x14ac:dyDescent="0.2">
      <c r="AE444" t="str">
        <v>Kineret 100 mg/0.67 ml solution for injection in pre-filled syringe x7</v>
      </c>
    </row>
    <row r="445" spans="31:31" x14ac:dyDescent="0.2">
      <c r="AE445" t="str">
        <v>Kineret 100 mg/0.67 ml solution for injection in pre-filled syringe x7</v>
      </c>
    </row>
    <row r="446" spans="31:31" x14ac:dyDescent="0.2">
      <c r="AE446" t="str">
        <v>Kineret 100 mg/0.67 ml solution for injection in pre-filled syringe x7</v>
      </c>
    </row>
    <row r="447" spans="31:31" x14ac:dyDescent="0.2">
      <c r="AE447" t="str">
        <v>Kineret 100 mg/0.67 ml solution for injection in pre-filled syringe x7</v>
      </c>
    </row>
    <row r="448" spans="31:31" x14ac:dyDescent="0.2">
      <c r="AE448" t="str">
        <v>Kineret 100 mg/0.67 ml solution for injection in pre-filled syringe x7</v>
      </c>
    </row>
    <row r="449" spans="31:31" x14ac:dyDescent="0.2">
      <c r="AE449" t="str">
        <v>Kineret 100 mg/0.67 ml solution for injection in pre-filled syringe x7</v>
      </c>
    </row>
    <row r="450" spans="31:31" x14ac:dyDescent="0.2">
      <c r="AE450" t="str">
        <v>Kineret 100 mg/0.67 ml solution for injection in pre-filled syringe x7</v>
      </c>
    </row>
    <row r="451" spans="31:31" x14ac:dyDescent="0.2">
      <c r="AE451" t="str">
        <v>Kineret 100 mg/0.67 ml solution for injection in pre-filled syringe x7</v>
      </c>
    </row>
    <row r="452" spans="31:31" x14ac:dyDescent="0.2">
      <c r="AE452" t="str">
        <v>Kineret syringe (pre-filled) 100 mg /0,67 ml</v>
      </c>
    </row>
    <row r="453" spans="31:31" x14ac:dyDescent="0.2">
      <c r="AE453" t="str">
        <v>Kineret syringe (pre-filled) 100 mg /0,67 ml</v>
      </c>
    </row>
    <row r="454" spans="31:31" x14ac:dyDescent="0.2">
      <c r="AE454" t="str">
        <v>Kineret syringe (pre-filled) 100 mg /0,67 ml</v>
      </c>
    </row>
    <row r="455" spans="31:31" x14ac:dyDescent="0.2">
      <c r="AE455" t="str">
        <v>Kineret syringe (pre-filled) 100 mg /0,67 ml</v>
      </c>
    </row>
    <row r="456" spans="31:31" x14ac:dyDescent="0.2">
      <c r="AE456" t="str">
        <v>Kiovig 10 ml</v>
      </c>
    </row>
    <row r="457" spans="31:31" x14ac:dyDescent="0.2">
      <c r="AE457" t="str">
        <v>Kiovig 100 mg/ml - 50 ml</v>
      </c>
    </row>
    <row r="458" spans="31:31" x14ac:dyDescent="0.2">
      <c r="AE458" t="str">
        <v>Kiovig 100mg/ml 10 ml solution for infusion x1</v>
      </c>
    </row>
    <row r="459" spans="31:31" x14ac:dyDescent="0.2">
      <c r="AE459" t="str">
        <v>Kiovig 100mg/ml 10 ml solution for infusion x1</v>
      </c>
    </row>
    <row r="460" spans="31:31" x14ac:dyDescent="0.2">
      <c r="AE460" t="str">
        <v>Kiovig 100mg/ml 10 ml solution for infusion x1</v>
      </c>
    </row>
    <row r="461" spans="31:31" x14ac:dyDescent="0.2">
      <c r="AE461" t="str">
        <v>Koselugo capsules(hard) 10 mg x60</v>
      </c>
    </row>
    <row r="462" spans="31:31" x14ac:dyDescent="0.2">
      <c r="AE462" t="str">
        <v>Koselugo capsules(hard) 10 mg x60</v>
      </c>
    </row>
    <row r="463" spans="31:31" x14ac:dyDescent="0.2">
      <c r="AE463" t="str">
        <v>Koselugo capsules(hard) 10 mg x60</v>
      </c>
    </row>
    <row r="464" spans="31:31" x14ac:dyDescent="0.2">
      <c r="AE464" t="str">
        <v>Koselugo capsules(hard) 10 mg x60</v>
      </c>
    </row>
    <row r="465" spans="31:31" x14ac:dyDescent="0.2">
      <c r="AE465" t="str">
        <v>Koselugo capsules(hard) 10 mg x60</v>
      </c>
    </row>
    <row r="466" spans="31:31" x14ac:dyDescent="0.2">
      <c r="AE466" t="str">
        <v>Koselugo capsules(hard) 10 mg x60</v>
      </c>
    </row>
    <row r="467" spans="31:31" x14ac:dyDescent="0.2">
      <c r="AE467" t="str">
        <v>Koselugo capsules(hard) 10 mg x60</v>
      </c>
    </row>
    <row r="468" spans="31:31" x14ac:dyDescent="0.2">
      <c r="AE468" t="str">
        <v>Koselugo capsules(hard) 10 mg x60</v>
      </c>
    </row>
    <row r="469" spans="31:31" x14ac:dyDescent="0.2">
      <c r="AE469" t="str">
        <v>Koselugo capsules(hard) 10 mg x60</v>
      </c>
    </row>
    <row r="470" spans="31:31" x14ac:dyDescent="0.2">
      <c r="AE470" t="str">
        <v>Koselugo capsules(hard) 10 mg x60</v>
      </c>
    </row>
    <row r="471" spans="31:31" x14ac:dyDescent="0.2">
      <c r="AE471" t="str">
        <v>Koselugo capsules(hard) 10 mg x60</v>
      </c>
    </row>
    <row r="472" spans="31:31" x14ac:dyDescent="0.2">
      <c r="AE472" t="str">
        <v>Koselugo capsules(hard) 10 mg x60</v>
      </c>
    </row>
    <row r="473" spans="31:31" x14ac:dyDescent="0.2">
      <c r="AE473" t="str">
        <v>Koselugo capsules(hard) 10 mg x60</v>
      </c>
    </row>
    <row r="474" spans="31:31" x14ac:dyDescent="0.2">
      <c r="AE474" t="str">
        <v>Koselugo capsules(hard) 10 mg x60</v>
      </c>
    </row>
    <row r="475" spans="31:31" x14ac:dyDescent="0.2">
      <c r="AE475" t="str">
        <v>Koselugo capsules(hard) 10 mg x60</v>
      </c>
    </row>
    <row r="476" spans="31:31" x14ac:dyDescent="0.2">
      <c r="AE476" t="str">
        <v>Koselugo capsules(hard) 10 mg x60</v>
      </c>
    </row>
    <row r="477" spans="31:31" x14ac:dyDescent="0.2">
      <c r="AE477" t="str">
        <v>Koselugo capsules(hard) 10 mg x60</v>
      </c>
    </row>
    <row r="478" spans="31:31" x14ac:dyDescent="0.2">
      <c r="AE478" t="str">
        <v>Koselugo capsules(hard) 10 mg x60</v>
      </c>
    </row>
    <row r="479" spans="31:31" x14ac:dyDescent="0.2">
      <c r="AE479" t="str">
        <v>Koselugo capsules(hard) 10 mg x60</v>
      </c>
    </row>
    <row r="480" spans="31:31" x14ac:dyDescent="0.2">
      <c r="AE480" t="str">
        <v>Koselugo capsules(hard) 10 mg x60</v>
      </c>
    </row>
    <row r="481" spans="31:31" x14ac:dyDescent="0.2">
      <c r="AE481" t="str">
        <v>Koselugo capsules(hard) 10 mg x60</v>
      </c>
    </row>
    <row r="482" spans="31:31" x14ac:dyDescent="0.2">
      <c r="AE482" t="str">
        <v>Koselugo capsules(hard) 10 mg x60</v>
      </c>
    </row>
    <row r="483" spans="31:31" x14ac:dyDescent="0.2">
      <c r="AE483" t="str">
        <v>Koselugo capsules(hard) 10 mg x60</v>
      </c>
    </row>
    <row r="484" spans="31:31" x14ac:dyDescent="0.2">
      <c r="AE484" t="str">
        <v>Koselugo capsules(hard) 10 mg x60</v>
      </c>
    </row>
    <row r="485" spans="31:31" x14ac:dyDescent="0.2">
      <c r="AE485" t="str">
        <v>Koselugo capsules(hard) 10 mg x60</v>
      </c>
    </row>
    <row r="486" spans="31:31" x14ac:dyDescent="0.2">
      <c r="AE486" t="str">
        <v>Koselugo capsules(hard) 10 mg x60</v>
      </c>
    </row>
    <row r="487" spans="31:31" x14ac:dyDescent="0.2">
      <c r="AE487" t="str">
        <v>Koselugo capsules(hard) 10 mg x60</v>
      </c>
    </row>
    <row r="488" spans="31:31" x14ac:dyDescent="0.2">
      <c r="AE488" t="str">
        <v>Koselugo capsules(hard) 10 mg x60</v>
      </c>
    </row>
    <row r="489" spans="31:31" x14ac:dyDescent="0.2">
      <c r="AE489" t="str">
        <v>Koselugo capsules(hard) 10 mg x60</v>
      </c>
    </row>
    <row r="490" spans="31:31" x14ac:dyDescent="0.2">
      <c r="AE490" t="str">
        <v>Koselugo capsules(hard) 10 mg x60</v>
      </c>
    </row>
    <row r="491" spans="31:31" x14ac:dyDescent="0.2">
      <c r="AE491" t="str">
        <v>Koselugo capsules(hard) 10 mg x60</v>
      </c>
    </row>
    <row r="492" spans="31:31" x14ac:dyDescent="0.2">
      <c r="AE492" t="str">
        <v>Koselugo capsules(hard) 10 mg x60</v>
      </c>
    </row>
    <row r="493" spans="31:31" x14ac:dyDescent="0.2">
      <c r="AE493" t="str">
        <v>Koselugo capsules(hard) 10 mg x60</v>
      </c>
    </row>
    <row r="494" spans="31:31" x14ac:dyDescent="0.2">
      <c r="AE494" t="str">
        <v>Koselugo capsules(hard) 10 mg x60</v>
      </c>
    </row>
    <row r="495" spans="31:31" x14ac:dyDescent="0.2">
      <c r="AE495" t="str">
        <v>Koselugo capsules(hard) 10 mg x60</v>
      </c>
    </row>
    <row r="496" spans="31:31" x14ac:dyDescent="0.2">
      <c r="AE496" t="str">
        <v>Koselugo capsules(hard) 10 mg x60</v>
      </c>
    </row>
    <row r="497" spans="31:31" x14ac:dyDescent="0.2">
      <c r="AE497" t="str">
        <v>Koselugo capsules(hard) 10 mg x60</v>
      </c>
    </row>
    <row r="498" spans="31:31" x14ac:dyDescent="0.2">
      <c r="AE498" t="str">
        <v>Koselugo capsules(hard) 10 mg x60</v>
      </c>
    </row>
    <row r="499" spans="31:31" x14ac:dyDescent="0.2">
      <c r="AE499" t="str">
        <v>Koselugo capsules(hard) 10 mg x60</v>
      </c>
    </row>
    <row r="500" spans="31:31" x14ac:dyDescent="0.2">
      <c r="AE500" t="str">
        <v>Koselugo capsules(hard) 10 mg x60</v>
      </c>
    </row>
    <row r="501" spans="31:31" x14ac:dyDescent="0.2">
      <c r="AE501" t="str">
        <v>Koselugo capsules(hard) 10 mg x60</v>
      </c>
    </row>
    <row r="502" spans="31:31" x14ac:dyDescent="0.2">
      <c r="AE502" t="str">
        <v>Koselugo capsules(hard) 10 mg x60</v>
      </c>
    </row>
    <row r="503" spans="31:31" x14ac:dyDescent="0.2">
      <c r="AE503" t="str">
        <v>Koselugo capsules(hard) 10 mg x60</v>
      </c>
    </row>
    <row r="504" spans="31:31" x14ac:dyDescent="0.2">
      <c r="AE504" t="str">
        <v>Koselugo capsules(hard) 10 mg x60</v>
      </c>
    </row>
    <row r="505" spans="31:31" x14ac:dyDescent="0.2">
      <c r="AE505" t="str">
        <v>Koselugo capsules(hard) 10 mg x60</v>
      </c>
    </row>
    <row r="506" spans="31:31" x14ac:dyDescent="0.2">
      <c r="AE506" t="str">
        <v>Koselugo capsules(hard) 10 mg x60</v>
      </c>
    </row>
    <row r="507" spans="31:31" x14ac:dyDescent="0.2">
      <c r="AE507" t="str">
        <v>Koselugo capsules(hard) 10 mg x60</v>
      </c>
    </row>
    <row r="508" spans="31:31" x14ac:dyDescent="0.2">
      <c r="AE508" t="str">
        <v>Koselugo capsules(hard) 10 mg x60</v>
      </c>
    </row>
    <row r="509" spans="31:31" x14ac:dyDescent="0.2">
      <c r="AE509" t="str">
        <v>Koselugo capsules(hard) 10 mg x60</v>
      </c>
    </row>
    <row r="510" spans="31:31" x14ac:dyDescent="0.2">
      <c r="AE510" t="str">
        <v>Koselugo capsules(hard) 10 mg x60</v>
      </c>
    </row>
    <row r="511" spans="31:31" x14ac:dyDescent="0.2">
      <c r="AE511" t="str">
        <v>Koselugo capsules(hard) 10 mg x60</v>
      </c>
    </row>
    <row r="512" spans="31:31" x14ac:dyDescent="0.2">
      <c r="AE512" t="str">
        <v>Koselugo capsules(hard) 10 mg x60</v>
      </c>
    </row>
    <row r="513" spans="31:31" x14ac:dyDescent="0.2">
      <c r="AE513" t="str">
        <v>Koselugo capsules(hard) 10 mg x60</v>
      </c>
    </row>
    <row r="514" spans="31:31" x14ac:dyDescent="0.2">
      <c r="AE514" t="str">
        <v>Koselugo capsules(hard) 10 mg x60</v>
      </c>
    </row>
    <row r="515" spans="31:31" x14ac:dyDescent="0.2">
      <c r="AE515" t="str">
        <v>Koselugo capsules(hard) 10 mg x60</v>
      </c>
    </row>
    <row r="516" spans="31:31" x14ac:dyDescent="0.2">
      <c r="AE516" t="str">
        <v>Koselugo capsules(hard) 10 mg x60</v>
      </c>
    </row>
    <row r="517" spans="31:31" x14ac:dyDescent="0.2">
      <c r="AE517" t="str">
        <v>Koselugo capsules(hard) 10 mg x60</v>
      </c>
    </row>
    <row r="518" spans="31:31" x14ac:dyDescent="0.2">
      <c r="AE518" t="str">
        <v>Koselugo capsules(hard) 10 mg x60</v>
      </c>
    </row>
    <row r="519" spans="31:31" x14ac:dyDescent="0.2">
      <c r="AE519" t="str">
        <v>Koselugo capsules(hard) 10 mg x60</v>
      </c>
    </row>
    <row r="520" spans="31:31" x14ac:dyDescent="0.2">
      <c r="AE520" t="str">
        <v>Koselugo capsules(hard) 10 mg x60</v>
      </c>
    </row>
    <row r="521" spans="31:31" x14ac:dyDescent="0.2">
      <c r="AE521" t="str">
        <v>Koselugo capsules(hard) 10 mg x60</v>
      </c>
    </row>
    <row r="522" spans="31:31" x14ac:dyDescent="0.2">
      <c r="AE522" t="str">
        <v>Koselugo capsules(hard) 10 mg x60</v>
      </c>
    </row>
    <row r="523" spans="31:31" x14ac:dyDescent="0.2">
      <c r="AE523" t="str">
        <v>Koselugo capsules(hard) 10 mg x60</v>
      </c>
    </row>
    <row r="524" spans="31:31" x14ac:dyDescent="0.2">
      <c r="AE524" t="str">
        <v>Koselugo capsules(hard) 10 mg x60</v>
      </c>
    </row>
    <row r="525" spans="31:31" x14ac:dyDescent="0.2">
      <c r="AE525" t="str">
        <v>Koselugo capsules(hard) 10 mg x60</v>
      </c>
    </row>
    <row r="526" spans="31:31" x14ac:dyDescent="0.2">
      <c r="AE526" t="str">
        <v>Koselugo capsules(hard) 10 mg x60</v>
      </c>
    </row>
    <row r="527" spans="31:31" x14ac:dyDescent="0.2">
      <c r="AE527" t="str">
        <v>Koselugo capsules(hard) 10 mg x60</v>
      </c>
    </row>
    <row r="528" spans="31:31" x14ac:dyDescent="0.2">
      <c r="AE528" t="str">
        <v>Koselugo capsules(hard) 10 mg x60</v>
      </c>
    </row>
    <row r="529" spans="31:31" x14ac:dyDescent="0.2">
      <c r="AE529" t="str">
        <v>Koselugo capsules(hard) 10 mg x60</v>
      </c>
    </row>
    <row r="530" spans="31:31" x14ac:dyDescent="0.2">
      <c r="AE530" t="str">
        <v>Koselugo capsules(hard) 10 mg x60</v>
      </c>
    </row>
    <row r="531" spans="31:31" x14ac:dyDescent="0.2">
      <c r="AE531" t="str">
        <v>Koselugo capsules(hard) 10 mg x60</v>
      </c>
    </row>
    <row r="532" spans="31:31" x14ac:dyDescent="0.2">
      <c r="AE532" t="str">
        <v>Koselugo capsules(hard) 10 mg x60</v>
      </c>
    </row>
    <row r="533" spans="31:31" x14ac:dyDescent="0.2">
      <c r="AE533" t="str">
        <v>Koselugo capsules(hard) 10 mg x60</v>
      </c>
    </row>
    <row r="534" spans="31:31" x14ac:dyDescent="0.2">
      <c r="AE534" t="str">
        <v>Koselugo capsules(hard) 10 mg x60</v>
      </c>
    </row>
    <row r="535" spans="31:31" x14ac:dyDescent="0.2">
      <c r="AE535" t="str">
        <v>Koselugo capsules(hard) 10 mg x60</v>
      </c>
    </row>
    <row r="536" spans="31:31" x14ac:dyDescent="0.2">
      <c r="AE536" t="str">
        <v>Koselugo capsules(hard) 10 mg x60</v>
      </c>
    </row>
    <row r="537" spans="31:31" x14ac:dyDescent="0.2">
      <c r="AE537" t="str">
        <v>Koselugo capsules(hard) 25 mg x60</v>
      </c>
    </row>
    <row r="538" spans="31:31" x14ac:dyDescent="0.2">
      <c r="AE538" t="str">
        <v>Koselugo capsules(hard) 25 mg x60</v>
      </c>
    </row>
    <row r="539" spans="31:31" x14ac:dyDescent="0.2">
      <c r="AE539" t="str">
        <v>Koselugo capsules(hard) 25 mg x60</v>
      </c>
    </row>
    <row r="540" spans="31:31" x14ac:dyDescent="0.2">
      <c r="AE540" t="str">
        <v>Koselugo capsules(hard) 25 mg x60</v>
      </c>
    </row>
    <row r="541" spans="31:31" x14ac:dyDescent="0.2">
      <c r="AE541" t="str">
        <v>Koselugo capsules(hard) 25 mg x60</v>
      </c>
    </row>
    <row r="542" spans="31:31" x14ac:dyDescent="0.2">
      <c r="AE542" t="str">
        <v>Koselugo capsules(hard) 25 mg x60</v>
      </c>
    </row>
    <row r="543" spans="31:31" x14ac:dyDescent="0.2">
      <c r="AE543" t="str">
        <v>Koselugo capsules(hard) 25 mg x60</v>
      </c>
    </row>
    <row r="544" spans="31:31" x14ac:dyDescent="0.2">
      <c r="AE544" t="str">
        <v>Koselugo capsules(hard) 25 mg x60</v>
      </c>
    </row>
    <row r="545" spans="31:31" x14ac:dyDescent="0.2">
      <c r="AE545" t="str">
        <v>Koselugo capsules(hard) 25 mg x60</v>
      </c>
    </row>
    <row r="546" spans="31:31" x14ac:dyDescent="0.2">
      <c r="AE546" t="str">
        <v>Koselugo capsules(hard) 25 mg x60</v>
      </c>
    </row>
    <row r="547" spans="31:31" x14ac:dyDescent="0.2">
      <c r="AE547" t="str">
        <v>Koselugo capsules(hard) 25 mg x60</v>
      </c>
    </row>
    <row r="548" spans="31:31" x14ac:dyDescent="0.2">
      <c r="AE548" t="str">
        <v>Koselugo capsules(hard) 25 mg x60</v>
      </c>
    </row>
    <row r="549" spans="31:31" x14ac:dyDescent="0.2">
      <c r="AE549" t="str">
        <v>Koselugo capsules(hard) 25 mg x60</v>
      </c>
    </row>
    <row r="550" spans="31:31" x14ac:dyDescent="0.2">
      <c r="AE550" t="str">
        <v>Koselugo capsules(hard) 25 mg x60</v>
      </c>
    </row>
    <row r="551" spans="31:31" x14ac:dyDescent="0.2">
      <c r="AE551" t="str">
        <v>Koselugo capsules(hard) 25 mg x60</v>
      </c>
    </row>
    <row r="552" spans="31:31" x14ac:dyDescent="0.2">
      <c r="AE552" t="str">
        <v>Koselugo capsules(hard) 25 mg x60</v>
      </c>
    </row>
    <row r="553" spans="31:31" x14ac:dyDescent="0.2">
      <c r="AE553" t="str">
        <v>Koselugo capsules(hard) 25 mg x60</v>
      </c>
    </row>
    <row r="554" spans="31:31" x14ac:dyDescent="0.2">
      <c r="AE554" t="str">
        <v>Koselugo capsules(hard) 25 mg x60</v>
      </c>
    </row>
    <row r="555" spans="31:31" x14ac:dyDescent="0.2">
      <c r="AE555" t="str">
        <v>Koselugo capsules(hard) 25 mg x60</v>
      </c>
    </row>
    <row r="556" spans="31:31" x14ac:dyDescent="0.2">
      <c r="AE556" t="str">
        <v>Koselugo capsules(hard) 25 mg x60</v>
      </c>
    </row>
    <row r="557" spans="31:31" x14ac:dyDescent="0.2">
      <c r="AE557" t="str">
        <v>Koselugo capsules(hard) 25 mg x60</v>
      </c>
    </row>
    <row r="558" spans="31:31" x14ac:dyDescent="0.2">
      <c r="AE558" t="str">
        <v>Koselugo capsules(hard) 25 mg x60</v>
      </c>
    </row>
    <row r="559" spans="31:31" x14ac:dyDescent="0.2">
      <c r="AE559" t="str">
        <v>Koselugo capsules(hard) 25 mg x60</v>
      </c>
    </row>
    <row r="560" spans="31:31" x14ac:dyDescent="0.2">
      <c r="AE560" t="str">
        <v>Koselugo capsules(hard) 25 mg x60</v>
      </c>
    </row>
    <row r="561" spans="31:31" x14ac:dyDescent="0.2">
      <c r="AE561" t="str">
        <v>Leadiant 250 mg hard capsules x 100</v>
      </c>
    </row>
    <row r="562" spans="31:31" x14ac:dyDescent="0.2">
      <c r="AE562" t="str">
        <v>Leadiant 250 mg hard capsules x 100</v>
      </c>
    </row>
    <row r="563" spans="31:31" x14ac:dyDescent="0.2">
      <c r="AE563" t="str">
        <v>Livmarli oral solution 9,5 mg/ml 30 ml x1</v>
      </c>
    </row>
    <row r="564" spans="31:31" x14ac:dyDescent="0.2">
      <c r="AE564" t="str">
        <v>Livmarli oral solution 9,5 mg/ml 30 ml x1</v>
      </c>
    </row>
    <row r="565" spans="31:31" x14ac:dyDescent="0.2">
      <c r="AE565" t="str">
        <v>Livmarli oral solution 9,5 mg/ml 30 ml x1</v>
      </c>
    </row>
    <row r="566" spans="31:31" x14ac:dyDescent="0.2">
      <c r="AE566" t="str">
        <v>Livmarli oral solution 9,5 mg/ml 30 ml x1</v>
      </c>
    </row>
    <row r="567" spans="31:31" x14ac:dyDescent="0.2">
      <c r="AE567" t="str">
        <v>Livmarli oral solution 9,5 mg/ml 30 ml x1</v>
      </c>
    </row>
    <row r="568" spans="31:31" x14ac:dyDescent="0.2">
      <c r="AE568" t="str">
        <v>Livmarli oral solution 9,5 mg/ml 30 ml x1</v>
      </c>
    </row>
    <row r="569" spans="31:31" x14ac:dyDescent="0.2">
      <c r="AE569" t="str">
        <v>Melfalan 50 mg</v>
      </c>
    </row>
    <row r="570" spans="31:31" x14ac:dyDescent="0.2">
      <c r="AE570" t="str">
        <v>Myalepta  5.8mg Powder for solution for injection x 30</v>
      </c>
    </row>
    <row r="571" spans="31:31" x14ac:dyDescent="0.2">
      <c r="AE571" t="str">
        <v>Myalepta  5.8mg Powder for solution for injection x 30</v>
      </c>
    </row>
    <row r="572" spans="31:31" x14ac:dyDescent="0.2">
      <c r="AE572" t="str">
        <v>Myalepta  5.8mg Powder for solution for injection x 30</v>
      </c>
    </row>
    <row r="573" spans="31:31" x14ac:dyDescent="0.2">
      <c r="AE573" t="str">
        <v>Myalepta  5.8mg Powder for solution for injection x 30</v>
      </c>
    </row>
    <row r="574" spans="31:31" x14ac:dyDescent="0.2">
      <c r="AE574" t="str">
        <v>Myalepta  5.8mg Powder for solution for injection x 30</v>
      </c>
    </row>
    <row r="575" spans="31:31" x14ac:dyDescent="0.2">
      <c r="AE575" t="str">
        <v>Myalepta  5.8mg Powder for solution for injection x 30</v>
      </c>
    </row>
    <row r="576" spans="31:31" x14ac:dyDescent="0.2">
      <c r="AE576" t="str">
        <v>Myalepta  5.8mg Powder for solution for injection x 30</v>
      </c>
    </row>
    <row r="577" spans="31:31" x14ac:dyDescent="0.2">
      <c r="AE577" t="str">
        <v>Naloxon 0.4 mg</v>
      </c>
    </row>
    <row r="578" spans="31:31" x14ac:dyDescent="0.2">
      <c r="AE578" t="str">
        <v>Naloxon 0.4 mg</v>
      </c>
    </row>
    <row r="579" spans="31:31" x14ac:dyDescent="0.2">
      <c r="AE579" t="str">
        <v>Numeta G13%E emulsion for infusion 300 ml</v>
      </c>
    </row>
    <row r="580" spans="31:31" x14ac:dyDescent="0.2">
      <c r="AE580" t="str">
        <v>Numeta G13%E emulsion for infusion 300 ml</v>
      </c>
    </row>
    <row r="581" spans="31:31" x14ac:dyDescent="0.2">
      <c r="AE581" t="str">
        <v>Numeta G16%E emulsion for infusion 500 ml</v>
      </c>
    </row>
    <row r="582" spans="31:31" x14ac:dyDescent="0.2">
      <c r="AE582" t="str">
        <v>Numeta G16%E emulsion for infusion 500 ml</v>
      </c>
    </row>
    <row r="583" spans="31:31" x14ac:dyDescent="0.2">
      <c r="AE583" t="str">
        <v>Numeta G16%E emulsion for infusion 500 ml</v>
      </c>
    </row>
    <row r="584" spans="31:31" x14ac:dyDescent="0.2">
      <c r="AE584" t="str">
        <v>Orfadin 4 mg/ml oral suspension 90 ml</v>
      </c>
    </row>
    <row r="585" spans="31:31" x14ac:dyDescent="0.2">
      <c r="AE585" t="str">
        <v>Orfadin 4 mg/ml oral suspension 90 ml</v>
      </c>
    </row>
    <row r="586" spans="31:31" x14ac:dyDescent="0.2">
      <c r="AE586" t="str">
        <v>Orfadin 4 mg/ml oral suspension 90 ml</v>
      </c>
    </row>
    <row r="587" spans="31:31" x14ac:dyDescent="0.2">
      <c r="AE587" t="str">
        <v>Orfadin 4 mg/ml oral suspension 90 ml</v>
      </c>
    </row>
    <row r="588" spans="31:31" x14ac:dyDescent="0.2">
      <c r="AE588" t="str">
        <v>Ovastat 5000 mg</v>
      </c>
    </row>
    <row r="589" spans="31:31" x14ac:dyDescent="0.2">
      <c r="AE589" t="str">
        <v>Oxlumo 94,5 mg/0,5 ml solution for injection x 1</v>
      </c>
    </row>
    <row r="590" spans="31:31" x14ac:dyDescent="0.2">
      <c r="AE590" t="str">
        <v>Posacinazole 40mg/ ml 105 ml</v>
      </c>
    </row>
    <row r="591" spans="31:31" x14ac:dyDescent="0.2">
      <c r="AE591" t="str">
        <v>Posacinazole 40mg/ ml 105 ml</v>
      </c>
    </row>
    <row r="592" spans="31:31" x14ac:dyDescent="0.2">
      <c r="AE592" t="str">
        <v>Posaconazole 100 mg</v>
      </c>
    </row>
    <row r="593" spans="31:31" x14ac:dyDescent="0.2">
      <c r="AE593" t="str">
        <v>Privigen 100 mg/ml - 25 ml x 1 vial</v>
      </c>
    </row>
    <row r="594" spans="31:31" x14ac:dyDescent="0.2">
      <c r="AE594" t="str">
        <v>Privigen 100 mg/ml -100 ml x 1 vial</v>
      </c>
    </row>
    <row r="595" spans="31:31" x14ac:dyDescent="0.2">
      <c r="AE595" t="str">
        <v>Privigen 100 mg/ml -100 ml x 1 vial</v>
      </c>
    </row>
    <row r="596" spans="31:31" x14ac:dyDescent="0.2">
      <c r="AE596" t="str">
        <v>Privigen 100 mg/ml -100 ml x 1 vial</v>
      </c>
    </row>
    <row r="597" spans="31:31" x14ac:dyDescent="0.2">
      <c r="AE597" t="str">
        <v>Privigen 100 mg/ml -100 ml x 1 vial</v>
      </c>
    </row>
    <row r="598" spans="31:31" x14ac:dyDescent="0.2">
      <c r="AE598" t="str">
        <v>Privigen 100 mg/ml -100 ml x 1 vial</v>
      </c>
    </row>
    <row r="599" spans="31:31" x14ac:dyDescent="0.2">
      <c r="AE599" t="str">
        <v>Proglicem capsules (hard) 100 mg x100</v>
      </c>
    </row>
    <row r="600" spans="31:31" x14ac:dyDescent="0.2">
      <c r="AE600" t="str">
        <v>Proglicem capsules (hard) 100 mg x100</v>
      </c>
    </row>
    <row r="601" spans="31:31" x14ac:dyDescent="0.2">
      <c r="AE601" t="str">
        <v>Proglicem capsules (hard) 100 mg x100</v>
      </c>
    </row>
    <row r="602" spans="31:31" x14ac:dyDescent="0.2">
      <c r="AE602" t="str">
        <v>Proglicem capsules (hard) 100 mg x100</v>
      </c>
    </row>
    <row r="603" spans="31:31" x14ac:dyDescent="0.2">
      <c r="AE603" t="str">
        <v>Qarziba 20 mg/4.5 ml concentrate for solution for infusion x1</v>
      </c>
    </row>
    <row r="604" spans="31:31" x14ac:dyDescent="0.2">
      <c r="AE604" t="str">
        <v>Qarziba 20 mg/4.5 ml concentrate for solution for infusion x1</v>
      </c>
    </row>
    <row r="605" spans="31:31" x14ac:dyDescent="0.2">
      <c r="AE605" t="str">
        <v>Qarziba 20 mg/4.5 ml concentrate for solution for infusion x1</v>
      </c>
    </row>
    <row r="606" spans="31:31" x14ac:dyDescent="0.2">
      <c r="AE606" t="str">
        <v>Qarziba 20 mg/4.5 ml concentrate for solution for infusion x1</v>
      </c>
    </row>
    <row r="607" spans="31:31" x14ac:dyDescent="0.2">
      <c r="AE607" t="str">
        <v>Qarziba 20 mg/4.5 ml concentrate for solution for infusion x1</v>
      </c>
    </row>
    <row r="608" spans="31:31" x14ac:dyDescent="0.2">
      <c r="AE608" t="str">
        <v>Qarziba 20 mg/4.5 ml concentrate for solution for infusion x1</v>
      </c>
    </row>
    <row r="609" spans="31:31" x14ac:dyDescent="0.2">
      <c r="AE609" t="str">
        <v>Qarziba 20 mg/4.5 ml concentrate for solution for infusion x1</v>
      </c>
    </row>
    <row r="610" spans="31:31" x14ac:dyDescent="0.2">
      <c r="AE610" t="str">
        <v>Qarziba 20 mg/4.5 ml concentrate for solution for infusion x1</v>
      </c>
    </row>
    <row r="611" spans="31:31" x14ac:dyDescent="0.2">
      <c r="AE611" t="str">
        <v>Qarziba 20 mg/4.5 ml concentrate for solution for infusion x1</v>
      </c>
    </row>
    <row r="612" spans="31:31" x14ac:dyDescent="0.2">
      <c r="AE612" t="str">
        <v>Qarziba 20 mg/4.5 ml concentrate for solution for infusion x1</v>
      </c>
    </row>
    <row r="613" spans="31:31" x14ac:dyDescent="0.2">
      <c r="AE613" t="str">
        <v>Qarziba 20 mg/4.5 ml concentrate for solution for infusion x1</v>
      </c>
    </row>
    <row r="614" spans="31:31" x14ac:dyDescent="0.2">
      <c r="AE614" t="str">
        <v>Qarziba 20 mg/4.5 ml concentrate for solution for infusion x1</v>
      </c>
    </row>
    <row r="615" spans="31:31" x14ac:dyDescent="0.2">
      <c r="AE615" t="str">
        <v>Qarziba 20 mg/4.5 ml concentrate for solution for infusion x1</v>
      </c>
    </row>
    <row r="616" spans="31:31" x14ac:dyDescent="0.2">
      <c r="AE616" t="str">
        <v>Qarziba 20 mg/4.5 ml concentrate for solution for infusion x1</v>
      </c>
    </row>
    <row r="617" spans="31:31" x14ac:dyDescent="0.2">
      <c r="AE617" t="str">
        <v>Qarziba 20 mg/4.5 ml concentrate for solution for infusion x1</v>
      </c>
    </row>
    <row r="618" spans="31:31" x14ac:dyDescent="0.2">
      <c r="AE618" t="str">
        <v>Qarziba 20 mg/4.5 ml concentrate for solution for infusion x1</v>
      </c>
    </row>
    <row r="619" spans="31:31" x14ac:dyDescent="0.2">
      <c r="AE619" t="str">
        <v>Qarziba 20 mg/4.5 ml concentrate for solution for infusion x1</v>
      </c>
    </row>
    <row r="620" spans="31:31" x14ac:dyDescent="0.2">
      <c r="AE620" t="str">
        <v>Qarziba 20 mg/4.5 ml concentrate for solution for infusion x1</v>
      </c>
    </row>
    <row r="621" spans="31:31" x14ac:dyDescent="0.2">
      <c r="AE621" t="str">
        <v>Qarziba 20 mg/4.5 ml concentrate for solution for infusion x1</v>
      </c>
    </row>
    <row r="622" spans="31:31" x14ac:dyDescent="0.2">
      <c r="AE622" t="str">
        <v>Qarziba 20 mg/4.5 ml concentrate for solution for infusion x1</v>
      </c>
    </row>
    <row r="623" spans="31:31" x14ac:dyDescent="0.2">
      <c r="AE623" t="str">
        <v>Qarziba 20 mg/4.5 ml concentrate for solution for infusion x1</v>
      </c>
    </row>
    <row r="624" spans="31:31" x14ac:dyDescent="0.2">
      <c r="AE624" t="str">
        <v>Qarziba 20 mg/4.5 ml concentrate for solution for infusion x1</v>
      </c>
    </row>
    <row r="625" spans="31:31" x14ac:dyDescent="0.2">
      <c r="AE625" t="str">
        <v>Qarziba 20 mg/4.5 ml concentrate for solution for infusion x1</v>
      </c>
    </row>
    <row r="626" spans="31:31" x14ac:dyDescent="0.2">
      <c r="AE626" t="str">
        <v>Qarziba 20 mg/4.5 ml concentrate for solution for infusion x1</v>
      </c>
    </row>
    <row r="627" spans="31:31" x14ac:dyDescent="0.2">
      <c r="AE627" t="str">
        <v>Qarziba 20 mg/4.5 ml concentrate for solution for infusion x1</v>
      </c>
    </row>
    <row r="628" spans="31:31" x14ac:dyDescent="0.2">
      <c r="AE628" t="str">
        <v>Qarziba 20 mg/4.5 ml concentrate for solution for infusion x1</v>
      </c>
    </row>
    <row r="629" spans="31:31" x14ac:dyDescent="0.2">
      <c r="AE629" t="str">
        <v>Qarziba 20 mg/4.5 ml concentrate for solution for infusion x1</v>
      </c>
    </row>
    <row r="630" spans="31:31" x14ac:dyDescent="0.2">
      <c r="AE630" t="str">
        <v>Qarziba 20 mg/4.5 ml concentrate for solution for infusion x1</v>
      </c>
    </row>
    <row r="631" spans="31:31" x14ac:dyDescent="0.2">
      <c r="AE631" t="str">
        <v>Qarziba 20 mg/4.5 ml concentrate for solution for infusion x1</v>
      </c>
    </row>
    <row r="632" spans="31:31" x14ac:dyDescent="0.2">
      <c r="AE632" t="str">
        <v>Qarziba 20 mg/4.5 ml concentrate for solution for infusion x1</v>
      </c>
    </row>
    <row r="633" spans="31:31" x14ac:dyDescent="0.2">
      <c r="AE633" t="str">
        <v>Qarziba 20 mg/4.5 ml concentrate for solution for infusion x1</v>
      </c>
    </row>
    <row r="634" spans="31:31" x14ac:dyDescent="0.2">
      <c r="AE634" t="str">
        <v>Qarziba 20 mg/4.5 ml concentrate for solution for infusion x1</v>
      </c>
    </row>
    <row r="635" spans="31:31" x14ac:dyDescent="0.2">
      <c r="AE635" t="str">
        <v>Raxone 150 mg x 180 tabl</v>
      </c>
    </row>
    <row r="636" spans="31:31" x14ac:dyDescent="0.2">
      <c r="AE636" t="str">
        <v>Raxone 150 mg x 180 tabl</v>
      </c>
    </row>
    <row r="637" spans="31:31" x14ac:dyDescent="0.2">
      <c r="AE637" t="str">
        <v>Raxone 150 mg x 180 tabl</v>
      </c>
    </row>
    <row r="638" spans="31:31" x14ac:dyDescent="0.2">
      <c r="AE638" t="str">
        <v>Raxone 150 mg x 180 tabl</v>
      </c>
    </row>
    <row r="639" spans="31:31" x14ac:dyDescent="0.2">
      <c r="AE639" t="str">
        <v>Raxone 150 mg x 180 tabl</v>
      </c>
    </row>
    <row r="640" spans="31:31" x14ac:dyDescent="0.2">
      <c r="AE640" t="str">
        <v>Revestive 1,25 mg powder and solvent for solution for injection x 28</v>
      </c>
    </row>
    <row r="641" spans="31:31" x14ac:dyDescent="0.2">
      <c r="AE641" t="str">
        <v>Revestive 1,25 mg powder and solvent for solution for injection x 28</v>
      </c>
    </row>
    <row r="642" spans="31:31" x14ac:dyDescent="0.2">
      <c r="AE642" t="str">
        <v>Revestive 1,25 mg powder and solvent for solution for injection x 28</v>
      </c>
    </row>
    <row r="643" spans="31:31" x14ac:dyDescent="0.2">
      <c r="AE643" t="str">
        <v>Revestive 1.25 mg powder and solvent for solution for injection</v>
      </c>
    </row>
    <row r="644" spans="31:31" x14ac:dyDescent="0.2">
      <c r="AE644" t="str">
        <v>Revestive 1.25 mg powder and solvent for solution for injection</v>
      </c>
    </row>
    <row r="645" spans="31:31" x14ac:dyDescent="0.2">
      <c r="AE645" t="str">
        <v>Revestive 1.25 mg powder and solvent for solution for injection</v>
      </c>
    </row>
    <row r="646" spans="31:31" x14ac:dyDescent="0.2">
      <c r="AE646" t="str">
        <v>Revestive 1.25 mg powder and solvent for solution for injection</v>
      </c>
    </row>
    <row r="647" spans="31:31" x14ac:dyDescent="0.2">
      <c r="AE647" t="str">
        <v>Revestive 1.25 mg powder and solvent for solution for injection</v>
      </c>
    </row>
    <row r="648" spans="31:31" x14ac:dyDescent="0.2">
      <c r="AE648" t="str">
        <v>Revestive 1.25 mg powder and solvent for solution for injection</v>
      </c>
    </row>
    <row r="649" spans="31:31" x14ac:dyDescent="0.2">
      <c r="AE649" t="str">
        <v>Revestive 1.25 mg powder and solvent for solution for injection</v>
      </c>
    </row>
    <row r="650" spans="31:31" x14ac:dyDescent="0.2">
      <c r="AE650" t="str">
        <v>Revestive 1.25 mg powder and solvent for solution for injection</v>
      </c>
    </row>
    <row r="651" spans="31:31" x14ac:dyDescent="0.2">
      <c r="AE651" t="str">
        <v>Revestive 1.25 mg powder and solvent for solution for injection</v>
      </c>
    </row>
    <row r="652" spans="31:31" x14ac:dyDescent="0.2">
      <c r="AE652" t="str">
        <v>Revestive 1.25 mg powder and solvent for solution for injection</v>
      </c>
    </row>
    <row r="653" spans="31:31" x14ac:dyDescent="0.2">
      <c r="AE653" t="str">
        <v>Revestive 1.25 mg powder and solvent for solution for injection</v>
      </c>
    </row>
    <row r="654" spans="31:31" x14ac:dyDescent="0.2">
      <c r="AE654" t="str">
        <v>Revestive 1.25 mg powder and solvent for solution for injection</v>
      </c>
    </row>
    <row r="655" spans="31:31" x14ac:dyDescent="0.2">
      <c r="AE655" t="str">
        <v>Revestive 1.25 mg powder and solvent for solution for injection</v>
      </c>
    </row>
    <row r="656" spans="31:31" x14ac:dyDescent="0.2">
      <c r="AE656" t="str">
        <v>Revestive 1.25 mg powder and solvent for solution for injection</v>
      </c>
    </row>
    <row r="657" spans="31:31" x14ac:dyDescent="0.2">
      <c r="AE657" t="str">
        <v>Revestive 1.25 mg powder and solvent for solution for injection</v>
      </c>
    </row>
    <row r="658" spans="31:31" x14ac:dyDescent="0.2">
      <c r="AE658" t="str">
        <v>Revestive 1.25 mg powder and solvent for solution for injection</v>
      </c>
    </row>
    <row r="659" spans="31:31" x14ac:dyDescent="0.2">
      <c r="AE659" t="str">
        <v>Revestive 1.25 mg powder and solvent for solution for injection</v>
      </c>
    </row>
    <row r="660" spans="31:31" x14ac:dyDescent="0.2">
      <c r="AE660" t="str">
        <v>Revestive 1.25 mg powder and solvent for solution for injection</v>
      </c>
    </row>
    <row r="661" spans="31:31" x14ac:dyDescent="0.2">
      <c r="AE661" t="str">
        <v>Revestive 1.25 mg powder and solvent for solution for injection</v>
      </c>
    </row>
    <row r="662" spans="31:31" x14ac:dyDescent="0.2">
      <c r="AE662" t="str">
        <v>Revestive 1.25 mg powder and solvent for solution for injection</v>
      </c>
    </row>
    <row r="663" spans="31:31" x14ac:dyDescent="0.2">
      <c r="AE663" t="str">
        <v>Revestive 1.25 mg powder and solvent for solution for injection</v>
      </c>
    </row>
    <row r="664" spans="31:31" x14ac:dyDescent="0.2">
      <c r="AE664" t="str">
        <v>Revestive 1.25 mg powder and solvent for solution for injection</v>
      </c>
    </row>
    <row r="665" spans="31:31" x14ac:dyDescent="0.2">
      <c r="AE665" t="str">
        <v>Revestive 1.25 mg powder and solvent for solution for injection</v>
      </c>
    </row>
    <row r="666" spans="31:31" x14ac:dyDescent="0.2">
      <c r="AE666" t="str">
        <v>Revestive 1.25 mg powder and solvent for solution for injection</v>
      </c>
    </row>
    <row r="667" spans="31:31" x14ac:dyDescent="0.2">
      <c r="AE667" t="str">
        <v>Revestive 1.25 mg powder and solvent for solution for injection</v>
      </c>
    </row>
    <row r="668" spans="31:31" x14ac:dyDescent="0.2">
      <c r="AE668" t="str">
        <v>Revestive 1.25 mg powder and solvent for solution for injection</v>
      </c>
    </row>
    <row r="669" spans="31:31" x14ac:dyDescent="0.2">
      <c r="AE669" t="str">
        <v>Revestive 1.25 mg powder and solvent for solution for injection</v>
      </c>
    </row>
    <row r="670" spans="31:31" x14ac:dyDescent="0.2">
      <c r="AE670" t="str">
        <v>Revestive 1.25 mg powder and solvent for solution for injection</v>
      </c>
    </row>
    <row r="671" spans="31:31" x14ac:dyDescent="0.2">
      <c r="AE671" t="str">
        <v>Revestive 1.25 mg powder and solvent for solution for injection</v>
      </c>
    </row>
    <row r="672" spans="31:31" x14ac:dyDescent="0.2">
      <c r="AE672" t="str">
        <v>Revestive 1.25 mg powder and solvent for solution for injection</v>
      </c>
    </row>
    <row r="673" spans="31:31" x14ac:dyDescent="0.2">
      <c r="AE673" t="str">
        <v>Revestive 1.25 mg powder and solvent for solution for injection</v>
      </c>
    </row>
    <row r="674" spans="31:31" x14ac:dyDescent="0.2">
      <c r="AE674" t="str">
        <v>Revestive 1.25 mg powder and solvent for solution for injection</v>
      </c>
    </row>
    <row r="675" spans="31:31" x14ac:dyDescent="0.2">
      <c r="AE675" t="str">
        <v>Revestive 1.25 mg powder and solvent for solution for injection</v>
      </c>
    </row>
    <row r="676" spans="31:31" x14ac:dyDescent="0.2">
      <c r="AE676" t="str">
        <v>Revestive 1.25 mg powder and solvent for solution for injection</v>
      </c>
    </row>
    <row r="677" spans="31:31" x14ac:dyDescent="0.2">
      <c r="AE677" t="str">
        <v>Revestive 1.25 mg powder and solvent for solution for injection</v>
      </c>
    </row>
    <row r="678" spans="31:31" x14ac:dyDescent="0.2">
      <c r="AE678" t="str">
        <v>Revestive 1.25 mg powder and solvent for solution for injection</v>
      </c>
    </row>
    <row r="679" spans="31:31" x14ac:dyDescent="0.2">
      <c r="AE679" t="str">
        <v>Revestive 1.25 mg powder and solvent for solution for injection</v>
      </c>
    </row>
    <row r="680" spans="31:31" x14ac:dyDescent="0.2">
      <c r="AE680" t="str">
        <v>Revestive 1.25 mg powder and solvent for solution for injection</v>
      </c>
    </row>
    <row r="681" spans="31:31" x14ac:dyDescent="0.2">
      <c r="AE681" t="str">
        <v>Revestive 5 mg powder and solvent for solution for injection</v>
      </c>
    </row>
    <row r="682" spans="31:31" x14ac:dyDescent="0.2">
      <c r="AE682" t="str">
        <v>Revestive 5 mg powder and solvent for solution for injection</v>
      </c>
    </row>
    <row r="683" spans="31:31" x14ac:dyDescent="0.2">
      <c r="AE683" t="str">
        <v>Revestive 5 mg powder and solvent for solution for injection</v>
      </c>
    </row>
    <row r="684" spans="31:31" x14ac:dyDescent="0.2">
      <c r="AE684" t="str">
        <v>Revestive 5 mg powder and solvent for solution for injection</v>
      </c>
    </row>
    <row r="685" spans="31:31" x14ac:dyDescent="0.2">
      <c r="AE685" t="str">
        <v>Sephience  1000 mg oral powder x 30</v>
      </c>
    </row>
    <row r="686" spans="31:31" x14ac:dyDescent="0.2">
      <c r="AE686" t="str">
        <v>Sephience  1000 mg oral powder x 30</v>
      </c>
    </row>
    <row r="687" spans="31:31" x14ac:dyDescent="0.2">
      <c r="AE687" t="str">
        <v>Sephience  1000 mg oral powder x 30</v>
      </c>
    </row>
    <row r="688" spans="31:31" x14ac:dyDescent="0.2">
      <c r="AE688" t="str">
        <v>Sephience  1000 mg oral powder x 30</v>
      </c>
    </row>
    <row r="689" spans="31:31" x14ac:dyDescent="0.2">
      <c r="AE689" t="str">
        <v>Sephience  1000 mg oral powder x 30</v>
      </c>
    </row>
    <row r="690" spans="31:31" x14ac:dyDescent="0.2">
      <c r="AE690" t="str">
        <v>Sephience  1000 mg oral powder x 30</v>
      </c>
    </row>
    <row r="691" spans="31:31" x14ac:dyDescent="0.2">
      <c r="AE691" t="str">
        <v>Sephience  250 mg oral powder x 30</v>
      </c>
    </row>
    <row r="692" spans="31:31" x14ac:dyDescent="0.2">
      <c r="AE692" t="str">
        <v>Sephience  250 mg oral powder x 30</v>
      </c>
    </row>
    <row r="693" spans="31:31" x14ac:dyDescent="0.2">
      <c r="AE693" t="str">
        <v>Sephience  250 mg oral powder x 30</v>
      </c>
    </row>
    <row r="694" spans="31:31" x14ac:dyDescent="0.2">
      <c r="AE694" t="str">
        <v>Sephience  250 mg oral powder x 30</v>
      </c>
    </row>
    <row r="695" spans="31:31" x14ac:dyDescent="0.2">
      <c r="AE695" t="str">
        <v>Sibnayal 8 mEq prolonged release granules x 60</v>
      </c>
    </row>
    <row r="696" spans="31:31" x14ac:dyDescent="0.2">
      <c r="AE696" t="str">
        <v>Sibnayal 8 mEq prolonged release granules x 60</v>
      </c>
    </row>
    <row r="697" spans="31:31" x14ac:dyDescent="0.2">
      <c r="AE697" t="str">
        <v>Sibnayal 8 mEq prolonged release granules x 60</v>
      </c>
    </row>
    <row r="698" spans="31:31" x14ac:dyDescent="0.2">
      <c r="AE698" t="str">
        <v>Sibnayal 8 mEq prolonged release granules x 60</v>
      </c>
    </row>
    <row r="699" spans="31:31" x14ac:dyDescent="0.2">
      <c r="AE699" t="str">
        <v>Skyclarys 50 mg x 90 hard capsules</v>
      </c>
    </row>
    <row r="700" spans="31:31" x14ac:dyDescent="0.2">
      <c r="AE700" t="str">
        <v>Spectrila 10000 IU</v>
      </c>
    </row>
    <row r="701" spans="31:31" x14ac:dyDescent="0.2">
      <c r="AE701" t="str">
        <v>Takhzyro 150 mg/ml - 1 ml x 1 PFS</v>
      </c>
    </row>
    <row r="702" spans="31:31" x14ac:dyDescent="0.2">
      <c r="AE702" t="str">
        <v>Takhzyro 150 mg/ml - 1 ml x 1 PFS</v>
      </c>
    </row>
    <row r="703" spans="31:31" x14ac:dyDescent="0.2">
      <c r="AE703" t="str">
        <v>Takhzyro 150 mg/ml - 1 ml x 1 PFS</v>
      </c>
    </row>
    <row r="704" spans="31:31" x14ac:dyDescent="0.2">
      <c r="AE704" t="str">
        <v>Takhzyro 150 mg/ml - 1 ml x 1 PFS</v>
      </c>
    </row>
    <row r="705" spans="31:31" x14ac:dyDescent="0.2">
      <c r="AE705" t="str">
        <v>Takhzyro 150 mg/ml - 1 ml x 1 PFS</v>
      </c>
    </row>
    <row r="706" spans="31:31" x14ac:dyDescent="0.2">
      <c r="AE706" t="str">
        <v>Takhzyro 150 mg/ml - 1 ml x 1 PFS</v>
      </c>
    </row>
    <row r="707" spans="31:31" x14ac:dyDescent="0.2">
      <c r="AE707" t="str">
        <v>Takhzyro 150 mg/ml - 1 ml x 1 PFS</v>
      </c>
    </row>
    <row r="708" spans="31:31" x14ac:dyDescent="0.2">
      <c r="AE708" t="str">
        <v>Takhzyro 150 mg/ml - 1 ml x 1 PFS</v>
      </c>
    </row>
    <row r="709" spans="31:31" x14ac:dyDescent="0.2">
      <c r="AE709" t="str">
        <v>Thalidomide 50 mg</v>
      </c>
    </row>
    <row r="710" spans="31:31" x14ac:dyDescent="0.2">
      <c r="AE710" t="str">
        <v>Thalidomide BMS capsules 50 mg х 28</v>
      </c>
    </row>
    <row r="711" spans="31:31" x14ac:dyDescent="0.2">
      <c r="AE711" t="str">
        <v>Thiotepa 100 mg</v>
      </c>
    </row>
    <row r="712" spans="31:31" x14ac:dyDescent="0.2">
      <c r="AE712" t="str">
        <v>Thiotepa 100 mg</v>
      </c>
    </row>
    <row r="713" spans="31:31" x14ac:dyDescent="0.2">
      <c r="AE713" t="str">
        <v>Thymoglobulin powder for concentrate for solution 5mg/ml-5 ml x1</v>
      </c>
    </row>
    <row r="714" spans="31:31" x14ac:dyDescent="0.2">
      <c r="AE714" t="str">
        <v>Trecondi 5 g</v>
      </c>
    </row>
    <row r="715" spans="31:31" x14ac:dyDescent="0.2">
      <c r="AE715" t="str">
        <v>Ultomiris 300 mg/3 mL concentrate for solution for infusion</v>
      </c>
    </row>
    <row r="716" spans="31:31" x14ac:dyDescent="0.2">
      <c r="AE716" t="str">
        <v>Ultomiris 300 mg/3 mL concentrate for solution for infusion</v>
      </c>
    </row>
    <row r="717" spans="31:31" x14ac:dyDescent="0.2">
      <c r="AE717" t="str">
        <v>Ultomiris 300 mg/3 mL concentrate for solution for infusion</v>
      </c>
    </row>
    <row r="718" spans="31:31" x14ac:dyDescent="0.2">
      <c r="AE718" t="str">
        <v>Ultomiris 300 mg/3 mL concentrate for solution for infusion</v>
      </c>
    </row>
    <row r="719" spans="31:31" x14ac:dyDescent="0.2">
      <c r="AE719" t="str">
        <v>Ultomiris 300 mg/3 mL concentrate for solution for infusion</v>
      </c>
    </row>
    <row r="720" spans="31:31" x14ac:dyDescent="0.2">
      <c r="AE720" t="str">
        <v>Ultomiris 300 mg/3 mL concentrate for solution for infusion</v>
      </c>
    </row>
    <row r="721" spans="31:31" x14ac:dyDescent="0.2">
      <c r="AE721" t="str">
        <v>Ultomiris 300 mg/3 mL concentrate for solution for infusion</v>
      </c>
    </row>
    <row r="722" spans="31:31" x14ac:dyDescent="0.2">
      <c r="AE722" t="str">
        <v>Ultomiris 300 mg/3 mL concentrate for solution for infusion</v>
      </c>
    </row>
    <row r="723" spans="31:31" x14ac:dyDescent="0.2">
      <c r="AE723" t="str">
        <v>Ultomiris 300 mg/3 mL concentrate for solution for infusion</v>
      </c>
    </row>
    <row r="724" spans="31:31" x14ac:dyDescent="0.2">
      <c r="AE724" t="str">
        <v>Ultomiris 300 mg/3 mL concentrate for solution for infusion</v>
      </c>
    </row>
    <row r="725" spans="31:31" x14ac:dyDescent="0.2">
      <c r="AE725" t="str">
        <v>Ultomiris 300 mg/3 mL concentrate for solution for infusion</v>
      </c>
    </row>
    <row r="726" spans="31:31" x14ac:dyDescent="0.2">
      <c r="AE726" t="str">
        <v>Ultomiris 300 mg/3 mL concentrate for solution for infusion</v>
      </c>
    </row>
    <row r="727" spans="31:31" x14ac:dyDescent="0.2">
      <c r="AE727" t="str">
        <v>Ultomiris 300 mg/3 mL concentrate for solution for infusion</v>
      </c>
    </row>
    <row r="728" spans="31:31" x14ac:dyDescent="0.2">
      <c r="AE728" t="str">
        <v>Ultomiris 300 mg/3 mL concentrate for solution for infusion</v>
      </c>
    </row>
    <row r="729" spans="31:31" x14ac:dyDescent="0.2">
      <c r="AE729" t="str">
        <v>Ultomiris 300 mg/3 mL concentrate for solution for infusion</v>
      </c>
    </row>
    <row r="730" spans="31:31" x14ac:dyDescent="0.2">
      <c r="AE730" t="str">
        <v>Ultomiris 300 mg/3 mL concentrate for solution for infusion</v>
      </c>
    </row>
    <row r="731" spans="31:31" x14ac:dyDescent="0.2">
      <c r="AE731" t="str">
        <v>Ultomiris 300 mg/3 mL concentrate for solution for infusion</v>
      </c>
    </row>
    <row r="732" spans="31:31" x14ac:dyDescent="0.2">
      <c r="AE732" t="str">
        <v>Ultomiris 300 mg/3 mL concentrate for solution for infusion</v>
      </c>
    </row>
    <row r="733" spans="31:31" x14ac:dyDescent="0.2">
      <c r="AE733" t="str">
        <v>Ultomiris 300 mg/3 mL concentrate for solution for infusion</v>
      </c>
    </row>
    <row r="734" spans="31:31" x14ac:dyDescent="0.2">
      <c r="AE734" t="str">
        <v>Ultomiris 300 mg/3 mL concentrate for solution for infusion</v>
      </c>
    </row>
    <row r="735" spans="31:31" x14ac:dyDescent="0.2">
      <c r="AE735" t="str">
        <v>Ultomiris 300 mg/3 mL concentrate for solution for infusion</v>
      </c>
    </row>
    <row r="736" spans="31:31" x14ac:dyDescent="0.2">
      <c r="AE736" t="str">
        <v>Ultomiris 300 mg/3 mL concentrate for solution for infusion</v>
      </c>
    </row>
    <row r="737" spans="31:31" x14ac:dyDescent="0.2">
      <c r="AE737" t="str">
        <v>Ultomiris 300 mg/3 mL concentrate for solution for infusion</v>
      </c>
    </row>
    <row r="738" spans="31:31" x14ac:dyDescent="0.2">
      <c r="AE738" t="str">
        <v>Ultomiris 300 mg/3 mL concentrate for solution for infusion</v>
      </c>
    </row>
    <row r="739" spans="31:31" x14ac:dyDescent="0.2">
      <c r="AE739" t="str">
        <v>Ultomiris 300 mg/3 mL concentrate for solution for infusion</v>
      </c>
    </row>
    <row r="740" spans="31:31" x14ac:dyDescent="0.2">
      <c r="AE740" t="str">
        <v>Ultomiris 300 mg/3 mL concentrate for solution for infusion</v>
      </c>
    </row>
    <row r="741" spans="31:31" x14ac:dyDescent="0.2">
      <c r="AE741" t="str">
        <v>Ultomiris 300 mg/3 mL concentrate for solution for infusion</v>
      </c>
    </row>
    <row r="742" spans="31:31" x14ac:dyDescent="0.2">
      <c r="AE742" t="str">
        <v>Ultomiris 300 mg/3 mL concentrate for solution for infusion</v>
      </c>
    </row>
    <row r="743" spans="31:31" x14ac:dyDescent="0.2">
      <c r="AE743" t="str">
        <v>Ultomiris 300 mg/3 mL concentrate for solution for infusion</v>
      </c>
    </row>
    <row r="744" spans="31:31" x14ac:dyDescent="0.2">
      <c r="AE744" t="str">
        <v>Ultomiris 300 mg/3 mL concentrate for solution for infusion</v>
      </c>
    </row>
    <row r="745" spans="31:31" x14ac:dyDescent="0.2">
      <c r="AE745" t="str">
        <v>Ultomiris 300 mg/3 mL concentrate for solution for infusion</v>
      </c>
    </row>
    <row r="746" spans="31:31" x14ac:dyDescent="0.2">
      <c r="AE746" t="str">
        <v>Ultomiris 300 mg/3 mL concentrate for solution for infusion</v>
      </c>
    </row>
    <row r="747" spans="31:31" x14ac:dyDescent="0.2">
      <c r="AE747" t="str">
        <v>Ultomiris 300 mg/3 mL concentrate for solution for infusion</v>
      </c>
    </row>
    <row r="748" spans="31:31" x14ac:dyDescent="0.2">
      <c r="AE748" t="str">
        <v>Ultomiris 300 mg/3 mL concentrate for solution for infusion</v>
      </c>
    </row>
    <row r="749" spans="31:31" x14ac:dyDescent="0.2">
      <c r="AE749" t="str">
        <v>Ultomiris 300 mg/3 mL concentrate for solution for infusion</v>
      </c>
    </row>
    <row r="750" spans="31:31" x14ac:dyDescent="0.2">
      <c r="AE750" t="str">
        <v>Ultomiris 300 mg/3 mL concentrate for solution for infusion</v>
      </c>
    </row>
    <row r="751" spans="31:31" x14ac:dyDescent="0.2">
      <c r="AE751" t="str">
        <v>Vincristin KOCAK 1 mg/ml Solution for Injection</v>
      </c>
    </row>
    <row r="752" spans="31:31" x14ac:dyDescent="0.2">
      <c r="AE752" t="str">
        <v>Vincristin KOCAK 1 mg/ml Solution for Injection</v>
      </c>
    </row>
    <row r="753" spans="31:31" x14ac:dyDescent="0.2">
      <c r="AE753" t="str">
        <v>Vitrakvi oral solution 20 mg/ml 100 ml x1</v>
      </c>
    </row>
    <row r="754" spans="31:31" x14ac:dyDescent="0.2">
      <c r="AE754" t="str">
        <v>Vitrakvi oral solution 20 mg/ml 100 ml x1</v>
      </c>
    </row>
    <row r="755" spans="31:31" x14ac:dyDescent="0.2">
      <c r="AE755" t="str">
        <v>Vitrakvi oral solution 20 mg/ml 100 ml x1</v>
      </c>
    </row>
    <row r="756" spans="31:31" x14ac:dyDescent="0.2">
      <c r="AE756" t="str">
        <v>Vyjuvek™ plaque forming units/mL suspension and gel for gel 5Х109 PFU/ml</v>
      </c>
    </row>
    <row r="757" spans="31:31" x14ac:dyDescent="0.2">
      <c r="AE757" t="str">
        <v>Vyjuvek™ plaque forming units/mL suspension and gel for gel 5Х109 PFU/ml</v>
      </c>
    </row>
    <row r="758" spans="31:31" x14ac:dyDescent="0.2">
      <c r="AE758" t="str">
        <v>Vyjuvek™ plaque forming units/mL suspension and gel for gel 5Х109 PFU/ml</v>
      </c>
    </row>
    <row r="759" spans="31:31" x14ac:dyDescent="0.2">
      <c r="AE759" t="str">
        <v>Vyjuvek™ plaque forming units/mL suspension and gel for gel 5Х109 PFU/ml</v>
      </c>
    </row>
    <row r="760" spans="31:31" x14ac:dyDescent="0.2">
      <c r="AE760" t="str">
        <v>Vyjuvek™ plaque forming units/mL suspension and gel for gel 5Х109 PFU/ml</v>
      </c>
    </row>
    <row r="761" spans="31:31" x14ac:dyDescent="0.2">
      <c r="AE761" t="str">
        <v>Wakix 18 mg x 30</v>
      </c>
    </row>
    <row r="762" spans="31:31" x14ac:dyDescent="0.2">
      <c r="AE762" t="str">
        <v>Wakix 18 mg x 30</v>
      </c>
    </row>
    <row r="763" spans="31:31" x14ac:dyDescent="0.2">
      <c r="AE763" t="str">
        <v>Wakix 18 mg x 30</v>
      </c>
    </row>
    <row r="764" spans="31:31" x14ac:dyDescent="0.2">
      <c r="AE764" t="str">
        <v>Wakix 18 mg x 30</v>
      </c>
    </row>
    <row r="765" spans="31:31" x14ac:dyDescent="0.2">
      <c r="AE765" t="str">
        <v>Wakix 18 mg x 30</v>
      </c>
    </row>
    <row r="766" spans="31:31" x14ac:dyDescent="0.2">
      <c r="AE766" t="str">
        <v>Wakix 18 mg x 30</v>
      </c>
    </row>
    <row r="767" spans="31:31" x14ac:dyDescent="0.2">
      <c r="AE767" t="str">
        <v>Wakix 18 mg x 30</v>
      </c>
    </row>
    <row r="768" spans="31:31" x14ac:dyDescent="0.2">
      <c r="AE768" t="str">
        <v>Wakix 18 mg x 30</v>
      </c>
    </row>
    <row r="769" spans="31:31" x14ac:dyDescent="0.2">
      <c r="AE769" t="str">
        <v>Wakix 18 mg x 30</v>
      </c>
    </row>
    <row r="770" spans="31:31" x14ac:dyDescent="0.2">
      <c r="AE770" t="str">
        <v>Wakix 18 mg x 30</v>
      </c>
    </row>
    <row r="771" spans="31:31" x14ac:dyDescent="0.2">
      <c r="AE771" t="str">
        <v>Wakix 18 mg x 30</v>
      </c>
    </row>
    <row r="772" spans="31:31" x14ac:dyDescent="0.2">
      <c r="AE772" t="str">
        <v>Wakix 18 mg x 30</v>
      </c>
    </row>
    <row r="773" spans="31:31" x14ac:dyDescent="0.2">
      <c r="AE773" t="str">
        <v>Wakix 18 mg x 30</v>
      </c>
    </row>
    <row r="774" spans="31:31" x14ac:dyDescent="0.2">
      <c r="AE774" t="str">
        <v>Wakix 18 mg x 30</v>
      </c>
    </row>
    <row r="775" spans="31:31" x14ac:dyDescent="0.2">
      <c r="AE775" t="str">
        <v>Wakix 18 mg x 30</v>
      </c>
    </row>
    <row r="776" spans="31:31" x14ac:dyDescent="0.2">
      <c r="AE776" t="str">
        <v>Wakix 18 mg x 30</v>
      </c>
    </row>
    <row r="777" spans="31:31" x14ac:dyDescent="0.2">
      <c r="AE777" t="str">
        <v>Wakix 18 mg x 30</v>
      </c>
    </row>
    <row r="778" spans="31:31" x14ac:dyDescent="0.2">
      <c r="AE778" t="str">
        <v>Wakix 18 mg x 30</v>
      </c>
    </row>
    <row r="779" spans="31:31" x14ac:dyDescent="0.2">
      <c r="AE779" t="str">
        <v>Wakix 18 mg x 30</v>
      </c>
    </row>
    <row r="780" spans="31:31" x14ac:dyDescent="0.2">
      <c r="AE780" t="str">
        <v>Wakix 4,5 mg x 30</v>
      </c>
    </row>
    <row r="781" spans="31:31" x14ac:dyDescent="0.2">
      <c r="AE781" t="str">
        <v>Wakix 4,5 mg x 30</v>
      </c>
    </row>
    <row r="782" spans="31:31" x14ac:dyDescent="0.2">
      <c r="AE782" t="str">
        <v>Xenpozyme 20 mg powder for concentrate for solution for infusion x 1</v>
      </c>
    </row>
    <row r="783" spans="31:31" x14ac:dyDescent="0.2">
      <c r="AE783" t="str">
        <v>Xenpozyme 20 mg powder for concentrate for solution for infusion x 1</v>
      </c>
    </row>
    <row r="784" spans="31:31" x14ac:dyDescent="0.2">
      <c r="AE784" t="str">
        <v>Xenpozyme 20 mg powder for concentrate for solution for infusion x 1</v>
      </c>
    </row>
    <row r="785" spans="31:31" x14ac:dyDescent="0.2">
      <c r="AE785" t="str">
        <v>Xenpozyme 20 mg powder for concentrate for solution for infusion x 1</v>
      </c>
    </row>
    <row r="786" spans="31:31" x14ac:dyDescent="0.2">
      <c r="AE786" t="str">
        <v>Xenpozyme 20 mg powder for concentrate for solution for infusion x 1</v>
      </c>
    </row>
    <row r="787" spans="31:31" x14ac:dyDescent="0.2">
      <c r="AE787" t="str">
        <v>Xenpozyme 20 mg powder for concentrate for solution for infusion x 1</v>
      </c>
    </row>
    <row r="788" spans="31:31" x14ac:dyDescent="0.2">
      <c r="AE788" t="str">
        <v>Xenpozyme 20 mg powder for concentrate for solution for infusion x 1</v>
      </c>
    </row>
    <row r="789" spans="31:31" x14ac:dyDescent="0.2">
      <c r="AE789" t="str">
        <v>Xenpozyme 20 mg powder for concentrate for solution for infusion x 1</v>
      </c>
    </row>
    <row r="790" spans="31:31" x14ac:dyDescent="0.2">
      <c r="AE790" t="str">
        <v>Xenpozyme 20 mg powder for concentrate for solution for infusion x 1</v>
      </c>
    </row>
    <row r="791" spans="31:31" x14ac:dyDescent="0.2">
      <c r="AE791" t="str">
        <v>Xenpozyme 20 mg powder for concentrate for solution for infusion x 1</v>
      </c>
    </row>
    <row r="792" spans="31:31" x14ac:dyDescent="0.2">
      <c r="AE792" t="str">
        <v>Xenpozyme 20 mg powder for concentrate for solution for infusion x 1</v>
      </c>
    </row>
    <row r="793" spans="31:31" x14ac:dyDescent="0.2">
      <c r="AE793" t="str">
        <v>Xenpozyme 20 mg powder for concentrate for solution for infusion x 5 vial</v>
      </c>
    </row>
    <row r="794" spans="31:31" x14ac:dyDescent="0.2">
      <c r="AE794" t="str">
        <v>Xenpozyme 20 mg powder for concentrate for solution for infusion x 5 vial</v>
      </c>
    </row>
    <row r="795" spans="31:31" x14ac:dyDescent="0.2">
      <c r="AE795" t="str">
        <v>Xyrem 500 mg/ml oral solution 180 ml</v>
      </c>
    </row>
    <row r="796" spans="31:31" x14ac:dyDescent="0.2">
      <c r="AE796" t="str">
        <v>Xyrem 500 mg/ml oral solution 180 ml</v>
      </c>
    </row>
    <row r="797" spans="31:31" x14ac:dyDescent="0.2">
      <c r="AE797" t="str">
        <v>Xyrem 500 mg/ml oral solution 180 ml</v>
      </c>
    </row>
    <row r="798" spans="31:31" x14ac:dyDescent="0.2">
      <c r="AE798" t="str">
        <v>Xyrem 500 mg/ml oral solution 180 ml</v>
      </c>
    </row>
    <row r="799" spans="31:31" x14ac:dyDescent="0.2">
      <c r="AE799" t="str">
        <v>Xyrem 500 mg/ml oral solution 180 ml</v>
      </c>
    </row>
    <row r="800" spans="31:31" x14ac:dyDescent="0.2">
      <c r="AE800" t="str">
        <v>Xyrem 500 mg/ml oral solution 180 ml</v>
      </c>
    </row>
    <row r="801" spans="31:31" x14ac:dyDescent="0.2">
      <c r="AE801" t="str">
        <v>Xyrem 500 mg/ml oral solution 180 ml</v>
      </c>
    </row>
    <row r="802" spans="31:31" x14ac:dyDescent="0.2">
      <c r="AE802" t="str">
        <v>Xyrem 500 mg/ml oral solution 180 ml</v>
      </c>
    </row>
    <row r="803" spans="31:31" x14ac:dyDescent="0.2">
      <c r="AE803" t="str">
        <v>Xyrem 500 mg/ml oral solution 180 ml</v>
      </c>
    </row>
    <row r="804" spans="31:31" x14ac:dyDescent="0.2">
      <c r="AE804" t="str">
        <v>Xyrem 500 mg/ml oral solution 180 ml</v>
      </c>
    </row>
    <row r="805" spans="31:31" x14ac:dyDescent="0.2">
      <c r="AE805" t="str">
        <v>Xyrem 500 mg/ml oral solution 180 ml</v>
      </c>
    </row>
    <row r="806" spans="31:31" x14ac:dyDescent="0.2">
      <c r="AE806" t="str">
        <v>Xyrem 500 mg/ml oral solution 180 ml</v>
      </c>
    </row>
    <row r="807" spans="31:31" x14ac:dyDescent="0.2">
      <c r="AE807" t="str">
        <v>Xyrem 500 mg/ml oral solution 180 ml</v>
      </c>
    </row>
    <row r="808" spans="31:31" x14ac:dyDescent="0.2">
      <c r="AE808" t="str">
        <v>Xyrem 500 mg/ml oral solution 180 ml</v>
      </c>
    </row>
    <row r="809" spans="31:31" x14ac:dyDescent="0.2">
      <c r="AE809" t="str">
        <v>Xyrem 500 mg/ml oral solution 180 ml</v>
      </c>
    </row>
    <row r="810" spans="31:31" x14ac:dyDescent="0.2">
      <c r="AE810" t="str">
        <v>Xyrem 500 mg/ml oral solution 180 ml</v>
      </c>
    </row>
    <row r="811" spans="31:31" x14ac:dyDescent="0.2">
      <c r="AE811" t="str">
        <v>Zolgensma 2x1013 vector genomes/mL solution for infusion fl: 5.5 ml; fl.8.3 ml fl.</v>
      </c>
    </row>
    <row r="812" spans="31:31" x14ac:dyDescent="0.2">
      <c r="AE812" t="str">
        <v>Zolinza capsules 100mg  x 120</v>
      </c>
    </row>
    <row r="813" spans="31:31" x14ac:dyDescent="0.2">
      <c r="AE813" t="str">
        <v>Zolinza capsules 100mg  x 120</v>
      </c>
    </row>
    <row r="814" spans="31:31" x14ac:dyDescent="0.2">
      <c r="AE814" t="str">
        <v>Ztalmy 50mg/ml. oral susp. 110ml.</v>
      </c>
    </row>
    <row r="815" spans="31:31" x14ac:dyDescent="0.2">
      <c r="AE815" t="str">
        <v>Ztalmy 50mg/ml. oral susp. 110ml.</v>
      </c>
    </row>
  </sheetData>
  <mergeCells count="4">
    <mergeCell ref="A148:G148"/>
    <mergeCell ref="A1:G1"/>
    <mergeCell ref="A105:G105"/>
    <mergeCell ref="A119:G119"/>
  </mergeCells>
  <conditionalFormatting sqref="G3:G102">
    <cfRule type="cellIs" priority="1" stopIfTrue="1" operator="lessThan">
      <formula>0.1</formula>
    </cfRule>
  </conditionalFormatting>
  <conditionalFormatting sqref="G3:G102">
    <cfRule type="colorScale" priority="2">
      <colorScale>
        <cfvo type="num" val="0.1"/>
        <cfvo type="num" val="0.5"/>
        <cfvo type="num" val="0.9"/>
        <color rgb="FFFFEBEE"/>
        <color rgb="FFEF5350"/>
        <color rgb="FFB71C1C"/>
      </colorScale>
    </cfRule>
  </conditionalFormatting>
  <conditionalFormatting sqref="G107:G116">
    <cfRule type="cellIs" priority="5" stopIfTrue="1" operator="lessThan">
      <formula>0.1</formula>
    </cfRule>
  </conditionalFormatting>
  <conditionalFormatting sqref="G107:G116">
    <cfRule type="colorScale" priority="6">
      <colorScale>
        <cfvo type="num" val="0.1"/>
        <cfvo type="num" val="0.5"/>
        <cfvo type="num" val="0.9"/>
        <color rgb="FFFFEBEE"/>
        <color rgb="FFEF5350"/>
        <color rgb="FFB71C1C"/>
      </colorScale>
    </cfRule>
  </conditionalFormatting>
  <conditionalFormatting sqref="G121:G145">
    <cfRule type="cellIs" priority="9" stopIfTrue="1" operator="lessThan">
      <formula>0.1</formula>
    </cfRule>
  </conditionalFormatting>
  <conditionalFormatting sqref="G121:G145">
    <cfRule type="colorScale" priority="10">
      <colorScale>
        <cfvo type="num" val="0.1"/>
        <cfvo type="num" val="0.5"/>
        <cfvo type="num" val="0.9"/>
        <color rgb="FFFFEBEE"/>
        <color rgb="FFEF5350"/>
        <color rgb="FFB71C1C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{IX}</vt:lpstr>
      <vt:lpstr>{Dashboard}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Emiliana Stoimenova</dc:creator>
  <cp:lastModifiedBy>Emiliana Stoimenova</cp:lastModifiedBy>
  <dcterms:created xsi:type="dcterms:W3CDTF">2026-04-30T10:15:39Z</dcterms:created>
  <dcterms:modified xsi:type="dcterms:W3CDTF">2026-04-30T14:28:20Z</dcterms:modified>
</cp:coreProperties>
</file>