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44" activeTab="1"/>
  </bookViews>
  <sheets>
    <sheet name="InfoHospital" sheetId="1" r:id="rId1"/>
    <sheet name="HospitalPriceList" sheetId="2" r:id="rId2"/>
  </sheets>
  <definedNames>
    <definedName name="_xlnm.Print_Area" localSheetId="0">InfoHospital!$A$1:$F$22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2" l="1"/>
  <c r="D64" i="2"/>
  <c r="D63" i="2"/>
  <c r="D62" i="2"/>
  <c r="D49" i="2"/>
  <c r="D48" i="2"/>
  <c r="D61" i="2"/>
  <c r="D13" i="2"/>
  <c r="D60" i="2" l="1"/>
  <c r="D59" i="2"/>
  <c r="D58" i="2"/>
  <c r="D57" i="2"/>
  <c r="D56" i="2"/>
  <c r="D54" i="2"/>
  <c r="D53" i="2"/>
  <c r="D52" i="2"/>
  <c r="D51" i="2"/>
  <c r="D50" i="2"/>
  <c r="D47" i="2"/>
  <c r="D46" i="2"/>
  <c r="D45" i="2"/>
  <c r="D44" i="2"/>
  <c r="D42" i="2"/>
  <c r="D41" i="2"/>
  <c r="D40" i="2"/>
  <c r="D38" i="2"/>
  <c r="D37" i="2"/>
  <c r="D36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2" i="2"/>
  <c r="D10" i="2"/>
  <c r="D9" i="2"/>
  <c r="D8" i="2"/>
  <c r="G7" i="2"/>
  <c r="G63" i="2" s="1"/>
  <c r="B4" i="2"/>
  <c r="A2" i="2"/>
  <c r="G65" i="2" l="1"/>
  <c r="G44" i="2"/>
  <c r="G64" i="2"/>
  <c r="G62" i="2"/>
  <c r="G11" i="2"/>
  <c r="G20" i="2"/>
  <c r="G24" i="2"/>
  <c r="G30" i="2"/>
  <c r="G51" i="2"/>
  <c r="G8" i="2"/>
  <c r="G17" i="2"/>
  <c r="G21" i="2"/>
  <c r="G31" i="2"/>
  <c r="G52" i="2"/>
  <c r="G9" i="2"/>
  <c r="G14" i="2"/>
  <c r="G18" i="2"/>
  <c r="G22" i="2"/>
  <c r="G26" i="2"/>
  <c r="G37" i="2"/>
  <c r="G61" i="2"/>
  <c r="G32" i="2"/>
  <c r="G42" i="2"/>
  <c r="G47" i="2"/>
  <c r="G53" i="2"/>
  <c r="G58" i="2"/>
  <c r="G10" i="2"/>
  <c r="G15" i="2"/>
  <c r="G19" i="2"/>
  <c r="G23" i="2"/>
  <c r="G27" i="2"/>
  <c r="G29" i="2"/>
  <c r="G50" i="2"/>
  <c r="G57" i="2"/>
  <c r="G16" i="2"/>
  <c r="G28" i="2"/>
  <c r="G48" i="2"/>
  <c r="G12" i="2"/>
  <c r="G25" i="2"/>
  <c r="G13" i="2"/>
  <c r="G36" i="2"/>
  <c r="G41" i="2"/>
  <c r="G33" i="2"/>
  <c r="G38" i="2"/>
  <c r="G45" i="2"/>
  <c r="G49" i="2"/>
  <c r="G54" i="2"/>
  <c r="G59" i="2"/>
  <c r="G34" i="2"/>
  <c r="G40" i="2"/>
  <c r="G46" i="2"/>
  <c r="G56" i="2"/>
  <c r="G60" i="2"/>
</calcChain>
</file>

<file path=xl/sharedStrings.xml><?xml version="1.0" encoding="utf-8"?>
<sst xmlns="http://schemas.openxmlformats.org/spreadsheetml/2006/main" count="107" uniqueCount="101">
  <si>
    <t>ИПСМПО Май Смайл - д-р Стоянова ЕООД</t>
  </si>
  <si>
    <t>(наименование на лечебното заведение)</t>
  </si>
  <si>
    <t>ЕИК:</t>
  </si>
  <si>
    <t>207858085</t>
  </si>
  <si>
    <t>Регистрационнен Код:</t>
  </si>
  <si>
    <t>0306122024</t>
  </si>
  <si>
    <t xml:space="preserve">Код Област: </t>
  </si>
  <si>
    <t>9000</t>
  </si>
  <si>
    <t>Мила Светославова Стоянова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</si>
  <si>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</si>
  <si>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</si>
  <si>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</si>
  <si>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</si>
  <si>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</si>
  <si>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</si>
  <si>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</si>
  <si>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</si>
  <si>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</si>
  <si>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Чайка</t>
  </si>
  <si>
    <t>(трите имена на лицето за контакти)</t>
  </si>
  <si>
    <t>имейл:</t>
  </si>
  <si>
    <t>info@smileartbg.com</t>
  </si>
  <si>
    <t>Телефон:</t>
  </si>
  <si>
    <t>0889500199</t>
  </si>
  <si>
    <t>www.smileartbg.com</t>
  </si>
  <si>
    <t>(eлектронен адрес,  на които е оповестена информация за вида и цената на всички предоставяни медицински и други услуги)</t>
  </si>
  <si>
    <t>Ценовата листа е достъпна на регистратурaтa в лечебното заведение.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</si>
  <si>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</si>
  <si>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Финансовите документи съдържат всички реквизити изискани в НАРЕДБА № Н-18 от 13.12.2006 г. за регистриране и отчитане на продажби в търговските обекти чрез фискални устройства, Закона за счетоводството и данъчните закони в Република България.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</si>
  <si>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</si>
  <si>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 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</si>
  <si>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</si>
  <si>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</si>
  <si>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</si>
  <si>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</si>
  <si>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</si>
  <si>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</si>
  <si>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</si>
  <si>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</si>
  <si>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Специализиран ортодонтски преглед</t>
  </si>
  <si>
    <t>Изготвяне и представяне на ортодонтски план на лечение</t>
  </si>
  <si>
    <t>Писмен план налечение (за застрахователи, на друг език и др.)</t>
  </si>
  <si>
    <t>Контролен преглед</t>
  </si>
  <si>
    <t>Ранно ортодонтско лечение (6-9 години) с един апарат</t>
  </si>
  <si>
    <t>Ранно ортодонтско лечение (6-9 години) с два апарата</t>
  </si>
  <si>
    <t>Ранно ортодонтско лечение (6-9 години) с три и повече апарата</t>
  </si>
  <si>
    <t>Ортодонтско лечение с метални брекети на деца с постоянно съзъбие 10-18г ТИП I</t>
  </si>
  <si>
    <t>Ортодонтско лечение с метални брекети на деца с постоянно съзъбие 10-18г ТИП II</t>
  </si>
  <si>
    <t>Ортодонтско лечение с метални брекети на деца с постоянно съзъбие 10-18г ТИП III</t>
  </si>
  <si>
    <t>Ортодонтско лечение с естетични брекети в едната челюст на деца с постоянно съзъбие 10-18г ТИП I</t>
  </si>
  <si>
    <t>Ортодонтско лечение с естетични брекети в едната челюст на деца с постоянно съзъбие 10-18г ТИП II</t>
  </si>
  <si>
    <t>Ортодонтско лечение с естетични брекети в едната челюст на деца с постоянно съзъбие 10-18г ТИП III</t>
  </si>
  <si>
    <t>Ортодонтско лечение с естетични брекети в двете челюсти на деца с постоянно съзъбие 10-18г ТИП I</t>
  </si>
  <si>
    <t>Ортодонтско лечение с естетични брекети в двете челюсти на деца с постоянно съзъбие 10-18г ТИП II</t>
  </si>
  <si>
    <t>Ортодонтско лечение с естетични брекети в двете челюсти на деца с постоянно съзъбие 10-18г ТИП III</t>
  </si>
  <si>
    <t>Ортодонтско лечение с метални брекети на възрастни пациенти над 18г ТИП I</t>
  </si>
  <si>
    <t>Ортодонтско лечение с метални брекети на възрастни пациенти над 18г ТИП II</t>
  </si>
  <si>
    <t>Ортодонтско лечение с метални брекети на възрастни пациенти над 18г ТИП III</t>
  </si>
  <si>
    <t>Ортодонтско лечение с естетични брекети в едната челюст на възрастни пациенти над 18г ТИП I</t>
  </si>
  <si>
    <t>Ортодонтско лечение с естетични брекети в едната челюст на възрастни пациенти над 18г ТИП II</t>
  </si>
  <si>
    <t>Ортодонтско лечение с естетични брекети в едната челюст на възрастни пациенти над 18г ТИП III</t>
  </si>
  <si>
    <t>Ортодонтско лечение с естетични брекети в двете челюсти на възрастни пациенти над 18г ТИП I</t>
  </si>
  <si>
    <t>Ортодонтско лечение с естетични брекети в двете челюсти на възрастни пациенти над 18г ТИП II</t>
  </si>
  <si>
    <t>Ортодонтско лечение с естетични брекети в двете челюсти на възрастни пациенти над 18г ТИП III</t>
  </si>
  <si>
    <t xml:space="preserve">Ортодонтско лечение с алайнери ТИП I </t>
  </si>
  <si>
    <t>Ортодонтско лечение с алайнери ТИП II</t>
  </si>
  <si>
    <t>Ортодонтско лечение с алайнери ТИП III</t>
  </si>
  <si>
    <t>Изработване на единичен алайнер</t>
  </si>
  <si>
    <t>Изработка на снемаем апарат</t>
  </si>
  <si>
    <t>Поправка на снемаем апарат</t>
  </si>
  <si>
    <t xml:space="preserve">Сегментно лечение с метални брекети </t>
  </si>
  <si>
    <t>Апарат за бързо разширение</t>
  </si>
  <si>
    <t>Апарат за дистализиране на зъби</t>
  </si>
  <si>
    <t>Хедгиър</t>
  </si>
  <si>
    <t>Лицева маска</t>
  </si>
  <si>
    <t>Лип бъмпер</t>
  </si>
  <si>
    <t>Местопазител</t>
  </si>
  <si>
    <t xml:space="preserve">Лицева дъга </t>
  </si>
  <si>
    <t>Ортодинтски мини имплант</t>
  </si>
  <si>
    <t xml:space="preserve">Презалепване на метален брекет </t>
  </si>
  <si>
    <t xml:space="preserve">Презалепване на естетичен брекет </t>
  </si>
  <si>
    <t>Презалепяне на канюла/пръстен</t>
  </si>
  <si>
    <t>Смяна на дъга</t>
  </si>
  <si>
    <t>Вакумен ретейнер</t>
  </si>
  <si>
    <t>Брекет / канюла/ пръстен</t>
  </si>
  <si>
    <t>Отстраняване на брекет/атачмънт/ретейнер на зъб</t>
  </si>
  <si>
    <t>Активиране на лигатури</t>
  </si>
  <si>
    <t xml:space="preserve">Почистване на зъбен камък и полиране </t>
  </si>
  <si>
    <t xml:space="preserve">Полиране с Air Flow </t>
  </si>
  <si>
    <t xml:space="preserve">Домашно избелване </t>
  </si>
  <si>
    <t xml:space="preserve">136.90-312.93 лв </t>
  </si>
  <si>
    <t>900 - 2000 €</t>
  </si>
  <si>
    <t>70 - 160 €</t>
  </si>
  <si>
    <t xml:space="preserve">1760.25-3911.66 лв </t>
  </si>
  <si>
    <t>Телен ретейнер/атачмънт/ на зъб</t>
  </si>
  <si>
    <t xml:space="preserve">Почистване на зъбен камък на един зъб </t>
  </si>
  <si>
    <t>Апарати:</t>
  </si>
  <si>
    <t>Допълнителни:</t>
  </si>
  <si>
    <t>Сетъп за алайнери</t>
  </si>
  <si>
    <t>Ортодонтски план на лечение с алайнери</t>
  </si>
  <si>
    <t xml:space="preserve">Алайнери (една стъпка)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</si>
</sst>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лв.-402]_-;\-* #,##0.00\ [$лв.-402]_-;_-* &quot;-&quot;??\ [$лв.-402]_-;_-@_-"/>
    <numFmt numFmtId="165" formatCode="#,##0.00_-\ [$€-1];#,##0.00\-\ [$€-1]"/>
  </numFmts>
  <fonts count="16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4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10" xfId="0" applyFont="1" applyBorder="1" applyAlignment="1">
      <alignment horizontal="right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3" fillId="0" borderId="14" xfId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8" fillId="0" borderId="14" xfId="0" quotePrefix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3" fillId="0" borderId="7" xfId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mileartbg.com/" TargetMode="External"/><Relationship Id="rId1" Type="http://schemas.openxmlformats.org/officeDocument/2006/relationships/hyperlink" Target="mailto:info@smileartb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zoomScale="80" zoomScaleNormal="100" workbookViewId="0">
      <selection activeCell="A18" sqref="A18:F18"/>
    </sheetView>
  </sheetViews>
  <sheetFormatPr defaultColWidth="9.109375" defaultRowHeight="19.5" customHeight="1" x14ac:dyDescent="0.3"/>
  <cols>
    <col min="1" max="1" width="8" style="39" customWidth="1"/>
    <col min="2" max="2" width="25.5546875" style="39" customWidth="1"/>
    <col min="3" max="3" width="22.5546875" style="39" customWidth="1"/>
    <col min="4" max="4" width="24.88671875" style="39" customWidth="1"/>
    <col min="5" max="5" width="23.6640625" style="39" customWidth="1"/>
    <col min="6" max="6" width="28.88671875" style="39" customWidth="1"/>
    <col min="7" max="16384" width="9.109375" style="39"/>
  </cols>
  <sheetData>
    <row r="1" spans="1:6" ht="15.6" x14ac:dyDescent="0.3">
      <c r="A1" s="78" t="s">
        <v>0</v>
      </c>
      <c r="B1" s="73"/>
      <c r="C1" s="73"/>
      <c r="D1" s="73"/>
      <c r="E1" s="73"/>
      <c r="F1" s="74"/>
    </row>
    <row r="2" spans="1:6" ht="15.6" x14ac:dyDescent="0.3">
      <c r="A2" s="69" t="s">
        <v>1</v>
      </c>
      <c r="B2" s="70"/>
      <c r="C2" s="70"/>
      <c r="D2" s="70"/>
      <c r="E2" s="70"/>
      <c r="F2" s="71"/>
    </row>
    <row r="3" spans="1:6" ht="15.6" x14ac:dyDescent="0.3">
      <c r="A3" s="40" t="s">
        <v>2</v>
      </c>
      <c r="B3" s="41" t="s">
        <v>3</v>
      </c>
      <c r="C3" s="42" t="s">
        <v>4</v>
      </c>
      <c r="D3" s="41" t="s">
        <v>5</v>
      </c>
      <c r="E3" s="42" t="s">
        <v>6</v>
      </c>
      <c r="F3" s="43" t="s">
        <v>7</v>
      </c>
    </row>
    <row r="4" spans="1:6" ht="15.6" x14ac:dyDescent="0.3">
      <c r="A4" s="66" t="s">
        <v>8</v>
      </c>
      <c r="B4" s="67"/>
      <c r="C4" s="67"/>
      <c r="D4" s="67"/>
      <c r="E4" s="67"/>
      <c r="F4" s="68"/>
    </row>
    <row r="5" spans="1:6" ht="15.6" x14ac:dyDescent="0.3">
      <c r="A5" s="69" t="s">
        <v>9</v>
      </c>
      <c r="B5" s="70"/>
      <c r="C5" s="70"/>
      <c r="D5" s="70"/>
      <c r="E5" s="70"/>
      <c r="F5" s="71"/>
    </row>
    <row r="6" spans="1:6" ht="15.6" x14ac:dyDescent="0.3">
      <c r="A6" s="40" t="s">
        <v>10</v>
      </c>
      <c r="B6" s="46" t="s">
        <v>11</v>
      </c>
      <c r="C6" s="42" t="s">
        <v>12</v>
      </c>
      <c r="D6" s="46" t="s">
        <v>11</v>
      </c>
      <c r="E6" s="42" t="s">
        <v>13</v>
      </c>
      <c r="F6" s="45" t="s">
        <v>11</v>
      </c>
    </row>
    <row r="7" spans="1:6" ht="15.6" x14ac:dyDescent="0.3">
      <c r="A7" s="69" t="s">
        <v>14</v>
      </c>
      <c r="B7" s="70"/>
      <c r="C7" s="70"/>
      <c r="D7" s="70"/>
      <c r="E7" s="70"/>
      <c r="F7" s="71"/>
    </row>
    <row r="8" spans="1:6" ht="15.6" x14ac:dyDescent="0.3">
      <c r="A8" s="40" t="s">
        <v>15</v>
      </c>
      <c r="B8" s="44"/>
      <c r="C8" s="42" t="s">
        <v>16</v>
      </c>
      <c r="D8" s="44">
        <v>201</v>
      </c>
      <c r="E8" s="42" t="s">
        <v>17</v>
      </c>
      <c r="F8" s="45" t="s">
        <v>18</v>
      </c>
    </row>
    <row r="9" spans="1:6" ht="15.6" x14ac:dyDescent="0.3">
      <c r="A9" s="63" t="s">
        <v>14</v>
      </c>
      <c r="B9" s="64"/>
      <c r="C9" s="64"/>
      <c r="D9" s="64"/>
      <c r="E9" s="64"/>
      <c r="F9" s="65"/>
    </row>
    <row r="10" spans="1:6" ht="14.25" customHeight="1" x14ac:dyDescent="0.3">
      <c r="A10" s="66" t="s">
        <v>8</v>
      </c>
      <c r="B10" s="67"/>
      <c r="C10" s="67"/>
      <c r="D10" s="67"/>
      <c r="E10" s="67"/>
      <c r="F10" s="68"/>
    </row>
    <row r="11" spans="1:6" ht="15.6" x14ac:dyDescent="0.3">
      <c r="A11" s="69" t="s">
        <v>19</v>
      </c>
      <c r="B11" s="70"/>
      <c r="C11" s="70"/>
      <c r="D11" s="70"/>
      <c r="E11" s="70"/>
      <c r="F11" s="71"/>
    </row>
    <row r="12" spans="1:6" ht="15.6" x14ac:dyDescent="0.3">
      <c r="A12" s="47" t="s">
        <v>20</v>
      </c>
      <c r="B12" s="48" t="s">
        <v>21</v>
      </c>
      <c r="C12" s="49" t="s">
        <v>22</v>
      </c>
      <c r="D12" s="53" t="s">
        <v>23</v>
      </c>
      <c r="E12" s="50"/>
      <c r="F12" s="51"/>
    </row>
    <row r="13" spans="1:6" ht="19.5" customHeight="1" x14ac:dyDescent="0.3">
      <c r="A13" s="52"/>
    </row>
    <row r="14" spans="1:6" ht="19.5" customHeight="1" x14ac:dyDescent="0.3">
      <c r="A14" s="72" t="s">
        <v>24</v>
      </c>
      <c r="B14" s="73"/>
      <c r="C14" s="73"/>
      <c r="D14" s="73"/>
      <c r="E14" s="73"/>
      <c r="F14" s="74"/>
    </row>
    <row r="15" spans="1:6" ht="23.25" customHeight="1" x14ac:dyDescent="0.3">
      <c r="A15" s="75" t="s">
        <v>25</v>
      </c>
      <c r="B15" s="76"/>
      <c r="C15" s="76"/>
      <c r="D15" s="76"/>
      <c r="E15" s="76"/>
      <c r="F15" s="77"/>
    </row>
    <row r="16" spans="1:6" ht="15.6" x14ac:dyDescent="0.3">
      <c r="A16" s="54" t="s">
        <v>26</v>
      </c>
      <c r="B16" s="55"/>
      <c r="C16" s="55"/>
      <c r="D16" s="55"/>
      <c r="E16" s="55"/>
      <c r="F16" s="56"/>
    </row>
    <row r="17" spans="1:6" ht="42.75" customHeight="1" x14ac:dyDescent="0.3">
      <c r="A17" s="57" t="s">
        <v>27</v>
      </c>
      <c r="B17" s="58"/>
      <c r="C17" s="58"/>
      <c r="D17" s="58"/>
      <c r="E17" s="58"/>
      <c r="F17" s="59"/>
    </row>
    <row r="18" spans="1:6" ht="59.25" customHeight="1" x14ac:dyDescent="0.3">
      <c r="A18" s="60" t="s">
        <v>28</v>
      </c>
      <c r="B18" s="61"/>
      <c r="C18" s="61"/>
      <c r="D18" s="61"/>
      <c r="E18" s="61"/>
      <c r="F18" s="62"/>
    </row>
    <row r="19" spans="1:6" ht="42.75" customHeight="1" x14ac:dyDescent="0.3">
      <c r="A19" s="57" t="s">
        <v>29</v>
      </c>
      <c r="B19" s="58"/>
      <c r="C19" s="58"/>
      <c r="D19" s="58"/>
      <c r="E19" s="58"/>
      <c r="F19" s="59"/>
    </row>
    <row r="21" spans="1:6" ht="19.5" customHeight="1" x14ac:dyDescent="0.3">
      <c r="B21" s="39" t="s">
        <v>30</v>
      </c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  <hyperlink ref="A14" r:id="rId2"/>
  </hyperlinks>
  <pageMargins left="0.70866141732283505" right="0.70866141732283505" top="0.74803149606299202" bottom="0.74803149606299202" header="0.31496062992126" footer="0.31496062992126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topLeftCell="A31" zoomScale="87" zoomScaleNormal="87" workbookViewId="0">
      <selection activeCell="B44" sqref="B44"/>
    </sheetView>
  </sheetViews>
  <sheetFormatPr defaultColWidth="9.109375" defaultRowHeight="13.8" x14ac:dyDescent="0.3"/>
  <cols>
    <col min="1" max="1" width="12.44140625" style="6" customWidth="1"/>
    <col min="2" max="2" width="85.33203125" style="6" customWidth="1"/>
    <col min="3" max="3" width="10.33203125" style="7" customWidth="1"/>
    <col min="4" max="4" width="17.88671875" style="8" customWidth="1"/>
    <col min="5" max="6" width="10.33203125" style="6" customWidth="1"/>
    <col min="7" max="7" width="18" style="6" customWidth="1"/>
    <col min="8" max="16384" width="9.109375" style="6"/>
  </cols>
  <sheetData>
    <row r="1" spans="1:7" s="1" customFormat="1" ht="50.25" customHeight="1" x14ac:dyDescent="0.3">
      <c r="A1" s="79" t="s">
        <v>31</v>
      </c>
      <c r="B1" s="79"/>
      <c r="C1" s="79"/>
      <c r="D1" s="80"/>
      <c r="E1" s="79"/>
      <c r="F1" s="79"/>
    </row>
    <row r="2" spans="1:7" ht="49.5" customHeight="1" x14ac:dyDescent="0.3">
      <c r="A2" s="81" t="str">
        <f>InfoHospital!A1</f>
        <v>ИПСМПО Май Смайл - д-р Стоянова ЕООД</v>
      </c>
      <c r="B2" s="81"/>
      <c r="C2" s="81"/>
      <c r="D2" s="82"/>
      <c r="E2" s="81"/>
      <c r="F2" s="81"/>
    </row>
    <row r="3" spans="1:7" ht="49.5" customHeight="1" x14ac:dyDescent="0.3">
      <c r="A3" s="83" t="s">
        <v>1</v>
      </c>
      <c r="B3" s="83"/>
      <c r="C3" s="83"/>
      <c r="D3" s="84"/>
      <c r="E3" s="83"/>
      <c r="F3" s="83"/>
    </row>
    <row r="4" spans="1:7" ht="15.6" x14ac:dyDescent="0.3">
      <c r="A4" s="9" t="s">
        <v>2</v>
      </c>
      <c r="B4" s="10" t="str">
        <f>InfoHospital!B3</f>
        <v>207858085</v>
      </c>
      <c r="C4" s="11"/>
      <c r="D4" s="12"/>
      <c r="E4" s="11"/>
      <c r="F4" s="11"/>
    </row>
    <row r="5" spans="1:7" ht="25.5" customHeight="1" x14ac:dyDescent="0.3">
      <c r="A5" s="13"/>
      <c r="B5" s="13"/>
      <c r="C5" s="13"/>
      <c r="D5" s="14"/>
      <c r="E5" s="13"/>
      <c r="F5" s="13"/>
    </row>
    <row r="6" spans="1:7" s="2" customFormat="1" ht="24.75" customHeight="1" x14ac:dyDescent="0.3">
      <c r="A6" s="86" t="s">
        <v>32</v>
      </c>
      <c r="B6" s="86" t="s">
        <v>33</v>
      </c>
      <c r="C6" s="86" t="s">
        <v>34</v>
      </c>
      <c r="D6" s="85" t="s">
        <v>35</v>
      </c>
      <c r="E6" s="86"/>
      <c r="F6" s="86"/>
    </row>
    <row r="7" spans="1:7" s="3" customFormat="1" ht="51.75" customHeight="1" x14ac:dyDescent="0.3">
      <c r="A7" s="86"/>
      <c r="B7" s="86"/>
      <c r="C7" s="86"/>
      <c r="D7" s="16" t="s">
        <v>36</v>
      </c>
      <c r="E7" s="15" t="s">
        <v>37</v>
      </c>
      <c r="F7" s="17" t="s">
        <v>38</v>
      </c>
      <c r="G7" s="18">
        <f>1.95583</f>
        <v>1.95583</v>
      </c>
    </row>
    <row r="8" spans="1:7" s="4" customFormat="1" ht="13.2" x14ac:dyDescent="0.3">
      <c r="A8" s="19"/>
      <c r="B8" s="20" t="s">
        <v>39</v>
      </c>
      <c r="C8" s="21">
        <v>1</v>
      </c>
      <c r="D8" s="22">
        <f>88.01</f>
        <v>88.01</v>
      </c>
      <c r="E8" s="23"/>
      <c r="F8" s="24"/>
      <c r="G8" s="25">
        <f>D8/G7</f>
        <v>44.998798464079194</v>
      </c>
    </row>
    <row r="9" spans="1:7" s="5" customFormat="1" ht="13.2" x14ac:dyDescent="0.3">
      <c r="A9" s="19"/>
      <c r="B9" s="20" t="s">
        <v>40</v>
      </c>
      <c r="C9" s="21">
        <v>1</v>
      </c>
      <c r="D9" s="22">
        <f>469.4</f>
        <v>469.4</v>
      </c>
      <c r="E9" s="23"/>
      <c r="F9" s="24"/>
      <c r="G9" s="25">
        <f>D9/G7</f>
        <v>240.00040903350495</v>
      </c>
    </row>
    <row r="10" spans="1:7" s="5" customFormat="1" ht="13.2" x14ac:dyDescent="0.3">
      <c r="A10" s="19"/>
      <c r="B10" s="20" t="s">
        <v>41</v>
      </c>
      <c r="C10" s="21">
        <v>1</v>
      </c>
      <c r="D10" s="22">
        <f>176.02</f>
        <v>176.02</v>
      </c>
      <c r="E10" s="23"/>
      <c r="F10" s="24"/>
      <c r="G10" s="25">
        <f>D10/G7</f>
        <v>89.997596928158387</v>
      </c>
    </row>
    <row r="11" spans="1:7" s="5" customFormat="1" ht="13.2" x14ac:dyDescent="0.3">
      <c r="A11" s="19"/>
      <c r="B11" s="20" t="s">
        <v>42</v>
      </c>
      <c r="C11" s="21">
        <v>1</v>
      </c>
      <c r="D11" s="22">
        <v>58.67</v>
      </c>
      <c r="E11" s="23"/>
      <c r="F11" s="24"/>
      <c r="G11" s="25">
        <f>D11/G7</f>
        <v>29.997494669782139</v>
      </c>
    </row>
    <row r="12" spans="1:7" s="5" customFormat="1" ht="13.2" x14ac:dyDescent="0.3">
      <c r="A12" s="19"/>
      <c r="B12" s="20" t="s">
        <v>99</v>
      </c>
      <c r="C12" s="21">
        <v>1</v>
      </c>
      <c r="D12" s="22">
        <f>586.75</f>
        <v>586.75</v>
      </c>
      <c r="E12" s="23"/>
      <c r="F12" s="24"/>
      <c r="G12" s="25">
        <f>D12/G7</f>
        <v>300.0005112918812</v>
      </c>
    </row>
    <row r="13" spans="1:7" s="5" customFormat="1" ht="13.2" x14ac:dyDescent="0.3">
      <c r="A13" s="19"/>
      <c r="B13" s="20" t="s">
        <v>98</v>
      </c>
      <c r="C13" s="21">
        <v>1</v>
      </c>
      <c r="D13" s="22">
        <f>117.35</f>
        <v>117.35</v>
      </c>
      <c r="E13" s="23"/>
      <c r="F13" s="24"/>
      <c r="G13" s="25">
        <f>D13/G7</f>
        <v>60.000102258376238</v>
      </c>
    </row>
    <row r="14" spans="1:7" s="5" customFormat="1" ht="13.2" x14ac:dyDescent="0.3">
      <c r="A14" s="19"/>
      <c r="B14" s="20" t="s">
        <v>43</v>
      </c>
      <c r="C14" s="21">
        <v>1</v>
      </c>
      <c r="D14" s="22">
        <f>2347</f>
        <v>2347</v>
      </c>
      <c r="E14" s="23"/>
      <c r="F14" s="24"/>
      <c r="G14" s="25">
        <f>D14/G7</f>
        <v>1200.0020451675248</v>
      </c>
    </row>
    <row r="15" spans="1:7" s="5" customFormat="1" ht="13.2" x14ac:dyDescent="0.3">
      <c r="A15" s="19"/>
      <c r="B15" s="20" t="s">
        <v>44</v>
      </c>
      <c r="C15" s="21">
        <v>1</v>
      </c>
      <c r="D15" s="22">
        <f>2933.75</f>
        <v>2933.75</v>
      </c>
      <c r="E15" s="23"/>
      <c r="F15" s="24"/>
      <c r="G15" s="25">
        <f>D15/G7</f>
        <v>1500.0025564594059</v>
      </c>
    </row>
    <row r="16" spans="1:7" s="5" customFormat="1" ht="13.2" x14ac:dyDescent="0.3">
      <c r="A16" s="19"/>
      <c r="B16" s="20" t="s">
        <v>45</v>
      </c>
      <c r="C16" s="21">
        <v>1</v>
      </c>
      <c r="D16" s="22">
        <f>3520.5</f>
        <v>3520.5</v>
      </c>
      <c r="E16" s="23"/>
      <c r="F16" s="24"/>
      <c r="G16" s="25">
        <f>D16/G7</f>
        <v>1800.0030677512873</v>
      </c>
    </row>
    <row r="17" spans="1:7" s="4" customFormat="1" ht="13.2" x14ac:dyDescent="0.3">
      <c r="A17" s="19"/>
      <c r="B17" s="20" t="s">
        <v>46</v>
      </c>
      <c r="C17" s="21">
        <v>1</v>
      </c>
      <c r="D17" s="22">
        <f>5671.9</f>
        <v>5671.9</v>
      </c>
      <c r="E17" s="23"/>
      <c r="F17" s="24"/>
      <c r="G17" s="25">
        <f>D17/G7</f>
        <v>2899.9964209568316</v>
      </c>
    </row>
    <row r="18" spans="1:7" s="4" customFormat="1" ht="13.2" x14ac:dyDescent="0.3">
      <c r="A18" s="19"/>
      <c r="B18" s="20" t="s">
        <v>47</v>
      </c>
      <c r="C18" s="21">
        <v>1</v>
      </c>
      <c r="D18" s="22">
        <f>6649.83</f>
        <v>6649.83</v>
      </c>
      <c r="E18" s="23"/>
      <c r="F18" s="24"/>
      <c r="G18" s="25">
        <f>D18/G7</f>
        <v>3400.0040903350496</v>
      </c>
    </row>
    <row r="19" spans="1:7" s="5" customFormat="1" ht="13.2" x14ac:dyDescent="0.3">
      <c r="A19" s="19"/>
      <c r="B19" s="20" t="s">
        <v>48</v>
      </c>
      <c r="C19" s="21">
        <v>1</v>
      </c>
      <c r="D19" s="22">
        <f>7627.74</f>
        <v>7627.74</v>
      </c>
      <c r="E19" s="23"/>
      <c r="F19" s="24"/>
      <c r="G19" s="25">
        <f>D19/G7</f>
        <v>3900.0015338756434</v>
      </c>
    </row>
    <row r="20" spans="1:7" s="5" customFormat="1" ht="13.2" x14ac:dyDescent="0.3">
      <c r="A20" s="19"/>
      <c r="B20" s="20" t="s">
        <v>49</v>
      </c>
      <c r="C20" s="21">
        <v>1</v>
      </c>
      <c r="D20" s="22">
        <f>6649.83</f>
        <v>6649.83</v>
      </c>
      <c r="E20" s="23"/>
      <c r="F20" s="24"/>
      <c r="G20" s="25">
        <f>D20/G7</f>
        <v>3400.0040903350496</v>
      </c>
    </row>
    <row r="21" spans="1:7" s="5" customFormat="1" ht="13.2" x14ac:dyDescent="0.3">
      <c r="A21" s="19"/>
      <c r="B21" s="20" t="s">
        <v>50</v>
      </c>
      <c r="C21" s="21">
        <v>1</v>
      </c>
      <c r="D21" s="22">
        <f>7627.74</f>
        <v>7627.74</v>
      </c>
      <c r="E21" s="23"/>
      <c r="F21" s="24"/>
      <c r="G21" s="25">
        <f>D21/G7</f>
        <v>3900.0015338756434</v>
      </c>
    </row>
    <row r="22" spans="1:7" s="5" customFormat="1" ht="13.2" x14ac:dyDescent="0.3">
      <c r="A22" s="19"/>
      <c r="B22" s="20" t="s">
        <v>51</v>
      </c>
      <c r="C22" s="21">
        <v>1</v>
      </c>
      <c r="D22" s="22">
        <f>8605.65</f>
        <v>8605.65</v>
      </c>
      <c r="E22" s="23"/>
      <c r="F22" s="24"/>
      <c r="G22" s="25">
        <f>D22/G7</f>
        <v>4399.9989774162377</v>
      </c>
    </row>
    <row r="23" spans="1:7" s="5" customFormat="1" ht="13.05" customHeight="1" x14ac:dyDescent="0.3">
      <c r="A23" s="19"/>
      <c r="B23" s="20" t="s">
        <v>52</v>
      </c>
      <c r="C23" s="21">
        <v>1</v>
      </c>
      <c r="D23" s="22">
        <f>7627.74</f>
        <v>7627.74</v>
      </c>
      <c r="E23" s="23"/>
      <c r="F23" s="24"/>
      <c r="G23" s="25">
        <f>D23/G7</f>
        <v>3900.0015338756434</v>
      </c>
    </row>
    <row r="24" spans="1:7" s="5" customFormat="1" ht="13.2" x14ac:dyDescent="0.3">
      <c r="A24" s="19"/>
      <c r="B24" s="20" t="s">
        <v>53</v>
      </c>
      <c r="C24" s="21">
        <v>1</v>
      </c>
      <c r="D24" s="22">
        <f>8605.65</f>
        <v>8605.65</v>
      </c>
      <c r="E24" s="23"/>
      <c r="F24" s="24"/>
      <c r="G24" s="25">
        <f>D24/G7</f>
        <v>4399.9989774162377</v>
      </c>
    </row>
    <row r="25" spans="1:7" s="5" customFormat="1" ht="13.2" x14ac:dyDescent="0.3">
      <c r="A25" s="19"/>
      <c r="B25" s="20" t="s">
        <v>54</v>
      </c>
      <c r="C25" s="21">
        <v>1</v>
      </c>
      <c r="D25" s="22">
        <f>9583.57</f>
        <v>9583.57</v>
      </c>
      <c r="E25" s="23"/>
      <c r="F25" s="24"/>
      <c r="G25" s="25">
        <f>D25/G7</f>
        <v>4900.0015338756439</v>
      </c>
    </row>
    <row r="26" spans="1:7" s="5" customFormat="1" ht="13.2" x14ac:dyDescent="0.3">
      <c r="A26" s="19"/>
      <c r="B26" s="20" t="s">
        <v>55</v>
      </c>
      <c r="C26" s="21">
        <v>1</v>
      </c>
      <c r="D26" s="22">
        <f>6649.83</f>
        <v>6649.83</v>
      </c>
      <c r="E26" s="23"/>
      <c r="F26" s="24"/>
      <c r="G26" s="25">
        <f>D26/G7</f>
        <v>3400.0040903350496</v>
      </c>
    </row>
    <row r="27" spans="1:7" s="5" customFormat="1" ht="13.2" x14ac:dyDescent="0.3">
      <c r="A27" s="19"/>
      <c r="B27" s="20" t="s">
        <v>56</v>
      </c>
      <c r="C27" s="21">
        <v>1</v>
      </c>
      <c r="D27" s="22">
        <f>7627.74</f>
        <v>7627.74</v>
      </c>
      <c r="E27" s="23"/>
      <c r="F27" s="24"/>
      <c r="G27" s="25">
        <f>D27/G7</f>
        <v>3900.0015338756434</v>
      </c>
    </row>
    <row r="28" spans="1:7" s="4" customFormat="1" ht="13.2" x14ac:dyDescent="0.3">
      <c r="A28" s="19"/>
      <c r="B28" s="20" t="s">
        <v>57</v>
      </c>
      <c r="C28" s="21">
        <v>1</v>
      </c>
      <c r="D28" s="22">
        <f>8605.65</f>
        <v>8605.65</v>
      </c>
      <c r="E28" s="23"/>
      <c r="F28" s="24"/>
      <c r="G28" s="25">
        <f>D28/G7</f>
        <v>4399.9989774162377</v>
      </c>
    </row>
    <row r="29" spans="1:7" s="4" customFormat="1" ht="13.95" customHeight="1" x14ac:dyDescent="0.3">
      <c r="A29" s="19"/>
      <c r="B29" s="20" t="s">
        <v>58</v>
      </c>
      <c r="C29" s="21">
        <v>1</v>
      </c>
      <c r="D29" s="22">
        <f>7627.74</f>
        <v>7627.74</v>
      </c>
      <c r="E29" s="23"/>
      <c r="F29" s="24"/>
      <c r="G29" s="25">
        <f>D29/G7</f>
        <v>3900.0015338756434</v>
      </c>
    </row>
    <row r="30" spans="1:7" s="4" customFormat="1" ht="13.95" customHeight="1" x14ac:dyDescent="0.3">
      <c r="A30" s="19"/>
      <c r="B30" s="20" t="s">
        <v>59</v>
      </c>
      <c r="C30" s="21">
        <v>1</v>
      </c>
      <c r="D30" s="22">
        <f>8605.65</f>
        <v>8605.65</v>
      </c>
      <c r="E30" s="23"/>
      <c r="F30" s="24"/>
      <c r="G30" s="25">
        <f>D30/G7</f>
        <v>4399.9989774162377</v>
      </c>
    </row>
    <row r="31" spans="1:7" s="4" customFormat="1" ht="13.95" customHeight="1" x14ac:dyDescent="0.3">
      <c r="A31" s="19"/>
      <c r="B31" s="20" t="s">
        <v>60</v>
      </c>
      <c r="C31" s="21">
        <v>1</v>
      </c>
      <c r="D31" s="22">
        <f>9583.57</f>
        <v>9583.57</v>
      </c>
      <c r="E31" s="23"/>
      <c r="F31" s="24"/>
      <c r="G31" s="25">
        <f>D31/G7</f>
        <v>4900.0015338756439</v>
      </c>
    </row>
    <row r="32" spans="1:7" s="4" customFormat="1" ht="13.95" customHeight="1" x14ac:dyDescent="0.3">
      <c r="A32" s="19"/>
      <c r="B32" s="20" t="s">
        <v>61</v>
      </c>
      <c r="C32" s="21">
        <v>1</v>
      </c>
      <c r="D32" s="22">
        <f>8605.65</f>
        <v>8605.65</v>
      </c>
      <c r="E32" s="23"/>
      <c r="F32" s="24"/>
      <c r="G32" s="25">
        <f>D32/G7</f>
        <v>4399.9989774162377</v>
      </c>
    </row>
    <row r="33" spans="1:7" s="4" customFormat="1" ht="13.2" x14ac:dyDescent="0.3">
      <c r="A33" s="19"/>
      <c r="B33" s="20" t="s">
        <v>62</v>
      </c>
      <c r="C33" s="21">
        <v>1</v>
      </c>
      <c r="D33" s="22">
        <f>9583.57</f>
        <v>9583.57</v>
      </c>
      <c r="E33" s="23"/>
      <c r="F33" s="24"/>
      <c r="G33" s="25">
        <f>D33/G7</f>
        <v>4900.0015338756439</v>
      </c>
    </row>
    <row r="34" spans="1:7" s="4" customFormat="1" ht="13.2" x14ac:dyDescent="0.3">
      <c r="A34" s="19"/>
      <c r="B34" s="20" t="s">
        <v>63</v>
      </c>
      <c r="C34" s="21">
        <v>1</v>
      </c>
      <c r="D34" s="22">
        <f>10561.48</f>
        <v>10561.48</v>
      </c>
      <c r="E34" s="23"/>
      <c r="F34" s="24"/>
      <c r="G34" s="25">
        <f>D34/G7</f>
        <v>5399.9989774162377</v>
      </c>
    </row>
    <row r="35" spans="1:7" s="4" customFormat="1" ht="13.2" x14ac:dyDescent="0.3">
      <c r="A35" s="19"/>
      <c r="B35" s="20" t="s">
        <v>70</v>
      </c>
      <c r="C35" s="21">
        <v>1</v>
      </c>
      <c r="D35" s="26" t="s">
        <v>93</v>
      </c>
      <c r="E35" s="23"/>
      <c r="F35" s="24"/>
      <c r="G35" s="27" t="s">
        <v>91</v>
      </c>
    </row>
    <row r="36" spans="1:7" s="4" customFormat="1" ht="13.2" x14ac:dyDescent="0.3">
      <c r="A36" s="19"/>
      <c r="B36" s="20" t="s">
        <v>64</v>
      </c>
      <c r="C36" s="21">
        <v>1</v>
      </c>
      <c r="D36" s="22">
        <f>7823.32</f>
        <v>7823.32</v>
      </c>
      <c r="E36" s="23"/>
      <c r="F36" s="24"/>
      <c r="G36" s="25">
        <f>D36/G7</f>
        <v>4000</v>
      </c>
    </row>
    <row r="37" spans="1:7" s="4" customFormat="1" ht="13.2" x14ac:dyDescent="0.3">
      <c r="A37" s="19"/>
      <c r="B37" s="20" t="s">
        <v>65</v>
      </c>
      <c r="C37" s="21">
        <v>1</v>
      </c>
      <c r="D37" s="22">
        <f>9779.15</f>
        <v>9779.15</v>
      </c>
      <c r="E37" s="23"/>
      <c r="F37" s="24"/>
      <c r="G37" s="25">
        <f>D37/G7</f>
        <v>5000</v>
      </c>
    </row>
    <row r="38" spans="1:7" s="4" customFormat="1" ht="13.2" x14ac:dyDescent="0.3">
      <c r="A38" s="19"/>
      <c r="B38" s="20" t="s">
        <v>66</v>
      </c>
      <c r="C38" s="21">
        <v>1</v>
      </c>
      <c r="D38" s="22">
        <f>12712.9</f>
        <v>12712.9</v>
      </c>
      <c r="E38" s="23"/>
      <c r="F38" s="24"/>
      <c r="G38" s="25">
        <f>D38/G7</f>
        <v>6500.0025564594062</v>
      </c>
    </row>
    <row r="39" spans="1:7" s="4" customFormat="1" ht="13.2" x14ac:dyDescent="0.3">
      <c r="A39" s="19"/>
      <c r="B39" s="20" t="s">
        <v>96</v>
      </c>
      <c r="C39" s="21"/>
      <c r="D39" s="22"/>
      <c r="E39" s="23"/>
      <c r="F39" s="24"/>
      <c r="G39" s="25"/>
    </row>
    <row r="40" spans="1:7" s="4" customFormat="1" ht="13.2" x14ac:dyDescent="0.3">
      <c r="A40" s="19"/>
      <c r="B40" s="20" t="s">
        <v>67</v>
      </c>
      <c r="C40" s="21">
        <v>1</v>
      </c>
      <c r="D40" s="22">
        <f>156.47</f>
        <v>156.47</v>
      </c>
      <c r="E40" s="23"/>
      <c r="F40" s="24"/>
      <c r="G40" s="25">
        <f>D40/G7</f>
        <v>80.001840650772309</v>
      </c>
    </row>
    <row r="41" spans="1:7" s="4" customFormat="1" ht="13.2" x14ac:dyDescent="0.3">
      <c r="A41" s="19"/>
      <c r="B41" s="20" t="s">
        <v>100</v>
      </c>
      <c r="C41" s="21">
        <v>1</v>
      </c>
      <c r="D41" s="22">
        <f>449.84</f>
        <v>449.84</v>
      </c>
      <c r="E41" s="23"/>
      <c r="F41" s="24"/>
      <c r="G41" s="25">
        <f>D41/G7</f>
        <v>229.99953983730691</v>
      </c>
    </row>
    <row r="42" spans="1:7" s="4" customFormat="1" ht="13.2" x14ac:dyDescent="0.3">
      <c r="A42" s="19"/>
      <c r="B42" s="20" t="s">
        <v>68</v>
      </c>
      <c r="C42" s="21">
        <v>1</v>
      </c>
      <c r="D42" s="22">
        <f>684.54</f>
        <v>684.54</v>
      </c>
      <c r="E42" s="23"/>
      <c r="F42" s="24"/>
      <c r="G42" s="25">
        <f>D42/G7</f>
        <v>349.99974435405937</v>
      </c>
    </row>
    <row r="43" spans="1:7" s="4" customFormat="1" ht="13.2" x14ac:dyDescent="0.3">
      <c r="A43" s="19"/>
      <c r="B43" s="20" t="s">
        <v>69</v>
      </c>
      <c r="C43" s="21">
        <v>1</v>
      </c>
      <c r="D43" s="26" t="s">
        <v>90</v>
      </c>
      <c r="E43" s="23"/>
      <c r="F43" s="24"/>
      <c r="G43" s="27" t="s">
        <v>92</v>
      </c>
    </row>
    <row r="44" spans="1:7" x14ac:dyDescent="0.3">
      <c r="A44" s="19"/>
      <c r="B44" s="20" t="s">
        <v>71</v>
      </c>
      <c r="C44" s="21">
        <v>1</v>
      </c>
      <c r="D44" s="22">
        <f>762.77</f>
        <v>762.77</v>
      </c>
      <c r="E44" s="23"/>
      <c r="F44" s="24"/>
      <c r="G44" s="25">
        <f>D44/G7</f>
        <v>389.99810822003957</v>
      </c>
    </row>
    <row r="45" spans="1:7" x14ac:dyDescent="0.3">
      <c r="A45" s="19"/>
      <c r="B45" s="20" t="s">
        <v>72</v>
      </c>
      <c r="C45" s="21">
        <v>1</v>
      </c>
      <c r="D45" s="22">
        <f>762.77</f>
        <v>762.77</v>
      </c>
      <c r="E45" s="23"/>
      <c r="F45" s="24"/>
      <c r="G45" s="25">
        <f>D45/G7</f>
        <v>389.99810822003957</v>
      </c>
    </row>
    <row r="46" spans="1:7" x14ac:dyDescent="0.3">
      <c r="A46" s="19"/>
      <c r="B46" s="20" t="s">
        <v>73</v>
      </c>
      <c r="C46" s="21">
        <v>1</v>
      </c>
      <c r="D46" s="22">
        <f>664.98</f>
        <v>664.98</v>
      </c>
      <c r="E46" s="23"/>
      <c r="F46" s="24"/>
      <c r="G46" s="25">
        <f>D46/G7</f>
        <v>339.99887515786139</v>
      </c>
    </row>
    <row r="47" spans="1:7" x14ac:dyDescent="0.3">
      <c r="A47" s="19"/>
      <c r="B47" s="20" t="s">
        <v>74</v>
      </c>
      <c r="C47" s="21">
        <v>1</v>
      </c>
      <c r="D47" s="22">
        <f>664.98</f>
        <v>664.98</v>
      </c>
      <c r="E47" s="23"/>
      <c r="F47" s="24"/>
      <c r="G47" s="25">
        <f>D47/G7</f>
        <v>339.99887515786139</v>
      </c>
    </row>
    <row r="48" spans="1:7" x14ac:dyDescent="0.3">
      <c r="A48" s="19"/>
      <c r="B48" s="20" t="s">
        <v>75</v>
      </c>
      <c r="C48" s="21">
        <v>1</v>
      </c>
      <c r="D48" s="22">
        <f>293.37</f>
        <v>293.37</v>
      </c>
      <c r="E48" s="23"/>
      <c r="F48" s="24"/>
      <c r="G48" s="25">
        <f>D48/G7</f>
        <v>149.99769918653462</v>
      </c>
    </row>
    <row r="49" spans="1:7" x14ac:dyDescent="0.3">
      <c r="A49" s="19"/>
      <c r="B49" s="20" t="s">
        <v>76</v>
      </c>
      <c r="C49" s="21">
        <v>1</v>
      </c>
      <c r="D49" s="22">
        <f>547.63</f>
        <v>547.63</v>
      </c>
      <c r="E49" s="23"/>
      <c r="F49" s="24"/>
      <c r="G49" s="25">
        <f>D49/G7</f>
        <v>279.99877289948512</v>
      </c>
    </row>
    <row r="50" spans="1:7" x14ac:dyDescent="0.3">
      <c r="A50" s="28"/>
      <c r="B50" s="29" t="s">
        <v>77</v>
      </c>
      <c r="C50" s="30">
        <v>1</v>
      </c>
      <c r="D50" s="31">
        <f>547.63</f>
        <v>547.63</v>
      </c>
      <c r="E50" s="32"/>
      <c r="F50" s="33"/>
      <c r="G50" s="34">
        <f>D50/G7</f>
        <v>279.99877289948512</v>
      </c>
    </row>
    <row r="51" spans="1:7" x14ac:dyDescent="0.3">
      <c r="A51" s="35"/>
      <c r="B51" s="36" t="s">
        <v>78</v>
      </c>
      <c r="C51" s="37">
        <v>1</v>
      </c>
      <c r="D51" s="38">
        <f>664.98</f>
        <v>664.98</v>
      </c>
      <c r="E51" s="35"/>
      <c r="F51" s="35"/>
      <c r="G51" s="25">
        <f>D51/G7</f>
        <v>339.99887515786139</v>
      </c>
    </row>
    <row r="52" spans="1:7" x14ac:dyDescent="0.3">
      <c r="A52" s="35"/>
      <c r="B52" s="36" t="s">
        <v>83</v>
      </c>
      <c r="C52" s="37">
        <v>1</v>
      </c>
      <c r="D52" s="38">
        <f>185.8</f>
        <v>185.8</v>
      </c>
      <c r="E52" s="35"/>
      <c r="F52" s="35"/>
      <c r="G52" s="25">
        <f>D52/G7</f>
        <v>94.998031526257407</v>
      </c>
    </row>
    <row r="53" spans="1:7" x14ac:dyDescent="0.3">
      <c r="A53" s="35"/>
      <c r="B53" s="36" t="s">
        <v>94</v>
      </c>
      <c r="C53" s="37">
        <v>1</v>
      </c>
      <c r="D53" s="38">
        <f>48.9</f>
        <v>48.9</v>
      </c>
      <c r="E53" s="35"/>
      <c r="F53" s="35"/>
      <c r="G53" s="25">
        <f>D53/G7</f>
        <v>25.002172990495083</v>
      </c>
    </row>
    <row r="54" spans="1:7" x14ac:dyDescent="0.3">
      <c r="A54" s="35"/>
      <c r="B54" s="36" t="s">
        <v>84</v>
      </c>
      <c r="C54" s="37">
        <v>1</v>
      </c>
      <c r="D54" s="38">
        <f>78.23</f>
        <v>78.23</v>
      </c>
      <c r="E54" s="35"/>
      <c r="F54" s="35"/>
      <c r="G54" s="25">
        <f>D54/G7</f>
        <v>39.998363865980174</v>
      </c>
    </row>
    <row r="55" spans="1:7" x14ac:dyDescent="0.3">
      <c r="A55" s="35"/>
      <c r="B55" s="36" t="s">
        <v>97</v>
      </c>
      <c r="C55" s="37"/>
      <c r="D55" s="38"/>
      <c r="E55" s="35"/>
      <c r="F55" s="35"/>
      <c r="G55" s="25"/>
    </row>
    <row r="56" spans="1:7" x14ac:dyDescent="0.3">
      <c r="A56" s="35"/>
      <c r="B56" s="36" t="s">
        <v>85</v>
      </c>
      <c r="C56" s="37">
        <v>1</v>
      </c>
      <c r="D56" s="38">
        <f>58.67</f>
        <v>58.67</v>
      </c>
      <c r="E56" s="35"/>
      <c r="F56" s="35"/>
      <c r="G56" s="25">
        <f>D56/G7</f>
        <v>29.997494669782139</v>
      </c>
    </row>
    <row r="57" spans="1:7" x14ac:dyDescent="0.3">
      <c r="A57" s="35"/>
      <c r="B57" s="36" t="s">
        <v>86</v>
      </c>
      <c r="C57" s="37">
        <v>1</v>
      </c>
      <c r="D57" s="38">
        <f>185.8</f>
        <v>185.8</v>
      </c>
      <c r="E57" s="35"/>
      <c r="F57" s="35"/>
      <c r="G57" s="25">
        <f>D57/G7</f>
        <v>94.998031526257407</v>
      </c>
    </row>
    <row r="58" spans="1:7" x14ac:dyDescent="0.3">
      <c r="A58" s="35"/>
      <c r="B58" s="36" t="s">
        <v>87</v>
      </c>
      <c r="C58" s="37">
        <v>1</v>
      </c>
      <c r="D58" s="38">
        <f>185.8</f>
        <v>185.8</v>
      </c>
      <c r="E58" s="35"/>
      <c r="F58" s="35"/>
      <c r="G58" s="25">
        <f>D58/G7</f>
        <v>94.998031526257407</v>
      </c>
    </row>
    <row r="59" spans="1:7" x14ac:dyDescent="0.3">
      <c r="A59" s="35"/>
      <c r="B59" s="36" t="s">
        <v>88</v>
      </c>
      <c r="C59" s="37">
        <v>1</v>
      </c>
      <c r="D59" s="38">
        <f>156.47</f>
        <v>156.47</v>
      </c>
      <c r="E59" s="35"/>
      <c r="F59" s="35"/>
      <c r="G59" s="25">
        <f>D59/G7</f>
        <v>80.001840650772309</v>
      </c>
    </row>
    <row r="60" spans="1:7" x14ac:dyDescent="0.3">
      <c r="A60" s="35"/>
      <c r="B60" s="36" t="s">
        <v>95</v>
      </c>
      <c r="C60" s="37">
        <v>1</v>
      </c>
      <c r="D60" s="38">
        <f>19.56</f>
        <v>19.559999999999999</v>
      </c>
      <c r="E60" s="35"/>
      <c r="F60" s="35"/>
      <c r="G60" s="25">
        <f>D60/G7</f>
        <v>10.000869196198034</v>
      </c>
    </row>
    <row r="61" spans="1:7" x14ac:dyDescent="0.3">
      <c r="A61" s="35"/>
      <c r="B61" s="36" t="s">
        <v>89</v>
      </c>
      <c r="C61" s="37">
        <v>1</v>
      </c>
      <c r="D61" s="38">
        <f>488.96</f>
        <v>488.96</v>
      </c>
      <c r="E61" s="35"/>
      <c r="F61" s="35"/>
      <c r="G61" s="25">
        <f>D61/G7</f>
        <v>250.00127822970299</v>
      </c>
    </row>
    <row r="62" spans="1:7" x14ac:dyDescent="0.3">
      <c r="A62" s="35"/>
      <c r="B62" s="36" t="s">
        <v>79</v>
      </c>
      <c r="C62" s="37">
        <v>1</v>
      </c>
      <c r="D62" s="38">
        <f>58.67</f>
        <v>58.67</v>
      </c>
      <c r="E62" s="35"/>
      <c r="F62" s="35"/>
      <c r="G62" s="25">
        <f>D62/G7</f>
        <v>29.997494669782139</v>
      </c>
    </row>
    <row r="63" spans="1:7" x14ac:dyDescent="0.3">
      <c r="A63" s="35"/>
      <c r="B63" s="36" t="s">
        <v>80</v>
      </c>
      <c r="C63" s="37">
        <v>1</v>
      </c>
      <c r="D63" s="38">
        <f>78.23</f>
        <v>78.23</v>
      </c>
      <c r="E63" s="35"/>
      <c r="F63" s="35"/>
      <c r="G63" s="25">
        <f>D63/G7</f>
        <v>39.998363865980174</v>
      </c>
    </row>
    <row r="64" spans="1:7" x14ac:dyDescent="0.3">
      <c r="A64" s="35"/>
      <c r="B64" s="36" t="s">
        <v>81</v>
      </c>
      <c r="C64" s="37">
        <v>1</v>
      </c>
      <c r="D64" s="38">
        <f>78.23</f>
        <v>78.23</v>
      </c>
      <c r="E64" s="35"/>
      <c r="F64" s="35"/>
      <c r="G64" s="25">
        <f>D64/G7</f>
        <v>39.998363865980174</v>
      </c>
    </row>
    <row r="65" spans="1:7" x14ac:dyDescent="0.3">
      <c r="A65" s="35"/>
      <c r="B65" s="36" t="s">
        <v>82</v>
      </c>
      <c r="C65" s="37">
        <v>1</v>
      </c>
      <c r="D65" s="38">
        <f>88.01</f>
        <v>88.01</v>
      </c>
      <c r="E65" s="35"/>
      <c r="F65" s="35"/>
      <c r="G65" s="25">
        <f>D65/G7</f>
        <v>44.998798464079194</v>
      </c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Krasi</cp:lastModifiedBy>
  <cp:lastPrinted>2019-06-03T12:05:00Z</cp:lastPrinted>
  <dcterms:created xsi:type="dcterms:W3CDTF">2019-05-29T08:54:00Z</dcterms:created>
  <dcterms:modified xsi:type="dcterms:W3CDTF">2025-10-08T12:46:27Z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1CBFA9E2A4D14F0CA75C62795718AAAE_12</vt:lpwstr>
  </property>
  <property fmtid="{D5CDD505-2E9C-101B-9397-08002B2CF9AE}" pid="3" name="KSOProductBuildVer">
    <vt:lpwstr>1033-12.2.0.23131</vt:lpwstr>
  </property>
</Properties>
</file>