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<sst xmlns="http://schemas.openxmlformats.org/spreadsheetml/2006/main" count="673" uniqueCount="458">
  <si>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</si>
  <si>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</si>
  <si>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</si>
  <si>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</si>
  <si>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</si>
  <si>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</si>
  <si>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</si>
  <si>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</si>
  <si>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</si>
  <si>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</si>
  <si>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</si>
  <si>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</si>
  <si>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</si>
  <si>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</si>
  <si>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</si>
  <si>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</si>
  <si>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</si>
  <si>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</si>
  <si>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</si>
  <si>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</si>
  <si>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</si>
  <si>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</si>
  <si>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</si>
  <si>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</si>
  <si>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</si>
  <si>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</si>
  <si>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</si>
  <si>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</si>
  <si>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</si>
  <si>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</si>
  <si>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</si>
  <si>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</si>
  <si>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</si>
  <si>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</si>
  <si>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</si>
  <si>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</si>
  <si>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</si>
  <si>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</si>
  <si>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</si>
  <si>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</si>
  <si>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</si>
  <si>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</si>
  <si>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</si>
  <si>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</si>
  <si>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</si>
  <si>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</si>
  <si>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</si>
  <si>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</si>
  <si>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</si>
  <si>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</si>
  <si>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</si>
  <si>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</si>
  <si>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</si>
  <si>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</si>
  <si>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</si>
  <si>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</si>
  <si>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</si>
  <si>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</si>
  <si>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</si>
  <si>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</si>
  <si>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</si>
  <si>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</si>
  <si>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</si>
  <si>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</si>
  <si>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</si>
  <si>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</si>
  <si>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</si>
  <si>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</si>
  <si>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</si>
  <si>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</si>
  <si>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</si>
  <si>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</si>
  <si>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</si>
  <si>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</si>
  <si>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</si>
  <si>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</si>
  <si>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</si>
  <si>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</si>
  <si>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</si>
  <si>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</si>
  <si>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</si>
  <si>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</si>
  <si>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</si>
  <si>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</si>
  <si>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</si>
  <si>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</si>
  <si>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</si>
  <si>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</si>
  <si>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</si>
  <si>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</si>
  <si>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</si>
  <si>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</si>
  <si>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</si>
  <si>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</si>
  <si>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</si>
  <si>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</si>
  <si>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</si>
  <si>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</si>
  <si>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</si>
  <si>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</si>
  <si>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</si>
  <si>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</si>
  <si>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</si>
  <si>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</si>
  <si>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</si>
  <si>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</si>
  <si>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</si>
  <si>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</si>
  <si>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</si>
  <si>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</si>
  <si>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</si>
  <si>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</si>
  <si>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</si>
  <si>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</si>
  <si>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</si>
  <si>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</si>
  <si>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</si>
  <si>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</si>
  <si>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</si>
  <si>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</si>
  <si>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</si>
  <si>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</si>
  <si>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</si>
  <si>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</si>
  <si>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</si>
  <si>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</si>
  <si>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</si>
  <si>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</si>
  <si>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</si>
  <si>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</si>
  <si>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</si>
  <si>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</si>
  <si>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</si>
  <si>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</si>
  <si>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</si>
  <si>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</si>
  <si>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</si>
  <si>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</si>
  <si>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</si>
  <si>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</si>
  <si>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</si>
  <si>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</si>
  <si>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</si>
  <si>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</si>
  <si>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</si>
  <si>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</si>
  <si>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</si>
  <si>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</si>
  <si>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</si>
  <si>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</si>
  <si>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</si>
  <si>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</si>
  <si>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</si>
  <si>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</si>
  <si>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</si>
  <si>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</si>
  <si>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</si>
  <si>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</si>
  <si>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</si>
  <si>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</si>
  <si>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</si>
  <si>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</si>
  <si>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</si>
  <si>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</si>
  <si>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</si>
  <si>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</si>
  <si>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</si>
  <si>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</si>
  <si>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</si>
  <si>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</si>
  <si>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</si>
  <si>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</si>
  <si>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</si>
  <si>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</si>
  <si>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</si>
  <si>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</si>
  <si>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</si>
  <si>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</si>
  <si>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</si>
  <si>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</si>
  <si>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</si>
  <si>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</si>
  <si>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</si>
  <si>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</si>
  <si>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</si>
  <si>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</si>
  <si>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</si>
  <si>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</si>
  <si>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</si>
  <si>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</si>
  <si>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</si>
  <si>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</si>
  <si>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</si>
  <si>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</si>
  <si>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</si>
  <si>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</si>
  <si>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</si>
  <si>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</si>
  <si>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</si>
  <si>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</si>
  <si>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</si>
  <si>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</si>
  <si>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</si>
  <si>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</si>
  <si>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</si>
  <si>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</si>
  <si>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</si>
  <si>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</si>
  <si>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</si>
  <si>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</si>
  <si>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</si>
  <si>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</si>
  <si>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</si>
  <si>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</si>
  <si>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</si>
  <si>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</si>
  <si>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</si>
  <si>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</si>
  <si>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</si>
  <si>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</si>
  <si>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</si>
  <si>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</si>
  <si>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</si>
  <si>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</si>
  <si>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</si>
  <si>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</si>
  <si>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</si>
  <si>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</si>
  <si>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</si>
  <si>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</si>
  <si>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</si>
  <si>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</si>
  <si>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</si>
  <si>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</si>
  <si>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</si>
  <si>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</si>
  <si>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</si>
  <si>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</si>
  <si>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</si>
  <si>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</si>
  <si>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</si>
  <si>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</si>
  <si>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</si>
  <si>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</si>
  <si>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</si>
  <si>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</si>
  <si>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</si>
  <si>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</si>
  <si>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</si>
  <si>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</si>
  <si>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</si>
  <si>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</si>
  <si>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</si>
  <si>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</si>
  <si>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</si>
  <si>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</si>
  <si>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</si>
  <si>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</si>
  <si>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</si>
  <si>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</si>
  <si>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</si>
  <si>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</si>
  <si>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</si>
  <si>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</si>
  <si>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</si>
  <si>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</si>
  <si>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</si>
  <si>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</si>
  <si>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</si>
  <si>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</si>
  <si>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</si>
  <si>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</si>
  <si>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</si>
  <si>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</si>
  <si>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</si>
  <si>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</si>
  <si>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</si>
  <si>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</si>
  <si>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</si>
  <si>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</si>
  <si>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</si>
  <si>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</si>
  <si>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</si>
  <si>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</si>
  <si>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</si>
  <si>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</si>
  <si>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</si>
  <si>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</si>
  <si>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</si>
  <si>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</si>
  <si>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</si>
  <si>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</si>
  <si>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</si>
  <si>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</si>
  <si>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</si>
  <si>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</si>
  <si>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</si>
  <si>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</si>
  <si>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</si>
  <si>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</si>
  <si>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</si>
  <si>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</si>
  <si>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</si>
  <si>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</si>
  <si>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</si>
  <si>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</si>
  <si>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</si>
  <si>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</si>
  <si>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</si>
  <si>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</si>
  <si>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</si>
  <si>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</si>
  <si>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</si>
  <si>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</si>
  <si>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</si>
  <si>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</si>
  <si>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</si>
  <si>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</si>
  <si>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</si>
  <si>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</si>
  <si>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</si>
  <si>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</si>
  <si>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</si>
  <si>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</si>
  <si>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</si>
  <si>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</si>
  <si>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</si>
  <si>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</si>
  <si>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</si>
  <si>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</si>
  <si>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</si>
  <si>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</si>
  <si>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</si>
  <si>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</si>
  <si>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</si>
  <si>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</si>
  <si>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</si>
  <si>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</si>
  <si>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</si>
  <si>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</si>
  <si>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</si>
  <si>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</si>
  <si>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</si>
  <si>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</si>
  <si>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</si>
  <si>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</si>
  <si>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</si>
  <si>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</si>
  <si>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</si>
  <si>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</si>
  <si>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</si>
  <si>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</si>
  <si>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</si>
  <si>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</si>
  <si>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</si>
  <si>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</si>
  <si>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</si>
  <si>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</si>
  <si>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</si>
  <si>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</si>
  <si>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</si>
  <si>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</si>
  <si>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</si>
  <si>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</si>
  <si>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</si>
  <si>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</si>
  <si>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</si>
  <si>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</si>
  <si>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</si>
  <si>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</si>
  <si>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</si>
  <si>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</si>
  <si>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</si>
  <si>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</si>
  <si>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</si>
  <si>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</si>
  <si>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</si>
  <si>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</si>
  <si>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</si>
  <si>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</si>
  <si>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</si>
  <si>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</si>
  <si>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</si>
  <si>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</si>
  <si>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</si>
  <si>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</si>
  <si>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</si>
  <si>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</si>
  <si>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</si>
  <si>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</si>
  <si>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</si>
  <si>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</si>
  <si>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</si>
  <si>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</si>
  <si>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</si>
  <si>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</si>
  <si>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</si>
  <si>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</si>
  <si>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</si>
  <si>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</si>
  <si>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</si>
  <si>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</si>
  <si>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</si>
  <si>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</si>
  <si>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</si>
  <si>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</si>
  <si>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</si>
  <si>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</si>
  <si>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</si>
  <si>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</si>
  <si>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</si>
  <si>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</si>
  <si>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</si>
  <si>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</si>
  <si>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</si>
  <si>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</si>
  <si>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</si>
  <si>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</si>
  <si>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</si>
  <si>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</si>
  <si>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</si>
  <si>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</si>
  <si>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</si>
  <si>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</si>
  <si>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</si>
  <si>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</si>
  <si>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</si>
  <si>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</si>
  <si>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</si>
  <si>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</si>
  <si>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</si>
  <si>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</si>
  <si>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</si>
  <si>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</si>
  <si>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</si>
  <si>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</si>
  <si>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</si>
  <si>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</si>
  <si>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</si>
  <si>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</si>
  <si>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</si>
  <si>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</si>
  <si>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</si>
  <si>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</si>
  <si>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</si>
  <si>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</si>
  <si>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</si>
  <si>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</si>
  <si>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</si>
  <si>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</si>
  <si>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</si>
  <si>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</si>
  <si>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</si>
  <si>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</si>
  <si>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</si>
  <si>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МИНИСТЕРСТВО НА ЗДРАВЕОПАЗВАНЕТО</t>
  </si>
  <si>
    <t xml:space="preserve">МАРИЯ БЕЛОМОРОВА </t>
  </si>
  <si>
    <t>ПРОФ. КОСТАДИН АНГЕЛОВ, ДМН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</si>
</sst>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;[Red]\(#,##0.00\)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68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5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154" fillId="40" borderId="26" xfId="57" applyFont="1" applyFill="1" applyBorder="1">
      <alignment/>
      <protection/>
    </xf>
    <xf numFmtId="0" fontId="154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8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32" borderId="29" xfId="0" applyNumberFormat="1" applyFont="1" applyFill="1" applyBorder="1" applyAlignment="1" applyProtection="1">
      <alignment horizontal="center"/>
      <protection/>
    </xf>
    <xf numFmtId="168" fontId="12" fillId="32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7" fontId="161" fillId="33" borderId="29" xfId="0" applyNumberFormat="1" applyFont="1" applyFill="1" applyBorder="1" applyAlignment="1" applyProtection="1">
      <alignment horizontal="center"/>
      <protection locked="0"/>
    </xf>
    <xf numFmtId="177" fontId="161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2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3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3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3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3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3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3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3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3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8" fontId="5" fillId="39" borderId="68" xfId="60" applyNumberFormat="1" applyFont="1" applyFill="1" applyBorder="1" applyAlignment="1" applyProtection="1">
      <alignment horizontal="left"/>
      <protection/>
    </xf>
    <xf numFmtId="168" fontId="5" fillId="39" borderId="40" xfId="60" applyNumberFormat="1" applyFont="1" applyFill="1" applyBorder="1" applyAlignment="1" applyProtection="1">
      <alignment horizontal="left"/>
      <protection/>
    </xf>
    <xf numFmtId="168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5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32" borderId="84" xfId="0" applyNumberFormat="1" applyFont="1" applyFill="1" applyBorder="1" applyAlignment="1" applyProtection="1">
      <alignment/>
      <protection/>
    </xf>
    <xf numFmtId="178" fontId="3" fillId="32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8" fillId="39" borderId="104" xfId="0" applyNumberFormat="1" applyFont="1" applyFill="1" applyBorder="1" applyAlignment="1" applyProtection="1" quotePrefix="1">
      <alignment horizontal="center"/>
      <protection/>
    </xf>
    <xf numFmtId="185" fontId="164" fillId="41" borderId="104" xfId="0" applyNumberFormat="1" applyFont="1" applyFill="1" applyBorder="1" applyAlignment="1" applyProtection="1" quotePrefix="1">
      <alignment horizontal="center"/>
      <protection/>
    </xf>
    <xf numFmtId="185" fontId="165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166" fillId="38" borderId="106" xfId="0" applyNumberFormat="1" applyFont="1" applyFill="1" applyBorder="1" applyAlignment="1" applyProtection="1">
      <alignment horizontal="center"/>
      <protection/>
    </xf>
    <xf numFmtId="176" fontId="166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67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3" fillId="43" borderId="110" xfId="0" applyNumberFormat="1" applyFont="1" applyFill="1" applyBorder="1" applyAlignment="1" applyProtection="1">
      <alignment/>
      <protection/>
    </xf>
    <xf numFmtId="178" fontId="33" fillId="43" borderId="94" xfId="0" applyNumberFormat="1" applyFont="1" applyFill="1" applyBorder="1" applyAlignment="1" applyProtection="1">
      <alignment/>
      <protection/>
    </xf>
    <xf numFmtId="178" fontId="33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3" fillId="43" borderId="113" xfId="0" applyNumberFormat="1" applyFont="1" applyFill="1" applyBorder="1" applyAlignment="1" applyProtection="1">
      <alignment/>
      <protection/>
    </xf>
    <xf numFmtId="178" fontId="12" fillId="43" borderId="112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68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66" fontId="58" fillId="50" borderId="29" xfId="64" applyNumberFormat="1" applyFont="1" applyFill="1" applyBorder="1" applyAlignment="1" applyProtection="1">
      <alignment horizontal="center" vertical="center"/>
      <protection locked="0"/>
    </xf>
    <xf numFmtId="168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74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2" fillId="33" borderId="29" xfId="64" applyNumberFormat="1" applyFont="1" applyFill="1" applyBorder="1" applyAlignment="1" applyProtection="1">
      <alignment horizontal="center" vertical="center"/>
      <protection/>
    </xf>
    <xf numFmtId="166" fontId="173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32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4" fillId="33" borderId="73" xfId="0" applyNumberFormat="1" applyFont="1" applyFill="1" applyBorder="1" applyAlignment="1" applyProtection="1" quotePrefix="1">
      <alignment/>
      <protection/>
    </xf>
    <xf numFmtId="168" fontId="175" fillId="33" borderId="73" xfId="0" applyNumberFormat="1" applyFont="1" applyFill="1" applyBorder="1" applyAlignment="1" applyProtection="1" quotePrefix="1">
      <alignment/>
      <protection/>
    </xf>
    <xf numFmtId="168" fontId="174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4" fillId="33" borderId="118" xfId="0" applyNumberFormat="1" applyFont="1" applyFill="1" applyBorder="1" applyAlignment="1" applyProtection="1" quotePrefix="1">
      <alignment/>
      <protection/>
    </xf>
    <xf numFmtId="168" fontId="174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4" fillId="32" borderId="118" xfId="0" applyNumberFormat="1" applyFont="1" applyFill="1" applyBorder="1" applyAlignment="1" applyProtection="1" quotePrefix="1">
      <alignment/>
      <protection/>
    </xf>
    <xf numFmtId="168" fontId="175" fillId="32" borderId="34" xfId="0" applyNumberFormat="1" applyFont="1" applyFill="1" applyBorder="1" applyAlignment="1" applyProtection="1" quotePrefix="1">
      <alignment/>
      <protection/>
    </xf>
    <xf numFmtId="168" fontId="174" fillId="33" borderId="88" xfId="0" applyNumberFormat="1" applyFont="1" applyFill="1" applyBorder="1" applyAlignment="1" applyProtection="1" quotePrefix="1">
      <alignment/>
      <protection/>
    </xf>
    <xf numFmtId="168" fontId="175" fillId="33" borderId="89" xfId="0" applyNumberFormat="1" applyFont="1" applyFill="1" applyBorder="1" applyAlignment="1" applyProtection="1" quotePrefix="1">
      <alignment/>
      <protection/>
    </xf>
    <xf numFmtId="168" fontId="175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6" fontId="38" fillId="51" borderId="120" xfId="0" applyNumberFormat="1" applyFont="1" applyFill="1" applyBorder="1" applyAlignment="1" applyProtection="1">
      <alignment horizontal="center"/>
      <protection/>
    </xf>
    <xf numFmtId="176" fontId="39" fillId="42" borderId="120" xfId="0" applyNumberFormat="1" applyFont="1" applyFill="1" applyBorder="1" applyAlignment="1" applyProtection="1">
      <alignment horizontal="center"/>
      <protection/>
    </xf>
    <xf numFmtId="176" fontId="176" fillId="51" borderId="120" xfId="0" applyNumberFormat="1" applyFont="1" applyFill="1" applyBorder="1" applyAlignment="1" applyProtection="1">
      <alignment horizontal="center"/>
      <protection/>
    </xf>
    <xf numFmtId="176" fontId="177" fillId="42" borderId="120" xfId="0" applyNumberFormat="1" applyFont="1" applyFill="1" applyBorder="1" applyAlignment="1" applyProtection="1">
      <alignment horizontal="center"/>
      <protection/>
    </xf>
    <xf numFmtId="176" fontId="38" fillId="5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178" fillId="52" borderId="120" xfId="0" applyNumberFormat="1" applyFont="1" applyFill="1" applyBorder="1" applyAlignment="1" applyProtection="1">
      <alignment horizontal="center"/>
      <protection/>
    </xf>
    <xf numFmtId="176" fontId="177" fillId="52" borderId="120" xfId="0" applyNumberFormat="1" applyFont="1" applyFill="1" applyBorder="1" applyAlignment="1" applyProtection="1">
      <alignment horizontal="center"/>
      <protection/>
    </xf>
    <xf numFmtId="176" fontId="38" fillId="40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179" fillId="40" borderId="120" xfId="0" applyNumberFormat="1" applyFont="1" applyFill="1" applyBorder="1" applyAlignment="1" applyProtection="1">
      <alignment horizontal="center"/>
      <protection/>
    </xf>
    <xf numFmtId="176" fontId="180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166" fillId="38" borderId="121" xfId="0" applyNumberFormat="1" applyFont="1" applyFill="1" applyBorder="1" applyAlignment="1" applyProtection="1">
      <alignment horizontal="center"/>
      <protection/>
    </xf>
    <xf numFmtId="176" fontId="166" fillId="38" borderId="122" xfId="0" applyNumberFormat="1" applyFont="1" applyFill="1" applyBorder="1" applyAlignment="1" applyProtection="1">
      <alignment horizontal="center"/>
      <protection/>
    </xf>
    <xf numFmtId="168" fontId="12" fillId="32" borderId="121" xfId="0" applyNumberFormat="1" applyFont="1" applyFill="1" applyBorder="1" applyAlignment="1" applyProtection="1">
      <alignment horizontal="center"/>
      <protection/>
    </xf>
    <xf numFmtId="168" fontId="33" fillId="32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1" fillId="43" borderId="44" xfId="65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3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3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3" fillId="43" borderId="10" xfId="0" applyNumberFormat="1" applyFont="1" applyFill="1" applyBorder="1" applyAlignment="1" applyProtection="1">
      <alignment/>
      <protection locked="0"/>
    </xf>
    <xf numFmtId="168" fontId="167" fillId="32" borderId="0" xfId="0" applyNumberFormat="1" applyFont="1" applyFill="1" applyBorder="1" applyAlignment="1" applyProtection="1" quotePrefix="1">
      <alignment horizontal="center"/>
      <protection/>
    </xf>
    <xf numFmtId="168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8" xfId="0" applyNumberFormat="1" applyFont="1" applyFill="1" applyBorder="1" applyAlignment="1" applyProtection="1">
      <alignment/>
      <protection/>
    </xf>
    <xf numFmtId="178" fontId="3" fillId="32" borderId="58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8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9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1" fontId="24" fillId="32" borderId="71" xfId="58" applyNumberFormat="1" applyFont="1" applyFill="1" applyBorder="1" applyAlignment="1">
      <alignment/>
      <protection/>
    </xf>
    <xf numFmtId="191" fontId="24" fillId="32" borderId="18" xfId="58" applyNumberFormat="1" applyFont="1" applyFill="1" applyBorder="1" applyAlignment="1">
      <alignment/>
      <protection/>
    </xf>
    <xf numFmtId="191" fontId="24" fillId="32" borderId="21" xfId="58" applyNumberFormat="1" applyFont="1" applyFill="1" applyBorder="1" applyAlignment="1">
      <alignment/>
      <protection/>
    </xf>
    <xf numFmtId="191" fontId="24" fillId="45" borderId="71" xfId="58" applyNumberFormat="1" applyFont="1" applyFill="1" applyBorder="1" applyAlignment="1">
      <alignment/>
      <protection/>
    </xf>
    <xf numFmtId="191" fontId="24" fillId="45" borderId="18" xfId="58" applyNumberFormat="1" applyFont="1" applyFill="1" applyBorder="1" applyAlignment="1">
      <alignment/>
      <protection/>
    </xf>
    <xf numFmtId="191" fontId="24" fillId="45" borderId="21" xfId="58" applyNumberFormat="1" applyFont="1" applyFill="1" applyBorder="1" applyAlignment="1">
      <alignment/>
      <protection/>
    </xf>
    <xf numFmtId="195" fontId="24" fillId="33" borderId="0" xfId="57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4" fontId="182" fillId="39" borderId="29" xfId="0" applyNumberFormat="1" applyFont="1" applyFill="1" applyBorder="1" applyAlignment="1" applyProtection="1">
      <alignment horizontal="center"/>
      <protection/>
    </xf>
    <xf numFmtId="174" fontId="183" fillId="39" borderId="29" xfId="0" applyNumberFormat="1" applyFont="1" applyFill="1" applyBorder="1" applyAlignment="1" applyProtection="1">
      <alignment horizontal="center"/>
      <protection/>
    </xf>
    <xf numFmtId="185" fontId="158" fillId="39" borderId="29" xfId="0" applyNumberFormat="1" applyFont="1" applyFill="1" applyBorder="1" applyAlignment="1" applyProtection="1" quotePrefix="1">
      <alignment horizontal="center"/>
      <protection/>
    </xf>
    <xf numFmtId="173" fontId="159" fillId="41" borderId="29" xfId="0" applyNumberFormat="1" applyFont="1" applyFill="1" applyBorder="1" applyAlignment="1" applyProtection="1" quotePrefix="1">
      <alignment horizontal="center"/>
      <protection/>
    </xf>
    <xf numFmtId="185" fontId="164" fillId="41" borderId="29" xfId="0" applyNumberFormat="1" applyFont="1" applyFill="1" applyBorder="1" applyAlignment="1" applyProtection="1" quotePrefix="1">
      <alignment horizontal="center"/>
      <protection/>
    </xf>
    <xf numFmtId="173" fontId="164" fillId="41" borderId="29" xfId="0" applyNumberFormat="1" applyFont="1" applyFill="1" applyBorder="1" applyAlignment="1" applyProtection="1" quotePrefix="1">
      <alignment horizontal="center"/>
      <protection/>
    </xf>
    <xf numFmtId="173" fontId="171" fillId="49" borderId="29" xfId="0" applyNumberFormat="1" applyFont="1" applyFill="1" applyBorder="1" applyAlignment="1" applyProtection="1" quotePrefix="1">
      <alignment horizontal="center"/>
      <protection/>
    </xf>
    <xf numFmtId="185" fontId="165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4" fillId="48" borderId="30" xfId="65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204" fontId="24" fillId="33" borderId="0" xfId="58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3" fontId="24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71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5" fillId="39" borderId="104" xfId="0" applyNumberFormat="1" applyFont="1" applyFill="1" applyBorder="1" applyAlignment="1" applyProtection="1" quotePrefix="1">
      <alignment horizontal="center"/>
      <protection/>
    </xf>
    <xf numFmtId="205" fontId="159" fillId="41" borderId="104" xfId="0" applyNumberFormat="1" applyFont="1" applyFill="1" applyBorder="1" applyAlignment="1" applyProtection="1" quotePrefix="1">
      <alignment horizontal="center"/>
      <protection/>
    </xf>
    <xf numFmtId="205" fontId="171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6" fillId="32" borderId="47" xfId="0" applyNumberFormat="1" applyFont="1" applyFill="1" applyBorder="1" applyAlignment="1" applyProtection="1">
      <alignment horizontal="center"/>
      <protection locked="0"/>
    </xf>
    <xf numFmtId="205" fontId="185" fillId="39" borderId="29" xfId="0" applyNumberFormat="1" applyFont="1" applyFill="1" applyBorder="1" applyAlignment="1" applyProtection="1">
      <alignment horizontal="center"/>
      <protection/>
    </xf>
    <xf numFmtId="205" fontId="159" fillId="41" borderId="29" xfId="0" applyNumberFormat="1" applyFont="1" applyFill="1" applyBorder="1" applyAlignment="1" applyProtection="1" quotePrefix="1">
      <alignment horizontal="center"/>
      <protection/>
    </xf>
    <xf numFmtId="205" fontId="171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7" fillId="33" borderId="47" xfId="0" applyNumberFormat="1" applyFont="1" applyFill="1" applyBorder="1" applyAlignment="1" applyProtection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left"/>
      <protection/>
    </xf>
    <xf numFmtId="170" fontId="27" fillId="45" borderId="0" xfId="57" applyNumberFormat="1" applyFont="1" applyFill="1" applyBorder="1" applyAlignment="1">
      <alignment horizontal="center"/>
      <protection/>
    </xf>
    <xf numFmtId="173" fontId="27" fillId="45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45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2" fontId="19" fillId="32" borderId="71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71" fontId="69" fillId="33" borderId="0" xfId="57" applyNumberFormat="1" applyFont="1" applyFill="1" applyBorder="1" applyAlignment="1">
      <alignment/>
      <protection/>
    </xf>
    <xf numFmtId="172" fontId="69" fillId="38" borderId="0" xfId="57" applyNumberFormat="1" applyFont="1" applyFill="1" applyBorder="1" applyAlignment="1">
      <alignment/>
      <protection/>
    </xf>
    <xf numFmtId="204" fontId="69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69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71" fontId="69" fillId="32" borderId="20" xfId="57" applyNumberFormat="1" applyFont="1" applyFill="1" applyBorder="1">
      <alignment/>
      <protection/>
    </xf>
    <xf numFmtId="170" fontId="69" fillId="32" borderId="20" xfId="57" applyNumberFormat="1" applyFont="1" applyFill="1" applyBorder="1" applyAlignment="1">
      <alignment horizontal="left"/>
      <protection/>
    </xf>
    <xf numFmtId="194" fontId="24" fillId="33" borderId="0" xfId="57" applyNumberFormat="1" applyFont="1" applyFill="1" applyBorder="1" applyAlignment="1">
      <alignment horizontal="center"/>
      <protection/>
    </xf>
    <xf numFmtId="196" fontId="59" fillId="32" borderId="19" xfId="58" applyNumberFormat="1" applyFont="1" applyFill="1" applyBorder="1" applyAlignment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92" fontId="59" fillId="45" borderId="0" xfId="58" applyNumberFormat="1" applyFont="1" applyFill="1" applyBorder="1" applyAlignment="1">
      <alignment horizontal="center"/>
      <protection/>
    </xf>
    <xf numFmtId="197" fontId="59" fillId="32" borderId="0" xfId="58" applyNumberFormat="1" applyFont="1" applyFill="1" applyBorder="1" applyAlignment="1">
      <alignment horizontal="center"/>
      <protection/>
    </xf>
    <xf numFmtId="198" fontId="59" fillId="32" borderId="20" xfId="58" applyNumberFormat="1" applyFont="1" applyFill="1" applyBorder="1" applyAlignment="1">
      <alignment horizontal="center"/>
      <protection/>
    </xf>
    <xf numFmtId="189" fontId="24" fillId="33" borderId="0" xfId="58" applyNumberFormat="1" applyFont="1" applyFill="1" applyBorder="1" applyAlignment="1">
      <alignment horizontal="center"/>
      <protection/>
    </xf>
    <xf numFmtId="189" fontId="24" fillId="45" borderId="0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197" fontId="59" fillId="45" borderId="0" xfId="58" applyNumberFormat="1" applyFont="1" applyFill="1" applyBorder="1" applyAlignment="1">
      <alignment horizontal="center"/>
      <protection/>
    </xf>
    <xf numFmtId="198" fontId="59" fillId="45" borderId="20" xfId="58" applyNumberFormat="1" applyFont="1" applyFill="1" applyBorder="1" applyAlignment="1">
      <alignment horizontal="center"/>
      <protection/>
    </xf>
    <xf numFmtId="196" fontId="59" fillId="45" borderId="19" xfId="58" applyNumberFormat="1" applyFont="1" applyFill="1" applyBorder="1" applyAlignment="1">
      <alignment horizontal="center"/>
      <protection/>
    </xf>
    <xf numFmtId="171" fontId="69" fillId="33" borderId="0" xfId="57" applyNumberFormat="1" applyFont="1" applyFill="1" applyBorder="1" applyAlignment="1">
      <alignment horizontal="left"/>
      <protection/>
    </xf>
    <xf numFmtId="204" fontId="24" fillId="33" borderId="0" xfId="58" applyNumberFormat="1" applyFont="1" applyFill="1" applyBorder="1" applyAlignment="1">
      <alignment horizontal="center"/>
      <protection/>
    </xf>
    <xf numFmtId="173" fontId="24" fillId="45" borderId="0" xfId="57" applyNumberFormat="1" applyFont="1" applyFill="1" applyBorder="1" applyAlignment="1">
      <alignment horizontal="center"/>
      <protection/>
    </xf>
    <xf numFmtId="189" fontId="24" fillId="32" borderId="0" xfId="58" applyNumberFormat="1" applyFont="1" applyFill="1" applyBorder="1" applyAlignment="1">
      <alignment horizontal="center"/>
      <protection/>
    </xf>
    <xf numFmtId="191" fontId="59" fillId="45" borderId="19" xfId="58" applyNumberFormat="1" applyFont="1" applyFill="1" applyBorder="1" applyAlignment="1">
      <alignment horizontal="center"/>
      <protection/>
    </xf>
    <xf numFmtId="193" fontId="59" fillId="32" borderId="20" xfId="58" applyNumberFormat="1" applyFont="1" applyFill="1" applyBorder="1" applyAlignment="1">
      <alignment horizontal="center"/>
      <protection/>
    </xf>
    <xf numFmtId="187" fontId="155" fillId="40" borderId="26" xfId="58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72" fontId="69" fillId="38" borderId="0" xfId="57" applyNumberFormat="1" applyFont="1" applyFill="1" applyBorder="1" applyAlignment="1">
      <alignment horizontal="left"/>
      <protection/>
    </xf>
    <xf numFmtId="193" fontId="59" fillId="45" borderId="20" xfId="58" applyNumberFormat="1" applyFont="1" applyFill="1" applyBorder="1" applyAlignment="1">
      <alignment horizontal="center"/>
      <protection/>
    </xf>
    <xf numFmtId="191" fontId="59" fillId="32" borderId="19" xfId="58" applyNumberFormat="1" applyFont="1" applyFill="1" applyBorder="1" applyAlignment="1">
      <alignment horizontal="center"/>
      <protection/>
    </xf>
    <xf numFmtId="192" fontId="59" fillId="32" borderId="0" xfId="58" applyNumberFormat="1" applyFont="1" applyFill="1" applyBorder="1" applyAlignment="1">
      <alignment horizontal="center"/>
      <protection/>
    </xf>
    <xf numFmtId="170" fontId="24" fillId="32" borderId="0" xfId="57" applyNumberFormat="1" applyFont="1" applyFill="1" applyBorder="1" applyAlignment="1">
      <alignment horizontal="center"/>
      <protection/>
    </xf>
    <xf numFmtId="172" fontId="69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69" fillId="33" borderId="0" xfId="57" applyNumberFormat="1" applyFont="1" applyFill="1" applyBorder="1" applyAlignment="1">
      <alignment horizontal="center"/>
      <protection/>
    </xf>
    <xf numFmtId="172" fontId="69" fillId="38" borderId="0" xfId="57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202" fontId="189" fillId="55" borderId="0" xfId="63" applyNumberFormat="1" applyFont="1" applyFill="1" applyBorder="1" applyAlignment="1">
      <alignment horizontal="center"/>
      <protection/>
    </xf>
    <xf numFmtId="204" fontId="24" fillId="33" borderId="0" xfId="58" applyNumberFormat="1" applyFont="1" applyFill="1" applyBorder="1" applyAlignment="1">
      <alignment horizontal="left"/>
      <protection/>
    </xf>
    <xf numFmtId="200" fontId="190" fillId="48" borderId="45" xfId="65" applyNumberFormat="1" applyFont="1" applyFill="1" applyBorder="1" applyAlignment="1" applyProtection="1">
      <alignment horizontal="left"/>
      <protection/>
    </xf>
    <xf numFmtId="200" fontId="190" fillId="48" borderId="31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3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91" fillId="33" borderId="49" xfId="65" applyNumberFormat="1" applyFont="1" applyFill="1" applyBorder="1" applyAlignment="1" applyProtection="1">
      <alignment horizontal="center"/>
      <protection/>
    </xf>
    <xf numFmtId="38" fontId="191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91" fillId="33" borderId="51" xfId="65" applyNumberFormat="1" applyFont="1" applyFill="1" applyBorder="1" applyAlignment="1" applyProtection="1">
      <alignment horizontal="center"/>
      <protection/>
    </xf>
    <xf numFmtId="38" fontId="191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81" fontId="155" fillId="33" borderId="30" xfId="62" applyNumberFormat="1" applyFont="1" applyFill="1" applyBorder="1" applyAlignment="1" applyProtection="1" quotePrefix="1">
      <alignment horizontal="center" vertical="center"/>
      <protection locked="0"/>
    </xf>
    <xf numFmtId="181" fontId="155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0" xfId="53" applyFill="1" applyBorder="1" applyAlignment="1" applyProtection="1">
      <alignment horizontal="center" vertical="center"/>
      <protection locked="0"/>
    </xf>
    <xf numFmtId="0" fontId="192" fillId="36" borderId="45" xfId="53" applyFont="1" applyFill="1" applyBorder="1" applyAlignment="1" applyProtection="1">
      <alignment horizontal="center" vertical="center"/>
      <protection locked="0"/>
    </xf>
    <xf numFmtId="0" fontId="192" fillId="36" borderId="31" xfId="53" applyFont="1" applyFill="1" applyBorder="1" applyAlignment="1" applyProtection="1">
      <alignment horizontal="center" vertical="center"/>
      <protection locked="0"/>
    </xf>
    <xf numFmtId="38" fontId="144" fillId="33" borderId="30" xfId="53" applyNumberFormat="1" applyFill="1" applyBorder="1" applyAlignment="1" applyProtection="1">
      <alignment horizontal="center" vertical="center"/>
      <protection locked="0"/>
    </xf>
    <xf numFmtId="38" fontId="193" fillId="33" borderId="45" xfId="53" applyNumberFormat="1" applyFont="1" applyFill="1" applyBorder="1" applyAlignment="1" applyProtection="1">
      <alignment horizontal="center" vertical="center"/>
      <protection locked="0"/>
    </xf>
    <xf numFmtId="38" fontId="193" fillId="33" borderId="31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9" fontId="159" fillId="33" borderId="30" xfId="60" applyNumberFormat="1" applyFont="1" applyFill="1" applyBorder="1" applyAlignment="1" applyProtection="1">
      <alignment horizontal="center"/>
      <protection/>
    </xf>
    <xf numFmtId="179" fontId="159" fillId="33" borderId="45" xfId="60" applyNumberFormat="1" applyFont="1" applyFill="1" applyBorder="1" applyAlignment="1" applyProtection="1">
      <alignment horizontal="center"/>
      <protection/>
    </xf>
    <xf numFmtId="179" fontId="159" fillId="33" borderId="31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5" fillId="32" borderId="47" xfId="57" applyFont="1" applyFill="1" applyBorder="1" applyAlignment="1" applyProtection="1" quotePrefix="1">
      <alignment horizontal="center"/>
      <protection/>
    </xf>
    <xf numFmtId="0" fontId="196" fillId="38" borderId="28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3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32" xfId="61" applyFont="1" applyFill="1" applyBorder="1" applyAlignment="1" applyProtection="1">
      <alignment horizontal="center"/>
      <protection/>
    </xf>
    <xf numFmtId="0" fontId="168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9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2" fillId="46" borderId="67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60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181" fillId="43" borderId="45" xfId="65" applyNumberFormat="1" applyFont="1" applyFill="1" applyBorder="1" applyAlignment="1" applyProtection="1">
      <alignment horizontal="center"/>
      <protection/>
    </xf>
    <xf numFmtId="38" fontId="181" fillId="43" borderId="46" xfId="65" applyNumberFormat="1" applyFont="1" applyFill="1" applyBorder="1" applyAlignment="1" applyProtection="1">
      <alignment horizontal="center"/>
      <protection/>
    </xf>
    <xf numFmtId="180" fontId="199" fillId="45" borderId="30" xfId="57" applyNumberFormat="1" applyFont="1" applyFill="1" applyBorder="1" applyAlignment="1" applyProtection="1">
      <alignment horizontal="center" vertical="center"/>
      <protection locked="0"/>
    </xf>
    <xf numFmtId="180" fontId="199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201" fontId="200" fillId="32" borderId="0" xfId="0" applyNumberFormat="1" applyFont="1" applyFill="1" applyAlignment="1" applyProtection="1">
      <alignment horizontal="center"/>
      <protection/>
    </xf>
    <xf numFmtId="201" fontId="200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30" xfId="62" applyNumberFormat="1" applyFont="1" applyFill="1" applyBorder="1" applyAlignment="1" applyProtection="1" quotePrefix="1">
      <alignment horizontal="center" vertical="center"/>
      <protection/>
    </xf>
    <xf numFmtId="181" fontId="8" fillId="33" borderId="31" xfId="62" applyNumberFormat="1" applyFont="1" applyFill="1" applyBorder="1" applyAlignment="1" applyProtection="1" quotePrefix="1">
      <alignment horizontal="center" vertical="center"/>
      <protection/>
    </xf>
    <xf numFmtId="180" fontId="199" fillId="45" borderId="30" xfId="57" applyNumberFormat="1" applyFont="1" applyFill="1" applyBorder="1" applyAlignment="1" applyProtection="1">
      <alignment horizontal="center" vertical="center"/>
      <protection/>
    </xf>
    <xf numFmtId="180" fontId="199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1" fillId="36" borderId="30" xfId="53" applyFont="1" applyFill="1" applyBorder="1" applyAlignment="1" applyProtection="1">
      <alignment horizontal="center" vertical="center"/>
      <protection/>
    </xf>
    <xf numFmtId="0" fontId="201" fillId="36" borderId="45" xfId="53" applyFont="1" applyFill="1" applyBorder="1" applyAlignment="1" applyProtection="1">
      <alignment horizontal="center" vertical="center"/>
      <protection/>
    </xf>
    <xf numFmtId="0" fontId="201" fillId="36" borderId="31" xfId="53" applyFont="1" applyFill="1" applyBorder="1" applyAlignment="1" applyProtection="1">
      <alignment horizontal="center" vertical="center"/>
      <protection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7" xfId="57" applyFont="1" applyFill="1" applyBorder="1" applyAlignment="1" applyProtection="1" quotePrefix="1">
      <alignment horizontal="center"/>
      <protection/>
    </xf>
    <xf numFmtId="179" fontId="4" fillId="32" borderId="30" xfId="60" applyNumberFormat="1" applyFont="1" applyFill="1" applyBorder="1" applyAlignment="1" applyProtection="1">
      <alignment horizontal="center"/>
      <protection/>
    </xf>
    <xf numFmtId="179" fontId="4" fillId="32" borderId="45" xfId="60" applyNumberFormat="1" applyFont="1" applyFill="1" applyBorder="1" applyAlignment="1" applyProtection="1">
      <alignment horizontal="center"/>
      <protection/>
    </xf>
    <xf numFmtId="179" fontId="4" fillId="32" borderId="31" xfId="60" applyNumberFormat="1" applyFont="1" applyFill="1" applyBorder="1" applyAlignment="1" applyProtection="1">
      <alignment horizontal="center"/>
      <protection/>
    </xf>
    <xf numFmtId="0" fontId="197" fillId="33" borderId="118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02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:F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455</v>
      </c>
      <c r="C1" s="717"/>
      <c r="D1" s="717"/>
      <c r="E1" s="717"/>
      <c r="F1" s="718"/>
      <c r="G1" s="436" t="s">
        <v>244</v>
      </c>
      <c r="H1" s="429"/>
      <c r="I1" s="704">
        <v>695317</v>
      </c>
      <c r="J1" s="705"/>
      <c r="K1" s="430"/>
      <c r="L1" s="438" t="s">
        <v>245</v>
      </c>
      <c r="M1" s="434">
        <v>1600</v>
      </c>
      <c r="N1" s="430"/>
      <c r="O1" s="438" t="s">
        <v>239</v>
      </c>
      <c r="P1" s="455"/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/>
      <c r="I3" s="710"/>
      <c r="J3" s="710"/>
      <c r="K3" s="711"/>
      <c r="L3" s="28" t="s">
        <v>246</v>
      </c>
      <c r="M3" s="706"/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МИНИСТЕРСТВО НА ЗДРАВЕОПАЗВАНЕТО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346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31.03.2021 г.</v>
      </c>
      <c r="G11" s="399">
        <f>+P5-1</f>
        <v>2020</v>
      </c>
      <c r="H11" s="15"/>
      <c r="I11" s="592" t="str">
        <f>+O8</f>
        <v>31.03.2021 г.</v>
      </c>
      <c r="J11" s="400">
        <f>+P5-1</f>
        <v>2020</v>
      </c>
      <c r="K11" s="16"/>
      <c r="L11" s="593" t="str">
        <f>+O8</f>
        <v>31.03.2021 г.</v>
      </c>
      <c r="M11" s="401">
        <f>+P5-1</f>
        <v>2020</v>
      </c>
      <c r="N11" s="16"/>
      <c r="O11" s="594" t="str">
        <f>+O8</f>
        <v>31.03.2021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>
        <v>7948195</v>
      </c>
      <c r="G16" s="236">
        <v>32014766</v>
      </c>
      <c r="H16" s="15"/>
      <c r="I16" s="237"/>
      <c r="J16" s="236"/>
      <c r="K16" s="230"/>
      <c r="L16" s="237"/>
      <c r="M16" s="236"/>
      <c r="N16" s="230"/>
      <c r="O16" s="364">
        <f t="shared" si="0"/>
        <v>7948195</v>
      </c>
      <c r="P16" s="387">
        <f t="shared" si="0"/>
        <v>32014766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312937</v>
      </c>
      <c r="G18" s="232">
        <v>1154835</v>
      </c>
      <c r="H18" s="15"/>
      <c r="I18" s="233"/>
      <c r="J18" s="232"/>
      <c r="K18" s="230"/>
      <c r="L18" s="233"/>
      <c r="M18" s="232"/>
      <c r="N18" s="230"/>
      <c r="O18" s="368">
        <f t="shared" si="0"/>
        <v>312937</v>
      </c>
      <c r="P18" s="381">
        <f t="shared" si="0"/>
        <v>1154835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1867501</v>
      </c>
      <c r="G19" s="234">
        <v>6241981</v>
      </c>
      <c r="H19" s="15"/>
      <c r="I19" s="235"/>
      <c r="J19" s="234"/>
      <c r="K19" s="230"/>
      <c r="L19" s="235"/>
      <c r="M19" s="234"/>
      <c r="N19" s="230"/>
      <c r="O19" s="363">
        <f t="shared" si="0"/>
        <v>1867501</v>
      </c>
      <c r="P19" s="415">
        <f t="shared" si="0"/>
        <v>6241981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78542</v>
      </c>
      <c r="G20" s="234">
        <v>299774</v>
      </c>
      <c r="H20" s="15"/>
      <c r="I20" s="235"/>
      <c r="J20" s="234"/>
      <c r="K20" s="230"/>
      <c r="L20" s="235"/>
      <c r="M20" s="234"/>
      <c r="N20" s="230"/>
      <c r="O20" s="363">
        <f t="shared" si="0"/>
        <v>78542</v>
      </c>
      <c r="P20" s="415">
        <f t="shared" si="0"/>
        <v>299774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0</v>
      </c>
      <c r="G21" s="234">
        <v>0</v>
      </c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5</v>
      </c>
      <c r="G22" s="234">
        <v>179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5</v>
      </c>
      <c r="P22" s="415">
        <f t="shared" si="0"/>
        <v>179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>
        <v>0</v>
      </c>
      <c r="G23" s="234">
        <v>0</v>
      </c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7854</v>
      </c>
      <c r="G24" s="236">
        <v>24509</v>
      </c>
      <c r="H24" s="15"/>
      <c r="I24" s="237"/>
      <c r="J24" s="236">
        <v>-17</v>
      </c>
      <c r="K24" s="230"/>
      <c r="L24" s="237"/>
      <c r="M24" s="236"/>
      <c r="N24" s="230"/>
      <c r="O24" s="364">
        <f t="shared" si="0"/>
        <v>7854</v>
      </c>
      <c r="P24" s="387">
        <f t="shared" si="0"/>
        <v>24492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10215034</v>
      </c>
      <c r="G25" s="238">
        <f>+ROUND(+SUM(G15,G16,G18,G19,G20,G21,G22,G23,G24),0)</f>
        <v>39736044</v>
      </c>
      <c r="H25" s="15"/>
      <c r="I25" s="239">
        <f>+ROUND(+SUM(I15,I16,I18,I19,I20,I21,I22,I23,I24),0)</f>
        <v>0</v>
      </c>
      <c r="J25" s="238">
        <f>+ROUND(+SUM(J15,J16,J18,J19,J20,J21,J22,J23,J24),0)</f>
        <v>-17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10215034</v>
      </c>
      <c r="P25" s="366">
        <f>+ROUND(+SUM(P15,P16,P18,P19,P20,P21,P22,P23,P24),0)</f>
        <v>39736027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3927</v>
      </c>
      <c r="G28" s="234">
        <v>102844</v>
      </c>
      <c r="H28" s="15"/>
      <c r="I28" s="235"/>
      <c r="J28" s="234"/>
      <c r="K28" s="230"/>
      <c r="L28" s="235"/>
      <c r="M28" s="234"/>
      <c r="N28" s="230"/>
      <c r="O28" s="363">
        <f t="shared" si="1"/>
        <v>3927</v>
      </c>
      <c r="P28" s="415">
        <f t="shared" si="1"/>
        <v>102844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3927</v>
      </c>
      <c r="G30" s="238">
        <f>+ROUND(+SUM(G27:G29),0)</f>
        <v>102844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3927</v>
      </c>
      <c r="P30" s="366">
        <f>+ROUND(+SUM(P27:P29),0)</f>
        <v>102844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-53061</v>
      </c>
      <c r="G37" s="250">
        <v>-237971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-53061</v>
      </c>
      <c r="P37" s="366">
        <f t="shared" si="2"/>
        <v>-237971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-5189</v>
      </c>
      <c r="G38" s="252">
        <v>-13477</v>
      </c>
      <c r="H38" s="15"/>
      <c r="I38" s="253"/>
      <c r="J38" s="252"/>
      <c r="K38" s="230"/>
      <c r="L38" s="253"/>
      <c r="M38" s="252"/>
      <c r="N38" s="230"/>
      <c r="O38" s="378">
        <f t="shared" si="2"/>
        <v>-5189</v>
      </c>
      <c r="P38" s="416">
        <f t="shared" si="2"/>
        <v>-13477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-14210</v>
      </c>
      <c r="G39" s="254">
        <v>-55004</v>
      </c>
      <c r="H39" s="15"/>
      <c r="I39" s="255"/>
      <c r="J39" s="254"/>
      <c r="K39" s="230"/>
      <c r="L39" s="255"/>
      <c r="M39" s="254"/>
      <c r="N39" s="230"/>
      <c r="O39" s="379">
        <f t="shared" si="2"/>
        <v>-14210</v>
      </c>
      <c r="P39" s="417">
        <f t="shared" si="2"/>
        <v>-55004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55141</v>
      </c>
      <c r="G42" s="250">
        <v>47774</v>
      </c>
      <c r="H42" s="15"/>
      <c r="I42" s="251"/>
      <c r="J42" s="250"/>
      <c r="K42" s="230"/>
      <c r="L42" s="251"/>
      <c r="M42" s="250"/>
      <c r="N42" s="230"/>
      <c r="O42" s="365">
        <f>+ROUND(+F42+I42+L42,0)</f>
        <v>55141</v>
      </c>
      <c r="P42" s="366">
        <f>+ROUND(+G42+J42+M42,0)</f>
        <v>47774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>
        <v>28790</v>
      </c>
      <c r="G44" s="232">
        <v>121197</v>
      </c>
      <c r="H44" s="15"/>
      <c r="I44" s="233">
        <v>389979</v>
      </c>
      <c r="J44" s="232">
        <v>1965352</v>
      </c>
      <c r="K44" s="230"/>
      <c r="L44" s="233"/>
      <c r="M44" s="232"/>
      <c r="N44" s="230"/>
      <c r="O44" s="368">
        <f aca="true" t="shared" si="3" ref="O44:P47">+ROUND(+F44+I44+L44,0)</f>
        <v>418769</v>
      </c>
      <c r="P44" s="381">
        <f t="shared" si="3"/>
        <v>2086549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>
        <v>8032</v>
      </c>
      <c r="G45" s="234">
        <v>73171</v>
      </c>
      <c r="H45" s="15"/>
      <c r="I45" s="235"/>
      <c r="J45" s="234">
        <v>24316</v>
      </c>
      <c r="K45" s="230"/>
      <c r="L45" s="235"/>
      <c r="M45" s="234"/>
      <c r="N45" s="230"/>
      <c r="O45" s="363">
        <f t="shared" si="3"/>
        <v>8032</v>
      </c>
      <c r="P45" s="415">
        <f t="shared" si="3"/>
        <v>97487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>
        <v>0</v>
      </c>
      <c r="G46" s="234">
        <v>0</v>
      </c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16375</v>
      </c>
      <c r="G47" s="236">
        <v>5650633</v>
      </c>
      <c r="H47" s="15"/>
      <c r="I47" s="237"/>
      <c r="J47" s="236"/>
      <c r="K47" s="230"/>
      <c r="L47" s="237"/>
      <c r="M47" s="236"/>
      <c r="N47" s="230"/>
      <c r="O47" s="364">
        <f t="shared" si="3"/>
        <v>16375</v>
      </c>
      <c r="P47" s="387">
        <f t="shared" si="3"/>
        <v>5650633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53197</v>
      </c>
      <c r="G48" s="238">
        <f>+ROUND(+SUM(G44:G47),0)</f>
        <v>5845001</v>
      </c>
      <c r="H48" s="15"/>
      <c r="I48" s="239">
        <f>+ROUND(+SUM(I44:I47),0)</f>
        <v>389979</v>
      </c>
      <c r="J48" s="238">
        <f>+ROUND(+SUM(J44:J47),0)</f>
        <v>1989668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443176</v>
      </c>
      <c r="P48" s="366">
        <f>+ROUND(+SUM(P44:P47),0)</f>
        <v>7834669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10274238</v>
      </c>
      <c r="G50" s="260">
        <f>+ROUND(G25+G30+G37+G42+G48,0)</f>
        <v>45493692</v>
      </c>
      <c r="H50" s="15"/>
      <c r="I50" s="261">
        <f>+ROUND(I25+I30+I37+I42+I48,0)</f>
        <v>389979</v>
      </c>
      <c r="J50" s="260">
        <f>+ROUND(J25+J30+J37+J42+J48,0)</f>
        <v>1989651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10664217</v>
      </c>
      <c r="P50" s="383">
        <f>+ROUND(P25+P30+P37+P42+P48,0)</f>
        <v>47483343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26081351</v>
      </c>
      <c r="G53" s="262">
        <v>432564009</v>
      </c>
      <c r="H53" s="15"/>
      <c r="I53" s="263">
        <v>679499</v>
      </c>
      <c r="J53" s="262">
        <v>22934100</v>
      </c>
      <c r="K53" s="230"/>
      <c r="L53" s="263"/>
      <c r="M53" s="262"/>
      <c r="N53" s="230"/>
      <c r="O53" s="369">
        <f aca="true" t="shared" si="4" ref="O53:P57">+ROUND(+F53+I53+L53,0)</f>
        <v>26760850</v>
      </c>
      <c r="P53" s="362">
        <f t="shared" si="4"/>
        <v>455498109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487597</v>
      </c>
      <c r="G54" s="236">
        <v>2015661</v>
      </c>
      <c r="H54" s="15"/>
      <c r="I54" s="237">
        <v>4</v>
      </c>
      <c r="J54" s="236">
        <v>93</v>
      </c>
      <c r="K54" s="230"/>
      <c r="L54" s="237"/>
      <c r="M54" s="236"/>
      <c r="N54" s="230"/>
      <c r="O54" s="364">
        <f t="shared" si="4"/>
        <v>487601</v>
      </c>
      <c r="P54" s="387">
        <f t="shared" si="4"/>
        <v>2015754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406533</v>
      </c>
      <c r="G55" s="236">
        <v>2050633</v>
      </c>
      <c r="H55" s="15"/>
      <c r="I55" s="237">
        <v>0</v>
      </c>
      <c r="J55" s="236">
        <v>249669</v>
      </c>
      <c r="K55" s="230"/>
      <c r="L55" s="237"/>
      <c r="M55" s="236"/>
      <c r="N55" s="230"/>
      <c r="O55" s="364">
        <f t="shared" si="4"/>
        <v>406533</v>
      </c>
      <c r="P55" s="387">
        <f t="shared" si="4"/>
        <v>2300302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64265498</v>
      </c>
      <c r="G56" s="236">
        <v>246136570</v>
      </c>
      <c r="H56" s="15"/>
      <c r="I56" s="237">
        <v>17347257</v>
      </c>
      <c r="J56" s="236">
        <v>42802532</v>
      </c>
      <c r="K56" s="230"/>
      <c r="L56" s="237"/>
      <c r="M56" s="236"/>
      <c r="N56" s="230"/>
      <c r="O56" s="364">
        <f t="shared" si="4"/>
        <v>81612755</v>
      </c>
      <c r="P56" s="387">
        <f t="shared" si="4"/>
        <v>288939102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12790961</v>
      </c>
      <c r="G57" s="236">
        <v>49088097</v>
      </c>
      <c r="H57" s="15"/>
      <c r="I57" s="237">
        <v>3036006</v>
      </c>
      <c r="J57" s="236">
        <v>7777729</v>
      </c>
      <c r="K57" s="230"/>
      <c r="L57" s="237"/>
      <c r="M57" s="236"/>
      <c r="N57" s="230"/>
      <c r="O57" s="364">
        <f t="shared" si="4"/>
        <v>15826967</v>
      </c>
      <c r="P57" s="387">
        <f t="shared" si="4"/>
        <v>56865826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104031940</v>
      </c>
      <c r="G58" s="264">
        <f>+ROUND(+SUM(G53:G57),0)</f>
        <v>731854970</v>
      </c>
      <c r="H58" s="15"/>
      <c r="I58" s="265">
        <f>+ROUND(+SUM(I53:I57),0)</f>
        <v>21062766</v>
      </c>
      <c r="J58" s="264">
        <f>+ROUND(+SUM(J53:J57),0)</f>
        <v>73764123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125094706</v>
      </c>
      <c r="P58" s="385">
        <f>+ROUND(+SUM(P53:P57),0)</f>
        <v>805619093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870394</v>
      </c>
      <c r="G61" s="236">
        <v>17836066</v>
      </c>
      <c r="H61" s="15"/>
      <c r="I61" s="237">
        <v>8712204</v>
      </c>
      <c r="J61" s="236">
        <v>35749650</v>
      </c>
      <c r="K61" s="230"/>
      <c r="L61" s="237"/>
      <c r="M61" s="236"/>
      <c r="N61" s="230"/>
      <c r="O61" s="364">
        <f t="shared" si="5"/>
        <v>9582598</v>
      </c>
      <c r="P61" s="387">
        <f t="shared" si="5"/>
        <v>53585716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>
        <v>8874216</v>
      </c>
      <c r="H62" s="15"/>
      <c r="I62" s="237"/>
      <c r="J62" s="236">
        <v>-989640</v>
      </c>
      <c r="K62" s="230"/>
      <c r="L62" s="237"/>
      <c r="M62" s="236"/>
      <c r="N62" s="230"/>
      <c r="O62" s="364">
        <f t="shared" si="5"/>
        <v>0</v>
      </c>
      <c r="P62" s="387">
        <f t="shared" si="5"/>
        <v>7884576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870394</v>
      </c>
      <c r="G65" s="264">
        <f>+ROUND(+SUM(G60:G63),0)</f>
        <v>26710282</v>
      </c>
      <c r="H65" s="15"/>
      <c r="I65" s="265">
        <f>+ROUND(+SUM(I60:I63),0)</f>
        <v>8712204</v>
      </c>
      <c r="J65" s="264">
        <f>+ROUND(+SUM(J60:J63),0)</f>
        <v>34760010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9582598</v>
      </c>
      <c r="P65" s="385">
        <f>+ROUND(+SUM(P60:P63),0)</f>
        <v>61470292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>
        <v>-32700</v>
      </c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-32700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>
        <v>142</v>
      </c>
      <c r="G68" s="236">
        <v>1532</v>
      </c>
      <c r="H68" s="15"/>
      <c r="I68" s="237"/>
      <c r="J68" s="236"/>
      <c r="K68" s="230"/>
      <c r="L68" s="237"/>
      <c r="M68" s="236"/>
      <c r="N68" s="230"/>
      <c r="O68" s="364">
        <f>+ROUND(+F68+I68+L68,0)</f>
        <v>142</v>
      </c>
      <c r="P68" s="387">
        <f>+ROUND(+G68+J68+M68,0)</f>
        <v>1532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142</v>
      </c>
      <c r="G69" s="264">
        <f>+ROUND(+SUM(G67:G68),0)</f>
        <v>-31168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142</v>
      </c>
      <c r="P69" s="385">
        <f>+ROUND(+SUM(P67:P68),0)</f>
        <v>-31168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3337115</v>
      </c>
      <c r="G71" s="262">
        <v>19762376</v>
      </c>
      <c r="H71" s="15"/>
      <c r="I71" s="263">
        <v>229708</v>
      </c>
      <c r="J71" s="262">
        <v>603263</v>
      </c>
      <c r="K71" s="230"/>
      <c r="L71" s="263"/>
      <c r="M71" s="262"/>
      <c r="N71" s="230"/>
      <c r="O71" s="369">
        <f>+ROUND(+F71+I71+L71,0)</f>
        <v>3566823</v>
      </c>
      <c r="P71" s="362">
        <f>+ROUND(+G71+J71+M71,0)</f>
        <v>20365639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3337115</v>
      </c>
      <c r="G73" s="264">
        <f>+ROUND(+SUM(G71:G72),0)</f>
        <v>19762376</v>
      </c>
      <c r="H73" s="15"/>
      <c r="I73" s="265">
        <f>+ROUND(+SUM(I71:I72),0)</f>
        <v>229708</v>
      </c>
      <c r="J73" s="264">
        <f>+ROUND(+SUM(J71:J72),0)</f>
        <v>603263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3566823</v>
      </c>
      <c r="P73" s="385">
        <f>+ROUND(+SUM(P71:P72),0)</f>
        <v>20365639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35042202</v>
      </c>
      <c r="G75" s="262">
        <v>281408401</v>
      </c>
      <c r="H75" s="15"/>
      <c r="I75" s="263">
        <v>16083977</v>
      </c>
      <c r="J75" s="262">
        <v>125733799</v>
      </c>
      <c r="K75" s="230"/>
      <c r="L75" s="263"/>
      <c r="M75" s="262"/>
      <c r="N75" s="230"/>
      <c r="O75" s="369">
        <f>+ROUND(+F75+I75+L75,0)</f>
        <v>51126179</v>
      </c>
      <c r="P75" s="362">
        <f>+ROUND(+G75+J75+M75,0)</f>
        <v>407142200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>
        <v>4973859</v>
      </c>
      <c r="G76" s="236">
        <v>47616723</v>
      </c>
      <c r="H76" s="15"/>
      <c r="I76" s="237"/>
      <c r="J76" s="236"/>
      <c r="K76" s="230"/>
      <c r="L76" s="237"/>
      <c r="M76" s="236"/>
      <c r="N76" s="230"/>
      <c r="O76" s="364">
        <f>+ROUND(+F76+I76+L76,0)</f>
        <v>4973859</v>
      </c>
      <c r="P76" s="387">
        <f>+ROUND(+G76+J76+M76,0)</f>
        <v>47616723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40016061</v>
      </c>
      <c r="G77" s="264">
        <f>+ROUND(+SUM(G75:G76),0)</f>
        <v>329025124</v>
      </c>
      <c r="H77" s="15"/>
      <c r="I77" s="265">
        <f>+ROUND(+SUM(I75:I76),0)</f>
        <v>16083977</v>
      </c>
      <c r="J77" s="264">
        <f>+ROUND(+SUM(J75:J76),0)</f>
        <v>125733799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56100038</v>
      </c>
      <c r="P77" s="385">
        <f>+ROUND(+SUM(P75:P76),0)</f>
        <v>454758923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148255652</v>
      </c>
      <c r="G79" s="275">
        <f>+ROUND(G58+G65+G69+G73+G77,0)</f>
        <v>1107321584</v>
      </c>
      <c r="H79" s="15"/>
      <c r="I79" s="272">
        <f>+ROUND(I58+I65+I69+I73+I77,0)</f>
        <v>46088655</v>
      </c>
      <c r="J79" s="275">
        <f>+ROUND(J58+J65+J69+J73+J77,0)</f>
        <v>234861195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194344307</v>
      </c>
      <c r="P79" s="395">
        <f>+ROUND(P58+P65+P69+P73+P77,0)</f>
        <v>1342182779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73906240</v>
      </c>
      <c r="G81" s="232">
        <v>1126444870</v>
      </c>
      <c r="H81" s="15"/>
      <c r="I81" s="233">
        <v>40701341</v>
      </c>
      <c r="J81" s="232">
        <v>119917274</v>
      </c>
      <c r="K81" s="230"/>
      <c r="L81" s="233"/>
      <c r="M81" s="232"/>
      <c r="N81" s="230"/>
      <c r="O81" s="368">
        <f>+ROUND(+F81+I81+L81,0)</f>
        <v>114607581</v>
      </c>
      <c r="P81" s="381">
        <f>+ROUND(+G81+J81+M81,0)</f>
        <v>1246362144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>
        <v>-31046953</v>
      </c>
      <c r="J82" s="236">
        <v>170594399</v>
      </c>
      <c r="K82" s="230"/>
      <c r="L82" s="237"/>
      <c r="M82" s="236"/>
      <c r="N82" s="230"/>
      <c r="O82" s="364">
        <f>+ROUND(+F82+I82+L82,0)</f>
        <v>-31046953</v>
      </c>
      <c r="P82" s="387">
        <f>+ROUND(+G82+J82+M82,0)</f>
        <v>170594399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73906240</v>
      </c>
      <c r="G83" s="273">
        <f>+ROUND(G81+G82,0)</f>
        <v>1126444870</v>
      </c>
      <c r="H83" s="15"/>
      <c r="I83" s="274">
        <f>+ROUND(I81+I82,0)</f>
        <v>9654388</v>
      </c>
      <c r="J83" s="273">
        <f>+ROUND(J81+J82,0)</f>
        <v>290511673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83560628</v>
      </c>
      <c r="P83" s="390">
        <f>+ROUND(P81+P82,0)</f>
        <v>1416956543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-64075174</v>
      </c>
      <c r="G85" s="294">
        <f>+ROUND(G50,0)-ROUND(G79,0)+ROUND(G83,0)</f>
        <v>64616978</v>
      </c>
      <c r="H85" s="15"/>
      <c r="I85" s="295">
        <f>+ROUND(I50,0)-ROUND(I79,0)+ROUND(I83,0)</f>
        <v>-36044288</v>
      </c>
      <c r="J85" s="294">
        <f>+ROUND(J50,0)-ROUND(J79,0)+ROUND(J83,0)</f>
        <v>57640129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-100119462</v>
      </c>
      <c r="P85" s="392">
        <f>+ROUND(P50,0)-ROUND(P79,0)+ROUND(P83,0)</f>
        <v>122257107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64075174</v>
      </c>
      <c r="G86" s="296">
        <f>+ROUND(G103,0)+ROUND(G122,0)+ROUND(G129,0)-ROUND(G134,0)</f>
        <v>-64616978</v>
      </c>
      <c r="H86" s="15"/>
      <c r="I86" s="297">
        <f>+ROUND(I103,0)+ROUND(I122,0)+ROUND(I129,0)-ROUND(I134,0)</f>
        <v>36044288</v>
      </c>
      <c r="J86" s="296">
        <f>+ROUND(J103,0)+ROUND(J122,0)+ROUND(J129,0)-ROUND(J134,0)</f>
        <v>-57640129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100119462</v>
      </c>
      <c r="P86" s="394">
        <f>+ROUND(P103,0)+ROUND(P122,0)+ROUND(P129,0)-ROUND(P134,0)</f>
        <v>-122257107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>
        <v>-118670551</v>
      </c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-118670551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-118670551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-118670551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>
        <v>341667</v>
      </c>
      <c r="G94" s="236">
        <v>663889</v>
      </c>
      <c r="H94" s="15"/>
      <c r="I94" s="237"/>
      <c r="J94" s="236"/>
      <c r="K94" s="230"/>
      <c r="L94" s="237"/>
      <c r="M94" s="236"/>
      <c r="N94" s="230"/>
      <c r="O94" s="364">
        <f t="shared" si="6"/>
        <v>341667</v>
      </c>
      <c r="P94" s="387">
        <f t="shared" si="6"/>
        <v>663889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341667</v>
      </c>
      <c r="G97" s="238">
        <f>+ROUND(+SUM(G93:G96),0)</f>
        <v>663889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341667</v>
      </c>
      <c r="P97" s="366">
        <f>+ROUND(+SUM(P93:P96),0)</f>
        <v>663889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11495</v>
      </c>
      <c r="G100" s="236">
        <v>-3024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11495</v>
      </c>
      <c r="P100" s="387">
        <f>+ROUND(+G100+J100+M100,0)</f>
        <v>-3024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11495</v>
      </c>
      <c r="G101" s="238">
        <f>+ROUND(+SUM(G99:G100),0)</f>
        <v>-3024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11495</v>
      </c>
      <c r="P101" s="366">
        <f>+ROUND(+SUM(P99:P100),0)</f>
        <v>-3024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353162</v>
      </c>
      <c r="G103" s="260">
        <f>+ROUND(G91+G97+G101,0)</f>
        <v>-118009686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353162</v>
      </c>
      <c r="P103" s="383">
        <f>+ROUND(P91+P97+P101,0)</f>
        <v>-118009686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>
        <v>-6028176</v>
      </c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-6028176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-6028176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-6028176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76699156</v>
      </c>
      <c r="G118" s="262">
        <v>-128376</v>
      </c>
      <c r="H118" s="15"/>
      <c r="I118" s="263"/>
      <c r="J118" s="262"/>
      <c r="K118" s="230"/>
      <c r="L118" s="263">
        <v>-105545263</v>
      </c>
      <c r="M118" s="262">
        <v>4159204</v>
      </c>
      <c r="N118" s="230"/>
      <c r="O118" s="369">
        <f>+ROUND(+F118+I118+L118,0)</f>
        <v>-28846107</v>
      </c>
      <c r="P118" s="362">
        <f>+ROUND(+G118+J118+M118,0)</f>
        <v>4030828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>
        <v>174</v>
      </c>
      <c r="G119" s="236">
        <v>2789</v>
      </c>
      <c r="H119" s="15"/>
      <c r="I119" s="237"/>
      <c r="J119" s="236"/>
      <c r="K119" s="230"/>
      <c r="L119" s="237"/>
      <c r="M119" s="236"/>
      <c r="N119" s="230"/>
      <c r="O119" s="364">
        <f>+ROUND(+F119+I119+L119,0)</f>
        <v>174</v>
      </c>
      <c r="P119" s="387">
        <f>+ROUND(+G119+J119+M119,0)</f>
        <v>2789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76699330</v>
      </c>
      <c r="G120" s="264">
        <f>+ROUND(+SUM(G118:G119),0)</f>
        <v>-125587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-105545263</v>
      </c>
      <c r="M120" s="264">
        <f>+ROUND(+SUM(M118:M119),0)</f>
        <v>4159204</v>
      </c>
      <c r="N120" s="230"/>
      <c r="O120" s="384">
        <f>+ROUND(+SUM(O118:O119),0)</f>
        <v>-28845933</v>
      </c>
      <c r="P120" s="385">
        <f>+ROUND(+SUM(P118:P119),0)</f>
        <v>4033617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76699330</v>
      </c>
      <c r="G122" s="275">
        <f>+ROUND(G108+G112+G116+G120,0)</f>
        <v>-6153763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-105545263</v>
      </c>
      <c r="M122" s="275">
        <f>+ROUND(M108+M112+M116+M120,0)</f>
        <v>4159204</v>
      </c>
      <c r="N122" s="230"/>
      <c r="O122" s="388">
        <f>+ROUND(O108+O112+O116+O120,0)</f>
        <v>-28845933</v>
      </c>
      <c r="P122" s="395">
        <f>+ROUND(P108+P112+P116+P120,0)</f>
        <v>-1994559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-12725629</v>
      </c>
      <c r="G125" s="236">
        <v>59631833</v>
      </c>
      <c r="H125" s="15"/>
      <c r="I125" s="237">
        <v>36044595</v>
      </c>
      <c r="J125" s="236">
        <v>-57641653</v>
      </c>
      <c r="K125" s="230"/>
      <c r="L125" s="237">
        <v>11573</v>
      </c>
      <c r="M125" s="236">
        <v>310427620</v>
      </c>
      <c r="N125" s="230"/>
      <c r="O125" s="364">
        <f t="shared" si="7"/>
        <v>23330539</v>
      </c>
      <c r="P125" s="387">
        <f t="shared" si="7"/>
        <v>312417800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-249397</v>
      </c>
      <c r="G126" s="236">
        <v>-1524</v>
      </c>
      <c r="H126" s="15"/>
      <c r="I126" s="237">
        <v>-307</v>
      </c>
      <c r="J126" s="236">
        <v>1524</v>
      </c>
      <c r="K126" s="230"/>
      <c r="L126" s="237"/>
      <c r="M126" s="236"/>
      <c r="N126" s="230"/>
      <c r="O126" s="364">
        <f t="shared" si="7"/>
        <v>-249704</v>
      </c>
      <c r="P126" s="387">
        <f t="shared" si="7"/>
        <v>0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-12975026</v>
      </c>
      <c r="G129" s="273">
        <f>+ROUND(+SUM(G124,G125,G126,G128),0)</f>
        <v>59630309</v>
      </c>
      <c r="H129" s="15"/>
      <c r="I129" s="274">
        <f>+ROUND(+SUM(I124,I125,I126,I128),0)</f>
        <v>36044288</v>
      </c>
      <c r="J129" s="273">
        <f>+ROUND(+SUM(J124,J125,J126,J128),0)</f>
        <v>-57640129</v>
      </c>
      <c r="K129" s="230"/>
      <c r="L129" s="274">
        <f>+ROUND(+SUM(L124,L125,L126,L128),0)</f>
        <v>11573</v>
      </c>
      <c r="M129" s="273">
        <f>+ROUND(+SUM(M124,M125,M126,M128),0)</f>
        <v>310427620</v>
      </c>
      <c r="N129" s="230"/>
      <c r="O129" s="389">
        <f>+ROUND(+SUM(O124,O125,O126,O128),0)</f>
        <v>23080835</v>
      </c>
      <c r="P129" s="390">
        <f>+ROUND(+SUM(P124,P125,P126,P128),0)</f>
        <v>312417800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2328131</v>
      </c>
      <c r="G131" s="232">
        <v>2273782</v>
      </c>
      <c r="H131" s="15"/>
      <c r="I131" s="233"/>
      <c r="J131" s="232"/>
      <c r="K131" s="230"/>
      <c r="L131" s="233">
        <v>317472477</v>
      </c>
      <c r="M131" s="232">
        <v>2885935</v>
      </c>
      <c r="N131" s="230"/>
      <c r="O131" s="368">
        <f aca="true" t="shared" si="8" ref="O131:P133">+ROUND(+F131+I131+L131,0)</f>
        <v>319800608</v>
      </c>
      <c r="P131" s="381">
        <f t="shared" si="8"/>
        <v>5159717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>
        <v>13703</v>
      </c>
      <c r="G132" s="236">
        <v>-29489</v>
      </c>
      <c r="H132" s="15"/>
      <c r="I132" s="237"/>
      <c r="J132" s="236"/>
      <c r="K132" s="230"/>
      <c r="L132" s="237">
        <v>91</v>
      </c>
      <c r="M132" s="236">
        <v>-282</v>
      </c>
      <c r="N132" s="230"/>
      <c r="O132" s="364">
        <f t="shared" si="8"/>
        <v>13794</v>
      </c>
      <c r="P132" s="387">
        <f t="shared" si="8"/>
        <v>-29771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2344126</v>
      </c>
      <c r="G133" s="236">
        <v>2328131</v>
      </c>
      <c r="H133" s="15"/>
      <c r="I133" s="237"/>
      <c r="J133" s="236"/>
      <c r="K133" s="230"/>
      <c r="L133" s="237">
        <v>211938878</v>
      </c>
      <c r="M133" s="236">
        <v>317472477</v>
      </c>
      <c r="N133" s="230"/>
      <c r="O133" s="364">
        <f t="shared" si="8"/>
        <v>214283004</v>
      </c>
      <c r="P133" s="387">
        <f t="shared" si="8"/>
        <v>319800608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2292</v>
      </c>
      <c r="G134" s="278">
        <f>+ROUND(+G133-G131-G132,0)</f>
        <v>83838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-105533690</v>
      </c>
      <c r="M134" s="278">
        <f>+ROUND(+M133-M131-M132,0)</f>
        <v>314586824</v>
      </c>
      <c r="N134" s="230"/>
      <c r="O134" s="397">
        <f>+ROUND(+O133-O131-O132,0)</f>
        <v>-105531398</v>
      </c>
      <c r="P134" s="398">
        <f>+ROUND(+P133-P131-P132,0)</f>
        <v>314670662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>
        <v>2761360</v>
      </c>
      <c r="G139" s="236">
        <v>2761360</v>
      </c>
      <c r="H139" s="15"/>
      <c r="I139" s="237"/>
      <c r="J139" s="236"/>
      <c r="K139" s="230"/>
      <c r="L139" s="237"/>
      <c r="M139" s="236"/>
      <c r="N139" s="230"/>
      <c r="O139" s="364">
        <f t="shared" si="9"/>
        <v>2761360</v>
      </c>
      <c r="P139" s="387">
        <f t="shared" si="9"/>
        <v>2761360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2761360</v>
      </c>
      <c r="G140" s="278">
        <f>+ROUND(+G139-G137-G138,0)</f>
        <v>2761360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2761360</v>
      </c>
      <c r="P140" s="398">
        <f>+ROUND(+P139-P137-P138,0)</f>
        <v>2761360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2763652</v>
      </c>
      <c r="G142" s="540">
        <f>+G134+G140</f>
        <v>2845198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-105533690</v>
      </c>
      <c r="M142" s="540">
        <f>+M134+M140</f>
        <v>314586824</v>
      </c>
      <c r="N142" s="230"/>
      <c r="O142" s="397">
        <f>+O134+O140</f>
        <v>-102770038</v>
      </c>
      <c r="P142" s="398">
        <f>+P134+P140</f>
        <v>317432022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27042021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456</v>
      </c>
      <c r="G148" s="702"/>
      <c r="H148" s="702"/>
      <c r="I148" s="703"/>
      <c r="J148" s="349"/>
      <c r="K148" s="16"/>
      <c r="L148" s="349" t="s">
        <v>234</v>
      </c>
      <c r="M148" s="701" t="s">
        <v>457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5105486</v>
      </c>
      <c r="G160" s="569">
        <f>+G133+G139</f>
        <v>5089491</v>
      </c>
      <c r="I160" s="568">
        <f>+I133+I139</f>
        <v>0</v>
      </c>
      <c r="J160" s="569">
        <f>+J133+J139</f>
        <v>0</v>
      </c>
      <c r="K160" s="230"/>
      <c r="L160" s="568">
        <f>+L133+L139</f>
        <v>211938878</v>
      </c>
      <c r="M160" s="569">
        <f>+M133+M139</f>
        <v>317472477</v>
      </c>
      <c r="N160" s="230"/>
      <c r="O160" s="572">
        <f>+ROUND(+F160+I160+L160,0)</f>
        <v>217044364</v>
      </c>
      <c r="P160" s="573">
        <f>+ROUND(+G160+J160+M160,0)</f>
        <v>322561968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>
        <v>5105486</v>
      </c>
      <c r="G161" s="566">
        <v>5089491</v>
      </c>
      <c r="I161" s="565"/>
      <c r="J161" s="566"/>
      <c r="K161" s="230"/>
      <c r="L161" s="565">
        <v>211938878</v>
      </c>
      <c r="M161" s="566">
        <v>317472477</v>
      </c>
      <c r="N161" s="230"/>
      <c r="O161" s="574">
        <f>+ROUND(+F161+I161+L161,0)</f>
        <v>217044364</v>
      </c>
      <c r="P161" s="575">
        <f>+ROUND(+G161+J161+M161,0)</f>
        <v>322561968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31.03.2021 г.</v>
      </c>
      <c r="G162" s="559">
        <f>+G11</f>
        <v>2020</v>
      </c>
      <c r="I162" s="597" t="str">
        <f>+I11</f>
        <v>31.03.2021 г.</v>
      </c>
      <c r="J162" s="561">
        <f>+J11</f>
        <v>2020</v>
      </c>
      <c r="K162" s="11"/>
      <c r="L162" s="598" t="str">
        <f>+L11</f>
        <v>31.03.2021 г.</v>
      </c>
      <c r="M162" s="564">
        <f>+M11</f>
        <v>2020</v>
      </c>
      <c r="N162" s="11"/>
      <c r="O162" s="599" t="str">
        <f>+O11</f>
        <v>31.03.2021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70" zoomScaleNormal="70" zoomScalePageLayoutView="0" workbookViewId="0" topLeftCell="A1">
      <pane xSplit="5" ySplit="12" topLeftCell="F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" sqref="D8:L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МИНИСТЕРСТВО НА ЗДРАВЕОПАЗВАНЕТО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695317</v>
      </c>
      <c r="J1" s="803"/>
      <c r="K1" s="442"/>
      <c r="L1" s="443" t="s">
        <v>245</v>
      </c>
      <c r="M1" s="444">
        <f>+'Cash-Flow-2021-Leva'!M1</f>
        <v>1600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>
        <f>+'Cash-Flow-2021-Leva'!H3</f>
        <v>0</v>
      </c>
      <c r="I3" s="813"/>
      <c r="J3" s="813"/>
      <c r="K3" s="814"/>
      <c r="L3" s="51" t="s">
        <v>246</v>
      </c>
      <c r="M3" s="815">
        <f>+'Cash-Flow-2021-Leva'!M3:P3</f>
        <v>0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МИНИСТЕРСТВО НА ЗДРАВЕОПАЗВАНЕТО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31.03.2021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31.03.2021 г.</v>
      </c>
      <c r="G11" s="399">
        <f>+'Cash-Flow-2021-Leva'!G11</f>
        <v>2020</v>
      </c>
      <c r="H11" s="5"/>
      <c r="I11" s="592" t="str">
        <f>+O8</f>
        <v>31.03.2021 г.</v>
      </c>
      <c r="J11" s="400">
        <f>+'Cash-Flow-2021-Leva'!J11</f>
        <v>2020</v>
      </c>
      <c r="K11" s="5"/>
      <c r="L11" s="593" t="str">
        <f>+O8</f>
        <v>31.03.2021 г.</v>
      </c>
      <c r="M11" s="401">
        <f>+'Cash-Flow-2021-Leva'!M11</f>
        <v>2020</v>
      </c>
      <c r="N11" s="465"/>
      <c r="O11" s="594" t="str">
        <f>+O8</f>
        <v>31.03.2021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7948.195</v>
      </c>
      <c r="G16" s="270">
        <f>+'Cash-Flow-2021-Leva'!G16/1000</f>
        <v>32014.766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7948.195</v>
      </c>
      <c r="P16" s="387">
        <f t="shared" si="1"/>
        <v>32014.766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312.937</v>
      </c>
      <c r="G18" s="258">
        <f>+'Cash-Flow-2021-Leva'!G18/1000</f>
        <v>1154.835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312.937</v>
      </c>
      <c r="P18" s="381">
        <f t="shared" si="1"/>
        <v>1154.835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1867.501</v>
      </c>
      <c r="G19" s="281">
        <f>+'Cash-Flow-2021-Leva'!G19/1000</f>
        <v>6241.981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1867.501</v>
      </c>
      <c r="P19" s="415">
        <f t="shared" si="1"/>
        <v>6241.981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78.542</v>
      </c>
      <c r="G20" s="281">
        <f>+'Cash-Flow-2021-Leva'!G20/1000</f>
        <v>299.774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78.542</v>
      </c>
      <c r="P20" s="415">
        <f t="shared" si="1"/>
        <v>299.774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0.005</v>
      </c>
      <c r="G22" s="281">
        <f>+'Cash-Flow-2021-Leva'!G22/1000</f>
        <v>0.179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0.005</v>
      </c>
      <c r="P22" s="415">
        <f t="shared" si="1"/>
        <v>0.179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7.854</v>
      </c>
      <c r="G24" s="270">
        <f>+'Cash-Flow-2021-Leva'!G24/1000</f>
        <v>24.509</v>
      </c>
      <c r="H24" s="280"/>
      <c r="I24" s="271">
        <f>+'Cash-Flow-2021-Leva'!I24/1000</f>
        <v>0</v>
      </c>
      <c r="J24" s="270">
        <f>+'Cash-Flow-2021-Leva'!J24/1000</f>
        <v>-0.017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7.854</v>
      </c>
      <c r="P24" s="387">
        <f t="shared" si="1"/>
        <v>24.492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10215.033999999998</v>
      </c>
      <c r="G25" s="238">
        <f>+SUM(G15,G16,G18,G19,G20,G21,G22,G23,G24)</f>
        <v>39736.043999999994</v>
      </c>
      <c r="H25" s="280"/>
      <c r="I25" s="239">
        <f>+SUM(I15,I16,I18,I19,I20,I21,I22,I23,I24)</f>
        <v>0</v>
      </c>
      <c r="J25" s="238">
        <f>+SUM(J15,J16,J18,J19,J20,J21,J22,J23,J24)</f>
        <v>-0.017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10215.033999999998</v>
      </c>
      <c r="P25" s="366">
        <f>+SUM(P15,P16,P18,P19,P20,P21,P22,P23,P24)</f>
        <v>39736.026999999995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3.927</v>
      </c>
      <c r="G28" s="281">
        <f>+'Cash-Flow-2021-Leva'!G28/1000</f>
        <v>102.844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3.927</v>
      </c>
      <c r="P28" s="415">
        <f t="shared" si="2"/>
        <v>102.844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3.927</v>
      </c>
      <c r="G30" s="238">
        <f>+SUM(G27:G29)</f>
        <v>102.844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3.927</v>
      </c>
      <c r="P30" s="366">
        <f>+SUM(P27:P29)</f>
        <v>102.844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-53.061</v>
      </c>
      <c r="G37" s="238">
        <f>+'Cash-Flow-2021-Leva'!G37/1000</f>
        <v>-237.971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-53.061</v>
      </c>
      <c r="P37" s="366">
        <f t="shared" si="3"/>
        <v>-237.971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-5.189</v>
      </c>
      <c r="G38" s="283">
        <f>+'Cash-Flow-2021-Leva'!G38/1000</f>
        <v>-13.477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-5.189</v>
      </c>
      <c r="P38" s="416">
        <f t="shared" si="3"/>
        <v>-13.477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-14.21</v>
      </c>
      <c r="G39" s="285">
        <f>+'Cash-Flow-2021-Leva'!G39/1000</f>
        <v>-55.004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-14.21</v>
      </c>
      <c r="P39" s="417">
        <f t="shared" si="3"/>
        <v>-55.004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55.141</v>
      </c>
      <c r="G42" s="238">
        <f>+'Cash-Flow-2021-Leva'!G42/1000</f>
        <v>47.774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55.141</v>
      </c>
      <c r="P42" s="366">
        <f>+G42+J42+M42</f>
        <v>47.774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28.79</v>
      </c>
      <c r="G44" s="258">
        <f>+'Cash-Flow-2021-Leva'!G44/1000</f>
        <v>121.197</v>
      </c>
      <c r="H44" s="280"/>
      <c r="I44" s="259">
        <f>+'Cash-Flow-2021-Leva'!I44/1000</f>
        <v>389.979</v>
      </c>
      <c r="J44" s="258">
        <f>+'Cash-Flow-2021-Leva'!J44/1000</f>
        <v>1965.352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418.769</v>
      </c>
      <c r="P44" s="381">
        <f t="shared" si="4"/>
        <v>2086.549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8.032</v>
      </c>
      <c r="G45" s="281">
        <f>+'Cash-Flow-2021-Leva'!G45/1000</f>
        <v>73.171</v>
      </c>
      <c r="H45" s="280"/>
      <c r="I45" s="282">
        <f>+'Cash-Flow-2021-Leva'!I45/1000</f>
        <v>0</v>
      </c>
      <c r="J45" s="281">
        <f>+'Cash-Flow-2021-Leva'!J45/1000</f>
        <v>24.316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8.032</v>
      </c>
      <c r="P45" s="415">
        <f t="shared" si="4"/>
        <v>97.48700000000001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16.375</v>
      </c>
      <c r="G47" s="270">
        <f>+'Cash-Flow-2021-Leva'!G47/1000</f>
        <v>5650.633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16.375</v>
      </c>
      <c r="P47" s="387">
        <f t="shared" si="4"/>
        <v>5650.633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53.197</v>
      </c>
      <c r="G48" s="238">
        <f>+SUM(G44:G47)</f>
        <v>5845.001</v>
      </c>
      <c r="H48" s="280"/>
      <c r="I48" s="239">
        <f>+SUM(I44:I47)</f>
        <v>389.979</v>
      </c>
      <c r="J48" s="238">
        <f>+SUM(J44:J47)</f>
        <v>1989.6680000000001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443.176</v>
      </c>
      <c r="P48" s="366">
        <f>+SUM(P44:P47)</f>
        <v>7834.669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10274.237999999998</v>
      </c>
      <c r="G50" s="260">
        <f>+G25+G30+G37+G42+G48</f>
        <v>45493.691999999995</v>
      </c>
      <c r="H50" s="280"/>
      <c r="I50" s="261">
        <f>+I25+I30+I37+I42+I48</f>
        <v>389.979</v>
      </c>
      <c r="J50" s="260">
        <f>+J25+J30+J37+J42+J48</f>
        <v>1989.651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10664.216999999997</v>
      </c>
      <c r="P50" s="383">
        <f>+P25+P30+P37+P42+P48</f>
        <v>47483.34299999999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26081.351</v>
      </c>
      <c r="G53" s="231">
        <f>+'Cash-Flow-2021-Leva'!G53/1000</f>
        <v>432564.009</v>
      </c>
      <c r="H53" s="280"/>
      <c r="I53" s="241">
        <f>+'Cash-Flow-2021-Leva'!I53/1000</f>
        <v>679.499</v>
      </c>
      <c r="J53" s="231">
        <f>+'Cash-Flow-2021-Leva'!J53/1000</f>
        <v>22934.1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26760.85</v>
      </c>
      <c r="P53" s="362">
        <f t="shared" si="5"/>
        <v>455498.109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487.597</v>
      </c>
      <c r="G54" s="270">
        <f>+'Cash-Flow-2021-Leva'!G54/1000</f>
        <v>2015.661</v>
      </c>
      <c r="H54" s="280"/>
      <c r="I54" s="271">
        <f>+'Cash-Flow-2021-Leva'!I54/1000</f>
        <v>0.004</v>
      </c>
      <c r="J54" s="270">
        <f>+'Cash-Flow-2021-Leva'!J54/1000</f>
        <v>0.093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487.601</v>
      </c>
      <c r="P54" s="387">
        <f t="shared" si="5"/>
        <v>2015.7540000000001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406.533</v>
      </c>
      <c r="G55" s="270">
        <f>+'Cash-Flow-2021-Leva'!G55/1000</f>
        <v>2050.633</v>
      </c>
      <c r="H55" s="280"/>
      <c r="I55" s="271">
        <f>+'Cash-Flow-2021-Leva'!I55/1000</f>
        <v>0</v>
      </c>
      <c r="J55" s="270">
        <f>+'Cash-Flow-2021-Leva'!J55/1000</f>
        <v>249.669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406.533</v>
      </c>
      <c r="P55" s="387">
        <f t="shared" si="5"/>
        <v>2300.3019999999997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64265.498</v>
      </c>
      <c r="G56" s="270">
        <f>+'Cash-Flow-2021-Leva'!G56/1000</f>
        <v>246136.57</v>
      </c>
      <c r="H56" s="280"/>
      <c r="I56" s="271">
        <f>+'Cash-Flow-2021-Leva'!I56/1000</f>
        <v>17347.257</v>
      </c>
      <c r="J56" s="270">
        <f>+'Cash-Flow-2021-Leva'!J56/1000</f>
        <v>42802.532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81612.755</v>
      </c>
      <c r="P56" s="387">
        <f t="shared" si="5"/>
        <v>288939.102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12790.961</v>
      </c>
      <c r="G57" s="270">
        <f>+'Cash-Flow-2021-Leva'!G57/1000</f>
        <v>49088.097</v>
      </c>
      <c r="H57" s="280"/>
      <c r="I57" s="271">
        <f>+'Cash-Flow-2021-Leva'!I57/1000</f>
        <v>3036.006</v>
      </c>
      <c r="J57" s="270">
        <f>+'Cash-Flow-2021-Leva'!J57/1000</f>
        <v>7777.729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15826.966999999999</v>
      </c>
      <c r="P57" s="387">
        <f t="shared" si="5"/>
        <v>56865.826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104031.93999999999</v>
      </c>
      <c r="G58" s="264">
        <f>+SUM(G53:G57)</f>
        <v>731854.97</v>
      </c>
      <c r="H58" s="280"/>
      <c r="I58" s="265">
        <f>+SUM(I53:I57)</f>
        <v>21062.766000000003</v>
      </c>
      <c r="J58" s="264">
        <f>+SUM(J53:J57)</f>
        <v>73764.123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125094.706</v>
      </c>
      <c r="P58" s="385">
        <f>+SUM(P53:P57)</f>
        <v>805619.093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870.394</v>
      </c>
      <c r="G61" s="270">
        <f>+'Cash-Flow-2021-Leva'!G61/1000</f>
        <v>17836.066</v>
      </c>
      <c r="H61" s="280"/>
      <c r="I61" s="271">
        <f>+'Cash-Flow-2021-Leva'!I61/1000</f>
        <v>8712.204</v>
      </c>
      <c r="J61" s="270">
        <f>+'Cash-Flow-2021-Leva'!J61/1000</f>
        <v>35749.65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9582.598</v>
      </c>
      <c r="P61" s="387">
        <f t="shared" si="6"/>
        <v>53585.716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8874.216</v>
      </c>
      <c r="H62" s="280"/>
      <c r="I62" s="271">
        <f>+'Cash-Flow-2021-Leva'!I62/1000</f>
        <v>0</v>
      </c>
      <c r="J62" s="270">
        <f>+'Cash-Flow-2021-Leva'!J62/1000</f>
        <v>-989.64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7884.576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870.394</v>
      </c>
      <c r="G65" s="264">
        <f>+SUM(G60:G63)</f>
        <v>26710.282</v>
      </c>
      <c r="H65" s="280"/>
      <c r="I65" s="265">
        <f>+SUM(I60:I63)</f>
        <v>8712.204</v>
      </c>
      <c r="J65" s="264">
        <f>+SUM(J60:J63)</f>
        <v>34760.01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9582.598</v>
      </c>
      <c r="P65" s="385">
        <f>+SUM(P60:P63)</f>
        <v>61470.292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-32.7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-32.7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0.142</v>
      </c>
      <c r="G68" s="270">
        <f>+'Cash-Flow-2021-Leva'!G68/1000</f>
        <v>1.532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0.142</v>
      </c>
      <c r="P68" s="387">
        <f>+G68+J68+M68</f>
        <v>1.532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0.142</v>
      </c>
      <c r="G69" s="264">
        <f>+SUM(G67:G68)</f>
        <v>-31.168000000000003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0.142</v>
      </c>
      <c r="P69" s="385">
        <f>+SUM(P67:P68)</f>
        <v>-31.168000000000003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3337.115</v>
      </c>
      <c r="G71" s="231">
        <f>+'Cash-Flow-2021-Leva'!G71/1000</f>
        <v>19762.376</v>
      </c>
      <c r="H71" s="280"/>
      <c r="I71" s="241">
        <f>+'Cash-Flow-2021-Leva'!I71/1000</f>
        <v>229.708</v>
      </c>
      <c r="J71" s="231">
        <f>+'Cash-Flow-2021-Leva'!J71/1000</f>
        <v>603.263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3566.823</v>
      </c>
      <c r="P71" s="362">
        <f>+G71+J71+M71</f>
        <v>20365.639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3337.115</v>
      </c>
      <c r="G73" s="264">
        <f>+SUM(G71:G72)</f>
        <v>19762.376</v>
      </c>
      <c r="H73" s="280"/>
      <c r="I73" s="265">
        <f>+SUM(I71:I72)</f>
        <v>229.708</v>
      </c>
      <c r="J73" s="264">
        <f>+SUM(J71:J72)</f>
        <v>603.263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3566.823</v>
      </c>
      <c r="P73" s="385">
        <f>+SUM(P71:P72)</f>
        <v>20365.639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35042.202</v>
      </c>
      <c r="G75" s="231">
        <f>+'Cash-Flow-2021-Leva'!G75/1000</f>
        <v>281408.401</v>
      </c>
      <c r="H75" s="280"/>
      <c r="I75" s="241">
        <f>+'Cash-Flow-2021-Leva'!I75/1000</f>
        <v>16083.977</v>
      </c>
      <c r="J75" s="231">
        <f>+'Cash-Flow-2021-Leva'!J75/1000</f>
        <v>125733.799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51126.179</v>
      </c>
      <c r="P75" s="362">
        <f>+G75+J75+M75</f>
        <v>407142.2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4973.859</v>
      </c>
      <c r="G76" s="270">
        <f>+'Cash-Flow-2021-Leva'!G76/1000</f>
        <v>47616.723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4973.859</v>
      </c>
      <c r="P76" s="387">
        <f>+G76+J76+M76</f>
        <v>47616.723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40016.061</v>
      </c>
      <c r="G77" s="264">
        <f>+SUM(G75:G76)</f>
        <v>329025.124</v>
      </c>
      <c r="H77" s="280"/>
      <c r="I77" s="265">
        <f>+SUM(I75:I76)</f>
        <v>16083.977</v>
      </c>
      <c r="J77" s="264">
        <f>+SUM(J75:J76)</f>
        <v>125733.799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56100.038</v>
      </c>
      <c r="P77" s="385">
        <f>+SUM(P75:P76)</f>
        <v>454758.923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148255.652</v>
      </c>
      <c r="G79" s="275">
        <f>+G58+G65+G69+G73+G77</f>
        <v>1107321.584</v>
      </c>
      <c r="H79" s="280"/>
      <c r="I79" s="272">
        <f>+I58+I65+I69+I73+I77</f>
        <v>46088.655</v>
      </c>
      <c r="J79" s="275">
        <f>+J58+J65+J69+J73+J77</f>
        <v>234861.195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194344.307</v>
      </c>
      <c r="P79" s="395">
        <f>+P58+P65+P69+P73+P77</f>
        <v>1342182.779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73906.24</v>
      </c>
      <c r="G81" s="258">
        <f>+'Cash-Flow-2021-Leva'!G81/1000</f>
        <v>1126444.87</v>
      </c>
      <c r="H81" s="280"/>
      <c r="I81" s="259">
        <f>+'Cash-Flow-2021-Leva'!I81/1000</f>
        <v>40701.341</v>
      </c>
      <c r="J81" s="258">
        <f>+'Cash-Flow-2021-Leva'!J81/1000</f>
        <v>119917.274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114607.581</v>
      </c>
      <c r="P81" s="381">
        <f>+G81+J81+M81</f>
        <v>1246362.144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-31046.953</v>
      </c>
      <c r="J82" s="270">
        <f>+'Cash-Flow-2021-Leva'!J82/1000</f>
        <v>170594.399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-31046.953</v>
      </c>
      <c r="P82" s="387">
        <f>+G82+J82+M82</f>
        <v>170594.399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73906.24</v>
      </c>
      <c r="G83" s="273">
        <f>+G81+G82</f>
        <v>1126444.87</v>
      </c>
      <c r="H83" s="280"/>
      <c r="I83" s="274">
        <f>+I81+I82</f>
        <v>9654.387999999999</v>
      </c>
      <c r="J83" s="273">
        <f>+J81+J82</f>
        <v>290511.673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83560.628</v>
      </c>
      <c r="P83" s="390">
        <f>+P81+P82</f>
        <v>1416956.543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-64075.173999999985</v>
      </c>
      <c r="G85" s="294">
        <f>+G50-G79+G83</f>
        <v>64616.97800000012</v>
      </c>
      <c r="H85" s="280"/>
      <c r="I85" s="295">
        <f>+I50-I79+I83</f>
        <v>-36044.288</v>
      </c>
      <c r="J85" s="294">
        <f>+J50-J79+J83</f>
        <v>57640.129000000015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-100119.462</v>
      </c>
      <c r="P85" s="392">
        <f>+P50-P79+P83</f>
        <v>122257.10699999984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64075.174</v>
      </c>
      <c r="G86" s="296">
        <f>+G103+G122+G129-G134</f>
        <v>-64616.97800000002</v>
      </c>
      <c r="H86" s="280"/>
      <c r="I86" s="297">
        <f>+I103+I122+I129-I134</f>
        <v>36044.288</v>
      </c>
      <c r="J86" s="296">
        <f>+J103+J122+J129-J134</f>
        <v>-57640.129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100119.46200000001</v>
      </c>
      <c r="P86" s="394">
        <f>+P103+P122+P129-P134</f>
        <v>-122257.10700000002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-118670.551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-118670.551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-118670.551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-118670.551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341.667</v>
      </c>
      <c r="G94" s="270">
        <f>+'Cash-Flow-2021-Leva'!G94/1000</f>
        <v>663.889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341.667</v>
      </c>
      <c r="P94" s="387">
        <f t="shared" si="7"/>
        <v>663.889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341.667</v>
      </c>
      <c r="G97" s="238">
        <f>+SUM(G93:G96)</f>
        <v>663.889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341.667</v>
      </c>
      <c r="P97" s="366">
        <f>+SUM(P93:P96)</f>
        <v>663.889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11.495</v>
      </c>
      <c r="G100" s="270">
        <f>+'Cash-Flow-2021-Leva'!G100/1000</f>
        <v>-3.024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11.495</v>
      </c>
      <c r="P100" s="387">
        <f>+G100+J100+M100</f>
        <v>-3.024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11.495</v>
      </c>
      <c r="G101" s="238">
        <f>+SUM(G99:G100)</f>
        <v>-3.024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11.495</v>
      </c>
      <c r="P101" s="366">
        <f>+SUM(P99:P100)</f>
        <v>-3.024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353.162</v>
      </c>
      <c r="G103" s="260">
        <f>+G91+G97+G101</f>
        <v>-118009.68600000002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353.162</v>
      </c>
      <c r="P103" s="383">
        <f>+P91+P97+P101</f>
        <v>-118009.68600000002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-6028.176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-6028.176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-6028.176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-6028.176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76699.156</v>
      </c>
      <c r="G118" s="231">
        <f>+'Cash-Flow-2021-Leva'!G118/1000</f>
        <v>-128.376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-105545.263</v>
      </c>
      <c r="M118" s="231">
        <f>+'Cash-Flow-2021-Leva'!M118/1000</f>
        <v>4159.204</v>
      </c>
      <c r="N118" s="466"/>
      <c r="O118" s="369">
        <f>+F118+I118+L118</f>
        <v>-28846.107000000004</v>
      </c>
      <c r="P118" s="362">
        <f>+G118+J118+M118</f>
        <v>4030.8279999999995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0.174</v>
      </c>
      <c r="G119" s="270">
        <f>+'Cash-Flow-2021-Leva'!G119/1000</f>
        <v>2.789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0.174</v>
      </c>
      <c r="P119" s="387">
        <f>+G119+J119+M119</f>
        <v>2.789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76699.33</v>
      </c>
      <c r="G120" s="264">
        <f>+SUM(G118:G119)</f>
        <v>-125.587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-105545.263</v>
      </c>
      <c r="M120" s="264">
        <f>+SUM(M118:M119)</f>
        <v>4159.204</v>
      </c>
      <c r="N120" s="466"/>
      <c r="O120" s="384">
        <f>+SUM(O118:O119)</f>
        <v>-28845.933000000005</v>
      </c>
      <c r="P120" s="385">
        <f>+SUM(P118:P119)</f>
        <v>4033.6169999999997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76699.33</v>
      </c>
      <c r="G122" s="275">
        <f>+G108+G112+G116+G120</f>
        <v>-6153.763000000001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-105545.263</v>
      </c>
      <c r="M122" s="275">
        <f>+M108+M112+M116+M120</f>
        <v>4159.204</v>
      </c>
      <c r="N122" s="466"/>
      <c r="O122" s="388">
        <f>+O108+O112+O116+O120</f>
        <v>-28845.933000000005</v>
      </c>
      <c r="P122" s="395">
        <f>+P108+P112+P116+P120</f>
        <v>-1994.5590000000007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-12725.629</v>
      </c>
      <c r="G125" s="270">
        <f>+'Cash-Flow-2021-Leva'!G125/1000</f>
        <v>59631.833</v>
      </c>
      <c r="H125" s="280"/>
      <c r="I125" s="271">
        <f>+'Cash-Flow-2021-Leva'!I125/1000</f>
        <v>36044.595</v>
      </c>
      <c r="J125" s="270">
        <f>+'Cash-Flow-2021-Leva'!J125/1000</f>
        <v>-57641.653</v>
      </c>
      <c r="K125" s="280"/>
      <c r="L125" s="271">
        <f>+'Cash-Flow-2021-Leva'!L125/1000</f>
        <v>11.573</v>
      </c>
      <c r="M125" s="270">
        <f>+'Cash-Flow-2021-Leva'!M125/1000</f>
        <v>310427.62</v>
      </c>
      <c r="N125" s="466"/>
      <c r="O125" s="364">
        <f t="shared" si="8"/>
        <v>23330.539</v>
      </c>
      <c r="P125" s="387">
        <f t="shared" si="8"/>
        <v>312417.8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-249.397</v>
      </c>
      <c r="G126" s="270">
        <f>+'Cash-Flow-2021-Leva'!G126/1000</f>
        <v>-1.524</v>
      </c>
      <c r="H126" s="280"/>
      <c r="I126" s="271">
        <f>+'Cash-Flow-2021-Leva'!I126/1000</f>
        <v>-0.307</v>
      </c>
      <c r="J126" s="270">
        <f>+'Cash-Flow-2021-Leva'!J126/1000</f>
        <v>1.524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-249.70399999999998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-12975.026000000002</v>
      </c>
      <c r="G129" s="273">
        <f>+SUM(G124,G125,G126,G128)</f>
        <v>59630.309</v>
      </c>
      <c r="H129" s="280"/>
      <c r="I129" s="274">
        <f>+SUM(I124,I125,I126,I128)</f>
        <v>36044.288</v>
      </c>
      <c r="J129" s="273">
        <f>+SUM(J124,J125,J126,J128)</f>
        <v>-57640.129</v>
      </c>
      <c r="K129" s="280"/>
      <c r="L129" s="274">
        <f>+SUM(L124,L125,L126,L128)</f>
        <v>11.573</v>
      </c>
      <c r="M129" s="273">
        <f>+SUM(M124,M125,M126,M128)</f>
        <v>310427.62</v>
      </c>
      <c r="N129" s="466"/>
      <c r="O129" s="389">
        <f>+SUM(O124,O125,O126,O128)</f>
        <v>23080.835</v>
      </c>
      <c r="P129" s="390">
        <f>+SUM(P124,P125,P126,P128)</f>
        <v>312417.8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2328.131</v>
      </c>
      <c r="G131" s="258">
        <f>+'Cash-Flow-2021-Leva'!G131/1000</f>
        <v>2273.782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317472.477</v>
      </c>
      <c r="M131" s="258">
        <f>+'Cash-Flow-2021-Leva'!M131/1000</f>
        <v>2885.935</v>
      </c>
      <c r="N131" s="466"/>
      <c r="O131" s="368">
        <f aca="true" t="shared" si="9" ref="O131:P133">+F131+I131+L131</f>
        <v>319800.608</v>
      </c>
      <c r="P131" s="381">
        <f t="shared" si="9"/>
        <v>5159.717000000001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13.703</v>
      </c>
      <c r="G132" s="270">
        <f>+'Cash-Flow-2021-Leva'!G132/1000</f>
        <v>-29.489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0.091</v>
      </c>
      <c r="M132" s="270">
        <f>+'Cash-Flow-2021-Leva'!M132/1000</f>
        <v>-0.282</v>
      </c>
      <c r="N132" s="466"/>
      <c r="O132" s="364">
        <f t="shared" si="9"/>
        <v>13.793999999999999</v>
      </c>
      <c r="P132" s="387">
        <f t="shared" si="9"/>
        <v>-29.771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2344.126</v>
      </c>
      <c r="G133" s="270">
        <f>+'Cash-Flow-2021-Leva'!G133/1000</f>
        <v>2328.131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211938.878</v>
      </c>
      <c r="M133" s="270">
        <f>+'Cash-Flow-2021-Leva'!M133/1000</f>
        <v>317472.477</v>
      </c>
      <c r="N133" s="466"/>
      <c r="O133" s="364">
        <f t="shared" si="9"/>
        <v>214283.004</v>
      </c>
      <c r="P133" s="387">
        <f t="shared" si="9"/>
        <v>319800.608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2.292000000000346</v>
      </c>
      <c r="G134" s="278">
        <f>+G133-G131-G132</f>
        <v>83.83799999999971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-105533.69000000002</v>
      </c>
      <c r="M134" s="278">
        <f>+M133-M131-M132</f>
        <v>314586.824</v>
      </c>
      <c r="N134" s="466"/>
      <c r="O134" s="397">
        <f>+O133-O131-O132</f>
        <v>-105531.39800000002</v>
      </c>
      <c r="P134" s="398">
        <f>+P133-P131-P132</f>
        <v>314670.662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2761.36</v>
      </c>
      <c r="G139" s="270">
        <f>+'Cash-Flow-2021-Leva'!G139/1000</f>
        <v>2761.36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2761.36</v>
      </c>
      <c r="P139" s="387">
        <f t="shared" si="10"/>
        <v>2761.36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2761.36</v>
      </c>
      <c r="G140" s="278">
        <f>+G139-G137-G138</f>
        <v>2761.36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2761.36</v>
      </c>
      <c r="P140" s="398">
        <f>+P139-P137-P138</f>
        <v>2761.36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2763.6520000000005</v>
      </c>
      <c r="G142" s="278">
        <f>+G134+G140</f>
        <v>2845.198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-105533.69000000002</v>
      </c>
      <c r="M142" s="540">
        <f>+M134+M140</f>
        <v>314586.824</v>
      </c>
      <c r="N142" s="466"/>
      <c r="O142" s="552">
        <f>+O134+O140</f>
        <v>-102770.03800000002</v>
      </c>
      <c r="P142" s="553">
        <f>+P134+P140</f>
        <v>317432.022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27042021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Iasen Stefanov</cp:lastModifiedBy>
  <cp:lastPrinted>2020-03-18T16:57:49Z</cp:lastPrinted>
  <dcterms:created xsi:type="dcterms:W3CDTF">2015-12-01T07:17:04Z</dcterms:created>
  <dcterms:modified xsi:type="dcterms:W3CDTF">2021-04-27T17:01:02Z</dcterms:modified>
  <cp:category/>
  <cp:version/>
  <cp:contentType/>
  <cp:contentStatus/>
</cp:coreProperties>
</file>