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1016" windowHeight="7476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<sst xmlns="http://schemas.openxmlformats.org/spreadsheetml/2006/main" count="673" uniqueCount="458">
  <si>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</si>
  <si>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</si>
  <si>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</si>
  <si>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</si>
  <si>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</si>
  <si>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</si>
  <si>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</si>
  <si>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</si>
  <si>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</si>
  <si>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</si>
  <si>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</si>
  <si>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</si>
  <si>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</si>
  <si>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</si>
  <si>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</si>
  <si>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</si>
  <si>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</si>
  <si>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</si>
  <si>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</si>
  <si>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</si>
  <si>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</si>
  <si>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</si>
  <si>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</si>
  <si>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</si>
  <si>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</si>
  <si>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</si>
  <si>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</si>
  <si>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</si>
  <si>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</si>
  <si>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</si>
  <si>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</si>
  <si>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</si>
  <si>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</si>
  <si>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</si>
  <si>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</si>
  <si>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</si>
  <si>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</si>
  <si>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</si>
  <si>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</si>
  <si>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</si>
  <si>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</si>
  <si>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</si>
  <si>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</si>
  <si>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</si>
  <si>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</si>
  <si>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</si>
  <si>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</si>
  <si>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</si>
  <si>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</si>
  <si>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</si>
  <si>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</si>
  <si>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</si>
  <si>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</si>
  <si>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</si>
  <si>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</si>
  <si>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</si>
  <si>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</si>
  <si>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</si>
  <si>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</si>
  <si>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</si>
  <si>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</si>
  <si>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</si>
  <si>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</si>
  <si>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</si>
  <si>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</si>
  <si>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</si>
  <si>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</si>
  <si>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</si>
  <si>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</si>
  <si>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</si>
  <si>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</si>
  <si>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</si>
  <si>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</si>
  <si>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</si>
  <si>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</si>
  <si>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</si>
  <si>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</si>
  <si>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</si>
  <si>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</si>
  <si>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</si>
  <si>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</si>
  <si>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</si>
  <si>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</si>
  <si>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</si>
  <si>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</si>
  <si>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</si>
  <si>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</si>
  <si>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</si>
  <si>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</si>
  <si>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</si>
  <si>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</si>
  <si>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</si>
  <si>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</si>
  <si>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</si>
  <si>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</si>
  <si>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</si>
  <si>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</si>
  <si>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</si>
  <si>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</si>
  <si>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</si>
  <si>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</si>
  <si>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</si>
  <si>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</si>
  <si>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</si>
  <si>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</si>
  <si>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</si>
  <si>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</si>
  <si>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</si>
  <si>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</si>
  <si>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</si>
  <si>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</si>
  <si>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</si>
  <si>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</si>
  <si>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</si>
  <si>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</si>
  <si>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</si>
  <si>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</si>
  <si>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</si>
  <si>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</si>
  <si>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</si>
  <si>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</si>
  <si>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</si>
  <si>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</si>
  <si>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</si>
  <si>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</si>
  <si>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</si>
  <si>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</si>
  <si>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</si>
  <si>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</si>
  <si>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</si>
  <si>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</si>
  <si>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</si>
  <si>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</si>
  <si>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</si>
  <si>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</si>
  <si>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</si>
  <si>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</si>
  <si>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</si>
  <si>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</si>
  <si>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</si>
  <si>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</si>
  <si>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</si>
  <si>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</si>
  <si>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</si>
  <si>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</si>
  <si>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</si>
  <si>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</si>
  <si>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</si>
  <si>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</si>
  <si>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</si>
  <si>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</si>
  <si>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</si>
  <si>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</si>
  <si>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</si>
  <si>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</si>
  <si>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</si>
  <si>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</si>
  <si>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</si>
  <si>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</si>
  <si>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</si>
  <si>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</si>
  <si>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</si>
  <si>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</si>
  <si>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</si>
  <si>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</si>
  <si>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</si>
  <si>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</si>
  <si>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</si>
  <si>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</si>
  <si>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</si>
  <si>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</si>
  <si>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</si>
  <si>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</si>
  <si>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</si>
  <si>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</si>
  <si>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</si>
  <si>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</si>
  <si>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</si>
  <si>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</si>
  <si>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</si>
  <si>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</si>
  <si>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</si>
  <si>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</si>
  <si>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</si>
  <si>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</si>
  <si>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</si>
  <si>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</si>
  <si>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</si>
  <si>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</si>
  <si>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</si>
  <si>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</si>
  <si>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</si>
  <si>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</si>
  <si>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</si>
  <si>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</si>
  <si>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</si>
  <si>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</si>
  <si>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</si>
  <si>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</si>
  <si>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</si>
  <si>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</si>
  <si>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</si>
  <si>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</si>
  <si>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</si>
  <si>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</si>
  <si>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</si>
  <si>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</si>
  <si>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</si>
  <si>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</si>
  <si>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</si>
  <si>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</si>
  <si>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</si>
  <si>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</si>
  <si>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</si>
  <si>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</si>
  <si>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</si>
  <si>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</si>
  <si>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</si>
  <si>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</si>
  <si>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</si>
  <si>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</si>
  <si>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</si>
  <si>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</si>
  <si>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</si>
  <si>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</si>
  <si>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</si>
  <si>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</si>
  <si>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</si>
  <si>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</si>
  <si>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</si>
  <si>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</si>
  <si>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</si>
  <si>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</si>
  <si>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</si>
  <si>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</si>
  <si>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</si>
  <si>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</si>
  <si>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</si>
  <si>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</si>
  <si>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</si>
  <si>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</si>
  <si>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</si>
  <si>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</si>
  <si>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</si>
  <si>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</si>
  <si>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</si>
  <si>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</si>
  <si>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</si>
  <si>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</si>
  <si>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</si>
  <si>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</si>
  <si>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</si>
  <si>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</si>
  <si>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</si>
  <si>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</si>
  <si>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</si>
  <si>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</si>
  <si>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</si>
  <si>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</si>
  <si>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</si>
  <si>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</si>
  <si>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</si>
  <si>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</si>
  <si>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</si>
  <si>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</si>
  <si>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</si>
  <si>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</si>
  <si>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</si>
  <si>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</si>
  <si>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</si>
  <si>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</si>
  <si>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</si>
  <si>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</si>
  <si>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</si>
  <si>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</si>
  <si>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</si>
  <si>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</si>
  <si>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</si>
  <si>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</si>
  <si>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</si>
  <si>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</si>
  <si>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</si>
  <si>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</si>
  <si>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</si>
  <si>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</si>
  <si>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</si>
  <si>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</si>
  <si>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</si>
  <si>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</si>
  <si>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</si>
  <si>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</si>
  <si>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</si>
  <si>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</si>
  <si>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</si>
  <si>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</si>
  <si>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</si>
  <si>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</si>
  <si>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</si>
  <si>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</si>
  <si>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</si>
  <si>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</si>
  <si>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</si>
  <si>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</si>
  <si>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</si>
  <si>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</si>
  <si>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</si>
  <si>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</si>
  <si>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</si>
  <si>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</si>
  <si>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</si>
  <si>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</si>
  <si>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</si>
  <si>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</si>
  <si>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</si>
  <si>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</si>
  <si>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</si>
  <si>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</si>
  <si>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</si>
  <si>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</si>
  <si>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</si>
  <si>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</si>
  <si>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</si>
  <si>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</si>
  <si>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</si>
  <si>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</si>
  <si>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</si>
  <si>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</si>
  <si>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</si>
  <si>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</si>
  <si>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</si>
  <si>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</si>
  <si>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</si>
  <si>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</si>
  <si>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</si>
  <si>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</si>
  <si>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</si>
  <si>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</si>
  <si>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</si>
  <si>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</si>
  <si>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</si>
  <si>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</si>
  <si>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</si>
  <si>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</si>
  <si>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</si>
  <si>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</si>
  <si>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</si>
  <si>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</si>
  <si>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</si>
  <si>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</si>
  <si>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</si>
  <si>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</si>
  <si>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</si>
  <si>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</si>
  <si>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</si>
  <si>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</si>
  <si>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</si>
  <si>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</si>
  <si>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</si>
  <si>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</si>
  <si>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</si>
  <si>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</si>
  <si>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</si>
  <si>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</si>
  <si>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</si>
  <si>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</si>
  <si>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</si>
  <si>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</si>
  <si>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</si>
  <si>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</si>
  <si>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</si>
  <si>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</si>
  <si>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</si>
  <si>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</si>
  <si>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</si>
  <si>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</si>
  <si>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</si>
  <si>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</si>
  <si>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</si>
  <si>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</si>
  <si>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</si>
  <si>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</si>
  <si>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</si>
  <si>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</si>
  <si>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</si>
  <si>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</si>
  <si>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</si>
  <si>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</si>
  <si>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</si>
  <si>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</si>
  <si>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</si>
  <si>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</si>
  <si>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</si>
  <si>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</si>
  <si>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</si>
  <si>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</si>
  <si>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</si>
  <si>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</si>
  <si>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</si>
  <si>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</si>
  <si>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</si>
  <si>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</si>
  <si>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</si>
  <si>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</si>
  <si>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</si>
  <si>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</si>
  <si>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</si>
  <si>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</si>
  <si>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</si>
  <si>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</si>
  <si>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</si>
  <si>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</si>
  <si>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</si>
  <si>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</si>
  <si>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</si>
  <si>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</si>
  <si>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</si>
  <si>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</si>
  <si>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</si>
  <si>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</si>
  <si>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</si>
  <si>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</si>
  <si>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</si>
  <si>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</si>
  <si>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</si>
  <si>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</si>
  <si>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</si>
  <si>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</si>
  <si>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</si>
  <si>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</si>
  <si>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</si>
  <si>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</si>
  <si>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</si>
  <si>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</si>
  <si>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</si>
  <si>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</si>
  <si>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</si>
  <si>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</si>
  <si>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</si>
  <si>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</si>
  <si>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</si>
  <si>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</si>
  <si>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</si>
  <si>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</si>
  <si>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</si>
  <si>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</si>
  <si>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</si>
  <si>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</si>
  <si>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</si>
  <si>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</si>
  <si>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</si>
  <si>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</si>
  <si>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</si>
  <si>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</si>
  <si>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</si>
  <si>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</si>
  <si>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МИНИСТЕРСТВО НА ЗДРАВЕОПАЗВАНЕТО</t>
  </si>
  <si>
    <t xml:space="preserve">МАРИЯ БЕЛОМОРОВА </t>
  </si>
  <si>
    <t>КИРИЛ АНАНИЕВ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</si>
</sst>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68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8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9" fillId="40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1" fillId="32" borderId="26" xfId="0" applyNumberFormat="1" applyFont="1" applyFill="1" applyBorder="1" applyAlignment="1" applyProtection="1">
      <alignment horizontal="center"/>
      <protection/>
    </xf>
    <xf numFmtId="168" fontId="12" fillId="32" borderId="26" xfId="0" applyNumberFormat="1" applyFont="1" applyFill="1" applyBorder="1" applyAlignment="1" applyProtection="1">
      <alignment horizontal="center"/>
      <protection/>
    </xf>
    <xf numFmtId="168" fontId="31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4" fontId="160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0" xfId="0" applyNumberFormat="1" applyFont="1" applyFill="1" applyBorder="1" applyAlignment="1" applyProtection="1" quotePrefix="1">
      <alignment horizontal="center"/>
      <protection/>
    </xf>
    <xf numFmtId="174" fontId="4" fillId="33" borderId="31" xfId="0" applyNumberFormat="1" applyFont="1" applyFill="1" applyBorder="1" applyAlignment="1" applyProtection="1" quotePrefix="1">
      <alignment horizontal="center"/>
      <protection/>
    </xf>
    <xf numFmtId="174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8" fontId="5" fillId="39" borderId="37" xfId="0" applyNumberFormat="1" applyFont="1" applyFill="1" applyBorder="1" applyAlignment="1" applyProtection="1">
      <alignment horizontal="left"/>
      <protection/>
    </xf>
    <xf numFmtId="168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5" applyNumberFormat="1" applyFont="1" applyFill="1" applyBorder="1" applyAlignment="1" applyProtection="1">
      <alignment/>
      <protection/>
    </xf>
    <xf numFmtId="38" fontId="22" fillId="42" borderId="53" xfId="65" applyNumberFormat="1" applyFont="1" applyFill="1" applyBorder="1" applyAlignment="1" applyProtection="1">
      <alignment/>
      <protection/>
    </xf>
    <xf numFmtId="38" fontId="22" fillId="42" borderId="46" xfId="65" applyNumberFormat="1" applyFont="1" applyFill="1" applyBorder="1" applyAlignment="1" applyProtection="1">
      <alignment/>
      <protection/>
    </xf>
    <xf numFmtId="38" fontId="22" fillId="42" borderId="47" xfId="65" applyNumberFormat="1" applyFont="1" applyFill="1" applyBorder="1" applyAlignment="1" applyProtection="1">
      <alignment/>
      <protection/>
    </xf>
    <xf numFmtId="38" fontId="22" fillId="42" borderId="48" xfId="65" applyNumberFormat="1" applyFont="1" applyFill="1" applyBorder="1" applyAlignment="1" applyProtection="1">
      <alignment/>
      <protection/>
    </xf>
    <xf numFmtId="38" fontId="22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2" fillId="42" borderId="42" xfId="65" applyNumberFormat="1" applyFont="1" applyFill="1" applyBorder="1" applyAlignment="1" applyProtection="1">
      <alignment/>
      <protection/>
    </xf>
    <xf numFmtId="38" fontId="22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7" fontId="161" fillId="33" borderId="26" xfId="0" applyNumberFormat="1" applyFont="1" applyFill="1" applyBorder="1" applyAlignment="1" applyProtection="1">
      <alignment horizontal="center"/>
      <protection locked="0"/>
    </xf>
    <xf numFmtId="177" fontId="161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2" fillId="42" borderId="50" xfId="65" applyNumberFormat="1" applyFont="1" applyFill="1" applyBorder="1" applyAlignment="1" applyProtection="1">
      <alignment/>
      <protection/>
    </xf>
    <xf numFmtId="38" fontId="22" fillId="42" borderId="58" xfId="65" applyNumberFormat="1" applyFont="1" applyFill="1" applyBorder="1" applyAlignment="1" applyProtection="1">
      <alignment/>
      <protection/>
    </xf>
    <xf numFmtId="38" fontId="22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62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8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69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0" xfId="0" applyNumberFormat="1" applyFont="1" applyFill="1" applyBorder="1" applyAlignment="1" applyProtection="1">
      <alignment/>
      <protection/>
    </xf>
    <xf numFmtId="178" fontId="3" fillId="33" borderId="71" xfId="0" applyNumberFormat="1" applyFont="1" applyFill="1" applyBorder="1" applyAlignment="1" applyProtection="1">
      <alignment/>
      <protection locked="0"/>
    </xf>
    <xf numFmtId="178" fontId="4" fillId="33" borderId="71" xfId="0" applyNumberFormat="1" applyFont="1" applyFill="1" applyBorder="1" applyAlignment="1" applyProtection="1">
      <alignment/>
      <protection locked="0"/>
    </xf>
    <xf numFmtId="178" fontId="3" fillId="33" borderId="72" xfId="0" applyNumberFormat="1" applyFont="1" applyFill="1" applyBorder="1" applyAlignment="1" applyProtection="1">
      <alignment/>
      <protection locked="0"/>
    </xf>
    <xf numFmtId="178" fontId="4" fillId="33" borderId="72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69" xfId="0" applyNumberFormat="1" applyFont="1" applyFill="1" applyBorder="1" applyAlignment="1" applyProtection="1">
      <alignment/>
      <protection/>
    </xf>
    <xf numFmtId="178" fontId="4" fillId="33" borderId="70" xfId="0" applyNumberFormat="1" applyFont="1" applyFill="1" applyBorder="1" applyAlignment="1" applyProtection="1">
      <alignment/>
      <protection/>
    </xf>
    <xf numFmtId="178" fontId="3" fillId="42" borderId="69" xfId="0" applyNumberFormat="1" applyFont="1" applyFill="1" applyBorder="1" applyAlignment="1" applyProtection="1">
      <alignment/>
      <protection/>
    </xf>
    <xf numFmtId="178" fontId="4" fillId="42" borderId="69" xfId="0" applyNumberFormat="1" applyFont="1" applyFill="1" applyBorder="1" applyAlignment="1" applyProtection="1">
      <alignment/>
      <protection/>
    </xf>
    <xf numFmtId="178" fontId="3" fillId="42" borderId="71" xfId="0" applyNumberFormat="1" applyFont="1" applyFill="1" applyBorder="1" applyAlignment="1" applyProtection="1">
      <alignment/>
      <protection/>
    </xf>
    <xf numFmtId="178" fontId="4" fillId="42" borderId="71" xfId="0" applyNumberFormat="1" applyFont="1" applyFill="1" applyBorder="1" applyAlignment="1" applyProtection="1">
      <alignment/>
      <protection/>
    </xf>
    <xf numFmtId="178" fontId="3" fillId="42" borderId="72" xfId="0" applyNumberFormat="1" applyFont="1" applyFill="1" applyBorder="1" applyAlignment="1" applyProtection="1">
      <alignment/>
      <protection/>
    </xf>
    <xf numFmtId="178" fontId="4" fillId="42" borderId="72" xfId="0" applyNumberFormat="1" applyFont="1" applyFill="1" applyBorder="1" applyAlignment="1" applyProtection="1">
      <alignment/>
      <protection/>
    </xf>
    <xf numFmtId="178" fontId="3" fillId="42" borderId="73" xfId="0" applyNumberFormat="1" applyFont="1" applyFill="1" applyBorder="1" applyAlignment="1" applyProtection="1">
      <alignment/>
      <protection/>
    </xf>
    <xf numFmtId="178" fontId="4" fillId="42" borderId="73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1" fillId="42" borderId="74" xfId="0" applyNumberFormat="1" applyFont="1" applyFill="1" applyBorder="1" applyAlignment="1" applyProtection="1">
      <alignment/>
      <protection locked="0"/>
    </xf>
    <xf numFmtId="178" fontId="12" fillId="42" borderId="74" xfId="0" applyNumberFormat="1" applyFont="1" applyFill="1" applyBorder="1" applyAlignment="1" applyProtection="1">
      <alignment/>
      <protection locked="0"/>
    </xf>
    <xf numFmtId="178" fontId="31" fillId="42" borderId="72" xfId="0" applyNumberFormat="1" applyFont="1" applyFill="1" applyBorder="1" applyAlignment="1" applyProtection="1">
      <alignment/>
      <protection locked="0"/>
    </xf>
    <xf numFmtId="178" fontId="12" fillId="42" borderId="72" xfId="0" applyNumberFormat="1" applyFont="1" applyFill="1" applyBorder="1" applyAlignment="1" applyProtection="1">
      <alignment/>
      <protection locked="0"/>
    </xf>
    <xf numFmtId="178" fontId="31" fillId="42" borderId="75" xfId="0" applyNumberFormat="1" applyFont="1" applyFill="1" applyBorder="1" applyAlignment="1" applyProtection="1">
      <alignment/>
      <protection locked="0"/>
    </xf>
    <xf numFmtId="178" fontId="12" fillId="42" borderId="75" xfId="0" applyNumberFormat="1" applyFont="1" applyFill="1" applyBorder="1" applyAlignment="1" applyProtection="1">
      <alignment/>
      <protection locked="0"/>
    </xf>
    <xf numFmtId="178" fontId="3" fillId="33" borderId="71" xfId="0" applyNumberFormat="1" applyFont="1" applyFill="1" applyBorder="1" applyAlignment="1" applyProtection="1">
      <alignment/>
      <protection/>
    </xf>
    <xf numFmtId="178" fontId="4" fillId="33" borderId="71" xfId="0" applyNumberFormat="1" applyFont="1" applyFill="1" applyBorder="1" applyAlignment="1" applyProtection="1">
      <alignment/>
      <protection/>
    </xf>
    <xf numFmtId="178" fontId="3" fillId="39" borderId="76" xfId="0" applyNumberFormat="1" applyFont="1" applyFill="1" applyBorder="1" applyAlignment="1" applyProtection="1">
      <alignment/>
      <protection/>
    </xf>
    <xf numFmtId="178" fontId="4" fillId="39" borderId="76" xfId="0" applyNumberFormat="1" applyFont="1" applyFill="1" applyBorder="1" applyAlignment="1" applyProtection="1">
      <alignment/>
      <protection/>
    </xf>
    <xf numFmtId="178" fontId="3" fillId="33" borderId="70" xfId="0" applyNumberFormat="1" applyFont="1" applyFill="1" applyBorder="1" applyAlignment="1" applyProtection="1">
      <alignment/>
      <protection locked="0"/>
    </xf>
    <xf numFmtId="178" fontId="4" fillId="33" borderId="70" xfId="0" applyNumberFormat="1" applyFont="1" applyFill="1" applyBorder="1" applyAlignment="1" applyProtection="1">
      <alignment/>
      <protection locked="0"/>
    </xf>
    <xf numFmtId="178" fontId="3" fillId="44" borderId="10" xfId="0" applyNumberFormat="1" applyFont="1" applyFill="1" applyBorder="1" applyAlignment="1" applyProtection="1">
      <alignment/>
      <protection/>
    </xf>
    <xf numFmtId="178" fontId="4" fillId="44" borderId="10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1" fillId="42" borderId="77" xfId="0" applyNumberFormat="1" applyFont="1" applyFill="1" applyBorder="1" applyAlignment="1" applyProtection="1">
      <alignment/>
      <protection locked="0"/>
    </xf>
    <xf numFmtId="178" fontId="12" fillId="42" borderId="77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5" borderId="76" xfId="0" applyNumberFormat="1" applyFont="1" applyFill="1" applyBorder="1" applyAlignment="1" applyProtection="1">
      <alignment/>
      <protection/>
    </xf>
    <xf numFmtId="178" fontId="4" fillId="5" borderId="76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3" fillId="45" borderId="73" xfId="0" applyNumberFormat="1" applyFont="1" applyFill="1" applyBorder="1" applyAlignment="1" applyProtection="1">
      <alignment/>
      <protection/>
    </xf>
    <xf numFmtId="178" fontId="4" fillId="45" borderId="73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31" fillId="42" borderId="74" xfId="0" applyNumberFormat="1" applyFont="1" applyFill="1" applyBorder="1" applyAlignment="1" applyProtection="1">
      <alignment/>
      <protection/>
    </xf>
    <xf numFmtId="178" fontId="12" fillId="42" borderId="74" xfId="0" applyNumberFormat="1" applyFont="1" applyFill="1" applyBorder="1" applyAlignment="1" applyProtection="1">
      <alignment/>
      <protection/>
    </xf>
    <xf numFmtId="178" fontId="31" fillId="42" borderId="72" xfId="0" applyNumberFormat="1" applyFont="1" applyFill="1" applyBorder="1" applyAlignment="1" applyProtection="1">
      <alignment/>
      <protection/>
    </xf>
    <xf numFmtId="178" fontId="12" fillId="42" borderId="72" xfId="0" applyNumberFormat="1" applyFont="1" applyFill="1" applyBorder="1" applyAlignment="1" applyProtection="1">
      <alignment/>
      <protection/>
    </xf>
    <xf numFmtId="178" fontId="31" fillId="42" borderId="75" xfId="0" applyNumberFormat="1" applyFont="1" applyFill="1" applyBorder="1" applyAlignment="1" applyProtection="1">
      <alignment/>
      <protection/>
    </xf>
    <xf numFmtId="178" fontId="12" fillId="42" borderId="75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1" fillId="42" borderId="77" xfId="0" applyNumberFormat="1" applyFont="1" applyFill="1" applyBorder="1" applyAlignment="1" applyProtection="1">
      <alignment/>
      <protection/>
    </xf>
    <xf numFmtId="178" fontId="12" fillId="42" borderId="77" xfId="0" applyNumberFormat="1" applyFont="1" applyFill="1" applyBorder="1" applyAlignment="1" applyProtection="1">
      <alignment/>
      <protection/>
    </xf>
    <xf numFmtId="0" fontId="163" fillId="47" borderId="0" xfId="0" applyFont="1" applyFill="1" applyAlignment="1" applyProtection="1" quotePrefix="1">
      <alignment horizontal="center"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9" borderId="78" xfId="0" applyNumberFormat="1" applyFont="1" applyFill="1" applyBorder="1" applyAlignment="1" applyProtection="1">
      <alignment/>
      <protection/>
    </xf>
    <xf numFmtId="178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2" fillId="42" borderId="41" xfId="65" applyNumberFormat="1" applyFont="1" applyFill="1" applyBorder="1" applyAlignment="1" applyProtection="1">
      <alignment horizontal="center"/>
      <protection/>
    </xf>
    <xf numFmtId="38" fontId="22" fillId="42" borderId="42" xfId="65" applyNumberFormat="1" applyFont="1" applyFill="1" applyBorder="1" applyAlignment="1" applyProtection="1">
      <alignment horizontal="center"/>
      <protection/>
    </xf>
    <xf numFmtId="38" fontId="22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8" fontId="5" fillId="39" borderId="65" xfId="60" applyNumberFormat="1" applyFont="1" applyFill="1" applyBorder="1" applyAlignment="1" applyProtection="1">
      <alignment horizontal="left"/>
      <protection/>
    </xf>
    <xf numFmtId="168" fontId="5" fillId="39" borderId="37" xfId="60" applyNumberFormat="1" applyFont="1" applyFill="1" applyBorder="1" applyAlignment="1" applyProtection="1">
      <alignment horizontal="left"/>
      <protection/>
    </xf>
    <xf numFmtId="168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8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5" fillId="48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8" fontId="3" fillId="33" borderId="83" xfId="0" applyNumberFormat="1" applyFont="1" applyFill="1" applyBorder="1" applyAlignment="1" applyProtection="1">
      <alignment/>
      <protection/>
    </xf>
    <xf numFmtId="178" fontId="3" fillId="33" borderId="84" xfId="0" applyNumberFormat="1" applyFont="1" applyFill="1" applyBorder="1" applyAlignment="1" applyProtection="1">
      <alignment/>
      <protection/>
    </xf>
    <xf numFmtId="178" fontId="3" fillId="33" borderId="85" xfId="0" applyNumberFormat="1" applyFont="1" applyFill="1" applyBorder="1" applyAlignment="1" applyProtection="1">
      <alignment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4" fillId="33" borderId="87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32" borderId="81" xfId="0" applyNumberFormat="1" applyFont="1" applyFill="1" applyBorder="1" applyAlignment="1" applyProtection="1">
      <alignment/>
      <protection/>
    </xf>
    <xf numFmtId="178" fontId="3" fillId="32" borderId="82" xfId="0" applyNumberFormat="1" applyFont="1" applyFill="1" applyBorder="1" applyAlignment="1" applyProtection="1">
      <alignment/>
      <protection/>
    </xf>
    <xf numFmtId="178" fontId="4" fillId="33" borderId="83" xfId="0" applyNumberFormat="1" applyFont="1" applyFill="1" applyBorder="1" applyAlignment="1" applyProtection="1">
      <alignment/>
      <protection/>
    </xf>
    <xf numFmtId="178" fontId="4" fillId="33" borderId="89" xfId="0" applyNumberFormat="1" applyFont="1" applyFill="1" applyBorder="1" applyAlignment="1" applyProtection="1">
      <alignment/>
      <protection/>
    </xf>
    <xf numFmtId="178" fontId="4" fillId="33" borderId="85" xfId="0" applyNumberFormat="1" applyFont="1" applyFill="1" applyBorder="1" applyAlignment="1" applyProtection="1">
      <alignment/>
      <protection/>
    </xf>
    <xf numFmtId="178" fontId="4" fillId="42" borderId="83" xfId="0" applyNumberFormat="1" applyFont="1" applyFill="1" applyBorder="1" applyAlignment="1" applyProtection="1">
      <alignment/>
      <protection/>
    </xf>
    <xf numFmtId="178" fontId="3" fillId="42" borderId="84" xfId="0" applyNumberFormat="1" applyFont="1" applyFill="1" applyBorder="1" applyAlignment="1" applyProtection="1">
      <alignment/>
      <protection/>
    </xf>
    <xf numFmtId="178" fontId="4" fillId="42" borderId="89" xfId="0" applyNumberFormat="1" applyFont="1" applyFill="1" applyBorder="1" applyAlignment="1" applyProtection="1">
      <alignment/>
      <protection/>
    </xf>
    <xf numFmtId="178" fontId="3" fillId="42" borderId="90" xfId="0" applyNumberFormat="1" applyFont="1" applyFill="1" applyBorder="1" applyAlignment="1" applyProtection="1">
      <alignment/>
      <protection/>
    </xf>
    <xf numFmtId="178" fontId="4" fillId="42" borderId="87" xfId="0" applyNumberFormat="1" applyFont="1" applyFill="1" applyBorder="1" applyAlignment="1" applyProtection="1">
      <alignment/>
      <protection/>
    </xf>
    <xf numFmtId="178" fontId="3" fillId="42" borderId="91" xfId="0" applyNumberFormat="1" applyFont="1" applyFill="1" applyBorder="1" applyAlignment="1" applyProtection="1">
      <alignment/>
      <protection/>
    </xf>
    <xf numFmtId="178" fontId="4" fillId="42" borderId="88" xfId="0" applyNumberFormat="1" applyFont="1" applyFill="1" applyBorder="1" applyAlignment="1" applyProtection="1">
      <alignment/>
      <protection/>
    </xf>
    <xf numFmtId="178" fontId="3" fillId="42" borderId="92" xfId="0" applyNumberFormat="1" applyFont="1" applyFill="1" applyBorder="1" applyAlignment="1" applyProtection="1">
      <alignment/>
      <protection/>
    </xf>
    <xf numFmtId="178" fontId="12" fillId="42" borderId="93" xfId="0" applyNumberFormat="1" applyFont="1" applyFill="1" applyBorder="1" applyAlignment="1" applyProtection="1">
      <alignment/>
      <protection/>
    </xf>
    <xf numFmtId="178" fontId="12" fillId="42" borderId="87" xfId="0" applyNumberFormat="1" applyFont="1" applyFill="1" applyBorder="1" applyAlignment="1" applyProtection="1">
      <alignment/>
      <protection/>
    </xf>
    <xf numFmtId="178" fontId="12" fillId="42" borderId="94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4" fillId="39" borderId="95" xfId="0" applyNumberFormat="1" applyFont="1" applyFill="1" applyBorder="1" applyAlignment="1" applyProtection="1">
      <alignment/>
      <protection/>
    </xf>
    <xf numFmtId="178" fontId="3" fillId="39" borderId="96" xfId="0" applyNumberFormat="1" applyFont="1" applyFill="1" applyBorder="1" applyAlignment="1" applyProtection="1">
      <alignment/>
      <protection/>
    </xf>
    <xf numFmtId="178" fontId="4" fillId="44" borderId="81" xfId="0" applyNumberFormat="1" applyFont="1" applyFill="1" applyBorder="1" applyAlignment="1" applyProtection="1">
      <alignment/>
      <protection/>
    </xf>
    <xf numFmtId="178" fontId="3" fillId="44" borderId="82" xfId="0" applyNumberFormat="1" applyFont="1" applyFill="1" applyBorder="1" applyAlignment="1" applyProtection="1">
      <alignment/>
      <protection/>
    </xf>
    <xf numFmtId="178" fontId="4" fillId="33" borderId="94" xfId="0" applyNumberFormat="1" applyFont="1" applyFill="1" applyBorder="1" applyAlignment="1" applyProtection="1">
      <alignment/>
      <protection/>
    </xf>
    <xf numFmtId="178" fontId="3" fillId="33" borderId="92" xfId="0" applyNumberFormat="1" applyFont="1" applyFill="1" applyBorder="1" applyAlignment="1" applyProtection="1">
      <alignment/>
      <protection/>
    </xf>
    <xf numFmtId="178" fontId="4" fillId="46" borderId="95" xfId="0" applyNumberFormat="1" applyFont="1" applyFill="1" applyBorder="1" applyAlignment="1" applyProtection="1">
      <alignment/>
      <protection/>
    </xf>
    <xf numFmtId="178" fontId="4" fillId="5" borderId="95" xfId="0" applyNumberFormat="1" applyFont="1" applyFill="1" applyBorder="1" applyAlignment="1" applyProtection="1">
      <alignment/>
      <protection/>
    </xf>
    <xf numFmtId="178" fontId="3" fillId="5" borderId="96" xfId="0" applyNumberFormat="1" applyFont="1" applyFill="1" applyBorder="1" applyAlignment="1" applyProtection="1">
      <alignment/>
      <protection/>
    </xf>
    <xf numFmtId="178" fontId="4" fillId="39" borderId="97" xfId="0" applyNumberFormat="1" applyFont="1" applyFill="1" applyBorder="1" applyAlignment="1" applyProtection="1">
      <alignment/>
      <protection/>
    </xf>
    <xf numFmtId="178" fontId="3" fillId="39" borderId="98" xfId="0" applyNumberFormat="1" applyFont="1" applyFill="1" applyBorder="1" applyAlignment="1" applyProtection="1">
      <alignment/>
      <protection/>
    </xf>
    <xf numFmtId="178" fontId="4" fillId="39" borderId="99" xfId="0" applyNumberFormat="1" applyFont="1" applyFill="1" applyBorder="1" applyAlignment="1" applyProtection="1">
      <alignment/>
      <protection/>
    </xf>
    <xf numFmtId="178" fontId="3" fillId="39" borderId="100" xfId="0" applyNumberFormat="1" applyFont="1" applyFill="1" applyBorder="1" applyAlignment="1" applyProtection="1">
      <alignment/>
      <protection/>
    </xf>
    <xf numFmtId="178" fontId="3" fillId="46" borderId="96" xfId="0" applyNumberFormat="1" applyFont="1" applyFill="1" applyBorder="1" applyAlignment="1" applyProtection="1">
      <alignment/>
      <protection/>
    </xf>
    <xf numFmtId="178" fontId="3" fillId="45" borderId="92" xfId="0" applyNumberFormat="1" applyFont="1" applyFill="1" applyBorder="1" applyAlignment="1" applyProtection="1">
      <alignment/>
      <protection/>
    </xf>
    <xf numFmtId="178" fontId="4" fillId="33" borderId="99" xfId="0" applyNumberFormat="1" applyFont="1" applyFill="1" applyBorder="1" applyAlignment="1" applyProtection="1">
      <alignment/>
      <protection/>
    </xf>
    <xf numFmtId="178" fontId="3" fillId="33" borderId="100" xfId="0" applyNumberFormat="1" applyFont="1" applyFill="1" applyBorder="1" applyAlignment="1" applyProtection="1">
      <alignment/>
      <protection/>
    </xf>
    <xf numFmtId="185" fontId="158" fillId="39" borderId="101" xfId="0" applyNumberFormat="1" applyFont="1" applyFill="1" applyBorder="1" applyAlignment="1" applyProtection="1" quotePrefix="1">
      <alignment horizontal="center"/>
      <protection/>
    </xf>
    <xf numFmtId="185" fontId="164" fillId="40" borderId="101" xfId="0" applyNumberFormat="1" applyFont="1" applyFill="1" applyBorder="1" applyAlignment="1" applyProtection="1" quotePrefix="1">
      <alignment horizontal="center"/>
      <protection/>
    </xf>
    <xf numFmtId="185" fontId="165" fillId="48" borderId="101" xfId="0" applyNumberFormat="1" applyFont="1" applyFill="1" applyBorder="1" applyAlignment="1" applyProtection="1" quotePrefix="1">
      <alignment horizontal="center"/>
      <protection/>
    </xf>
    <xf numFmtId="185" fontId="3" fillId="33" borderId="102" xfId="0" applyNumberFormat="1" applyFont="1" applyFill="1" applyBorder="1" applyAlignment="1" applyProtection="1" quotePrefix="1">
      <alignment horizontal="center"/>
      <protection/>
    </xf>
    <xf numFmtId="176" fontId="8" fillId="38" borderId="103" xfId="0" applyNumberFormat="1" applyFont="1" applyFill="1" applyBorder="1" applyAlignment="1" applyProtection="1">
      <alignment horizontal="center"/>
      <protection/>
    </xf>
    <xf numFmtId="176" fontId="23" fillId="38" borderId="104" xfId="0" applyNumberFormat="1" applyFont="1" applyFill="1" applyBorder="1" applyAlignment="1" applyProtection="1">
      <alignment horizontal="center"/>
      <protection/>
    </xf>
    <xf numFmtId="176" fontId="166" fillId="38" borderId="103" xfId="0" applyNumberFormat="1" applyFont="1" applyFill="1" applyBorder="1" applyAlignment="1" applyProtection="1">
      <alignment horizontal="center"/>
      <protection/>
    </xf>
    <xf numFmtId="176" fontId="166" fillId="38" borderId="104" xfId="0" applyNumberFormat="1" applyFont="1" applyFill="1" applyBorder="1" applyAlignment="1" applyProtection="1">
      <alignment horizontal="center"/>
      <protection/>
    </xf>
    <xf numFmtId="176" fontId="9" fillId="33" borderId="105" xfId="0" applyNumberFormat="1" applyFont="1" applyFill="1" applyBorder="1" applyAlignment="1" applyProtection="1">
      <alignment horizontal="center"/>
      <protection/>
    </xf>
    <xf numFmtId="176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2" fillId="33" borderId="55" xfId="0" applyNumberFormat="1" applyFont="1" applyFill="1" applyBorder="1" applyAlignment="1" applyProtection="1">
      <alignment/>
      <protection/>
    </xf>
    <xf numFmtId="0" fontId="52" fillId="33" borderId="55" xfId="0" applyFont="1" applyFill="1" applyBorder="1" applyAlignment="1" applyProtection="1">
      <alignment/>
      <protection/>
    </xf>
    <xf numFmtId="168" fontId="167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31" fillId="42" borderId="107" xfId="0" applyNumberFormat="1" applyFont="1" applyFill="1" applyBorder="1" applyAlignment="1" applyProtection="1">
      <alignment/>
      <protection/>
    </xf>
    <xf numFmtId="178" fontId="31" fillId="42" borderId="91" xfId="0" applyNumberFormat="1" applyFont="1" applyFill="1" applyBorder="1" applyAlignment="1" applyProtection="1">
      <alignment/>
      <protection/>
    </xf>
    <xf numFmtId="178" fontId="31" fillId="42" borderId="108" xfId="0" applyNumberFormat="1" applyFont="1" applyFill="1" applyBorder="1" applyAlignment="1" applyProtection="1">
      <alignment/>
      <protection/>
    </xf>
    <xf numFmtId="178" fontId="3" fillId="33" borderId="108" xfId="0" applyNumberFormat="1" applyFont="1" applyFill="1" applyBorder="1" applyAlignment="1" applyProtection="1">
      <alignment/>
      <protection/>
    </xf>
    <xf numFmtId="178" fontId="12" fillId="42" borderId="109" xfId="0" applyNumberFormat="1" applyFont="1" applyFill="1" applyBorder="1" applyAlignment="1" applyProtection="1">
      <alignment/>
      <protection/>
    </xf>
    <xf numFmtId="178" fontId="31" fillId="42" borderId="110" xfId="0" applyNumberFormat="1" applyFont="1" applyFill="1" applyBorder="1" applyAlignment="1" applyProtection="1">
      <alignment/>
      <protection/>
    </xf>
    <xf numFmtId="178" fontId="12" fillId="42" borderId="109" xfId="60" applyNumberFormat="1" applyFont="1" applyFill="1" applyBorder="1" applyAlignment="1" applyProtection="1">
      <alignment/>
      <protection/>
    </xf>
    <xf numFmtId="0" fontId="168" fillId="47" borderId="0" xfId="61" applyFont="1" applyFill="1" applyBorder="1" applyAlignment="1" applyProtection="1">
      <alignment horizontal="center"/>
      <protection/>
    </xf>
    <xf numFmtId="168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66" fontId="56" fillId="49" borderId="26" xfId="64" applyNumberFormat="1" applyFont="1" applyFill="1" applyBorder="1" applyAlignment="1" applyProtection="1">
      <alignment horizontal="center" vertical="center"/>
      <protection locked="0"/>
    </xf>
    <xf numFmtId="168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74" fontId="171" fillId="48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6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2" fillId="33" borderId="26" xfId="64" applyNumberFormat="1" applyFont="1" applyFill="1" applyBorder="1" applyAlignment="1" applyProtection="1">
      <alignment horizontal="center" vertical="center"/>
      <protection/>
    </xf>
    <xf numFmtId="166" fontId="173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8" fontId="6" fillId="33" borderId="60" xfId="0" applyNumberFormat="1" applyFont="1" applyFill="1" applyBorder="1" applyAlignment="1" applyProtection="1">
      <alignment horizontal="right"/>
      <protection/>
    </xf>
    <xf numFmtId="178" fontId="6" fillId="32" borderId="60" xfId="0" applyNumberFormat="1" applyFont="1" applyFill="1" applyBorder="1" applyAlignment="1" applyProtection="1">
      <alignment horizontal="right"/>
      <protection/>
    </xf>
    <xf numFmtId="174" fontId="4" fillId="33" borderId="111" xfId="0" applyNumberFormat="1" applyFont="1" applyFill="1" applyBorder="1" applyAlignment="1" applyProtection="1" quotePrefix="1">
      <alignment horizontal="center" wrapText="1"/>
      <protection/>
    </xf>
    <xf numFmtId="178" fontId="3" fillId="45" borderId="88" xfId="0" applyNumberFormat="1" applyFont="1" applyFill="1" applyBorder="1" applyAlignment="1" applyProtection="1">
      <alignment/>
      <protection/>
    </xf>
    <xf numFmtId="168" fontId="174" fillId="33" borderId="70" xfId="0" applyNumberFormat="1" applyFont="1" applyFill="1" applyBorder="1" applyAlignment="1" applyProtection="1" quotePrefix="1">
      <alignment/>
      <protection/>
    </xf>
    <xf numFmtId="168" fontId="175" fillId="33" borderId="70" xfId="0" applyNumberFormat="1" applyFont="1" applyFill="1" applyBorder="1" applyAlignment="1" applyProtection="1" quotePrefix="1">
      <alignment/>
      <protection/>
    </xf>
    <xf numFmtId="168" fontId="174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4" fillId="33" borderId="115" xfId="0" applyNumberFormat="1" applyFont="1" applyFill="1" applyBorder="1" applyAlignment="1" applyProtection="1" quotePrefix="1">
      <alignment/>
      <protection/>
    </xf>
    <xf numFmtId="168" fontId="174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4" fillId="32" borderId="115" xfId="0" applyNumberFormat="1" applyFont="1" applyFill="1" applyBorder="1" applyAlignment="1" applyProtection="1" quotePrefix="1">
      <alignment/>
      <protection/>
    </xf>
    <xf numFmtId="168" fontId="175" fillId="32" borderId="31" xfId="0" applyNumberFormat="1" applyFont="1" applyFill="1" applyBorder="1" applyAlignment="1" applyProtection="1" quotePrefix="1">
      <alignment/>
      <protection/>
    </xf>
    <xf numFmtId="168" fontId="174" fillId="33" borderId="85" xfId="0" applyNumberFormat="1" applyFont="1" applyFill="1" applyBorder="1" applyAlignment="1" applyProtection="1" quotePrefix="1">
      <alignment/>
      <protection/>
    </xf>
    <xf numFmtId="168" fontId="175" fillId="33" borderId="86" xfId="0" applyNumberFormat="1" applyFont="1" applyFill="1" applyBorder="1" applyAlignment="1" applyProtection="1" quotePrefix="1">
      <alignment/>
      <protection/>
    </xf>
    <xf numFmtId="168" fontId="175" fillId="33" borderId="31" xfId="0" applyNumberFormat="1" applyFont="1" applyFill="1" applyBorder="1" applyAlignment="1" applyProtection="1" quotePrefix="1">
      <alignment/>
      <protection/>
    </xf>
    <xf numFmtId="0" fontId="32" fillId="33" borderId="116" xfId="64" applyFont="1" applyFill="1" applyBorder="1" applyProtection="1">
      <alignment/>
      <protection/>
    </xf>
    <xf numFmtId="0" fontId="32" fillId="33" borderId="42" xfId="64" applyFont="1" applyFill="1" applyBorder="1" applyProtection="1">
      <alignment/>
      <protection/>
    </xf>
    <xf numFmtId="0" fontId="32" fillId="33" borderId="28" xfId="64" applyFont="1" applyFill="1" applyBorder="1" applyProtection="1">
      <alignment/>
      <protection/>
    </xf>
    <xf numFmtId="176" fontId="36" fillId="50" borderId="117" xfId="0" applyNumberFormat="1" applyFont="1" applyFill="1" applyBorder="1" applyAlignment="1" applyProtection="1">
      <alignment horizontal="center"/>
      <protection/>
    </xf>
    <xf numFmtId="176" fontId="37" fillId="41" borderId="117" xfId="0" applyNumberFormat="1" applyFont="1" applyFill="1" applyBorder="1" applyAlignment="1" applyProtection="1">
      <alignment horizontal="center"/>
      <protection/>
    </xf>
    <xf numFmtId="176" fontId="176" fillId="50" borderId="117" xfId="0" applyNumberFormat="1" applyFont="1" applyFill="1" applyBorder="1" applyAlignment="1" applyProtection="1">
      <alignment horizontal="center"/>
      <protection/>
    </xf>
    <xf numFmtId="176" fontId="177" fillId="41" borderId="117" xfId="0" applyNumberFormat="1" applyFont="1" applyFill="1" applyBorder="1" applyAlignment="1" applyProtection="1">
      <alignment horizontal="center"/>
      <protection/>
    </xf>
    <xf numFmtId="176" fontId="36" fillId="51" borderId="117" xfId="0" applyNumberFormat="1" applyFont="1" applyFill="1" applyBorder="1" applyAlignment="1" applyProtection="1">
      <alignment horizontal="center"/>
      <protection/>
    </xf>
    <xf numFmtId="176" fontId="37" fillId="51" borderId="117" xfId="0" applyNumberFormat="1" applyFont="1" applyFill="1" applyBorder="1" applyAlignment="1" applyProtection="1">
      <alignment horizontal="center"/>
      <protection/>
    </xf>
    <xf numFmtId="176" fontId="178" fillId="51" borderId="117" xfId="0" applyNumberFormat="1" applyFont="1" applyFill="1" applyBorder="1" applyAlignment="1" applyProtection="1">
      <alignment horizontal="center"/>
      <protection/>
    </xf>
    <xf numFmtId="176" fontId="177" fillId="51" borderId="117" xfId="0" applyNumberFormat="1" applyFont="1" applyFill="1" applyBorder="1" applyAlignment="1" applyProtection="1">
      <alignment horizontal="center"/>
      <protection/>
    </xf>
    <xf numFmtId="176" fontId="36" fillId="52" borderId="117" xfId="0" applyNumberFormat="1" applyFont="1" applyFill="1" applyBorder="1" applyAlignment="1" applyProtection="1">
      <alignment horizontal="center"/>
      <protection/>
    </xf>
    <xf numFmtId="176" fontId="37" fillId="52" borderId="117" xfId="0" applyNumberFormat="1" applyFont="1" applyFill="1" applyBorder="1" applyAlignment="1" applyProtection="1">
      <alignment horizontal="center"/>
      <protection/>
    </xf>
    <xf numFmtId="176" fontId="179" fillId="52" borderId="117" xfId="0" applyNumberFormat="1" applyFont="1" applyFill="1" applyBorder="1" applyAlignment="1" applyProtection="1">
      <alignment horizontal="center"/>
      <protection/>
    </xf>
    <xf numFmtId="176" fontId="180" fillId="52" borderId="117" xfId="0" applyNumberFormat="1" applyFont="1" applyFill="1" applyBorder="1" applyAlignment="1" applyProtection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176" fontId="23" fillId="38" borderId="119" xfId="0" applyNumberFormat="1" applyFont="1" applyFill="1" applyBorder="1" applyAlignment="1" applyProtection="1">
      <alignment horizontal="center"/>
      <protection/>
    </xf>
    <xf numFmtId="176" fontId="166" fillId="38" borderId="118" xfId="0" applyNumberFormat="1" applyFont="1" applyFill="1" applyBorder="1" applyAlignment="1" applyProtection="1">
      <alignment horizontal="center"/>
      <protection/>
    </xf>
    <xf numFmtId="176" fontId="166" fillId="38" borderId="119" xfId="0" applyNumberFormat="1" applyFont="1" applyFill="1" applyBorder="1" applyAlignment="1" applyProtection="1">
      <alignment horizontal="center"/>
      <protection/>
    </xf>
    <xf numFmtId="168" fontId="12" fillId="32" borderId="118" xfId="0" applyNumberFormat="1" applyFont="1" applyFill="1" applyBorder="1" applyAlignment="1" applyProtection="1">
      <alignment horizontal="center"/>
      <protection/>
    </xf>
    <xf numFmtId="168" fontId="31" fillId="32" borderId="105" xfId="0" applyNumberFormat="1" applyFont="1" applyFill="1" applyBorder="1" applyAlignment="1" applyProtection="1">
      <alignment horizontal="center"/>
      <protection/>
    </xf>
    <xf numFmtId="168" fontId="12" fillId="41" borderId="119" xfId="0" applyNumberFormat="1" applyFont="1" applyFill="1" applyBorder="1" applyAlignment="1" applyProtection="1">
      <alignment horizontal="center"/>
      <protection locked="0"/>
    </xf>
    <xf numFmtId="168" fontId="31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81" fillId="42" borderId="41" xfId="65" applyNumberFormat="1" applyFont="1" applyFill="1" applyBorder="1" applyAlignment="1" applyProtection="1">
      <alignment/>
      <protection/>
    </xf>
    <xf numFmtId="178" fontId="4" fillId="45" borderId="70" xfId="0" applyNumberFormat="1" applyFont="1" applyFill="1" applyBorder="1" applyAlignment="1" applyProtection="1">
      <alignment/>
      <protection/>
    </xf>
    <xf numFmtId="178" fontId="3" fillId="45" borderId="70" xfId="0" applyNumberFormat="1" applyFont="1" applyFill="1" applyBorder="1" applyAlignment="1" applyProtection="1">
      <alignment/>
      <protection/>
    </xf>
    <xf numFmtId="178" fontId="4" fillId="45" borderId="85" xfId="0" applyNumberFormat="1" applyFont="1" applyFill="1" applyBorder="1" applyAlignment="1" applyProtection="1">
      <alignment/>
      <protection/>
    </xf>
    <xf numFmtId="178" fontId="3" fillId="45" borderId="86" xfId="0" applyNumberFormat="1" applyFont="1" applyFill="1" applyBorder="1" applyAlignment="1" applyProtection="1">
      <alignment/>
      <protection/>
    </xf>
    <xf numFmtId="178" fontId="12" fillId="42" borderId="81" xfId="0" applyNumberFormat="1" applyFont="1" applyFill="1" applyBorder="1" applyAlignment="1" applyProtection="1">
      <alignment/>
      <protection/>
    </xf>
    <xf numFmtId="178" fontId="31" fillId="42" borderId="82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/>
    </xf>
    <xf numFmtId="178" fontId="31" fillId="42" borderId="10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 locked="0"/>
    </xf>
    <xf numFmtId="178" fontId="31" fillId="42" borderId="10" xfId="0" applyNumberFormat="1" applyFont="1" applyFill="1" applyBorder="1" applyAlignment="1" applyProtection="1">
      <alignment/>
      <protection locked="0"/>
    </xf>
    <xf numFmtId="168" fontId="167" fillId="32" borderId="0" xfId="0" applyNumberFormat="1" applyFont="1" applyFill="1" applyBorder="1" applyAlignment="1" applyProtection="1" quotePrefix="1">
      <alignment horizontal="center"/>
      <protection/>
    </xf>
    <xf numFmtId="168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5" xfId="0" applyNumberFormat="1" applyFont="1" applyFill="1" applyBorder="1" applyAlignment="1" applyProtection="1">
      <alignment/>
      <protection/>
    </xf>
    <xf numFmtId="178" fontId="3" fillId="32" borderId="55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8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8" fontId="4" fillId="33" borderId="124" xfId="0" applyNumberFormat="1" applyFont="1" applyFill="1" applyBorder="1" applyAlignment="1" applyProtection="1">
      <alignment/>
      <protection/>
    </xf>
    <xf numFmtId="178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89" fontId="22" fillId="33" borderId="0" xfId="58" applyNumberFormat="1" applyFont="1" applyFill="1" applyBorder="1" applyAlignment="1">
      <alignment/>
      <protection/>
    </xf>
    <xf numFmtId="191" fontId="22" fillId="32" borderId="68" xfId="58" applyNumberFormat="1" applyFont="1" applyFill="1" applyBorder="1" applyAlignment="1">
      <alignment/>
      <protection/>
    </xf>
    <xf numFmtId="191" fontId="22" fillId="32" borderId="18" xfId="58" applyNumberFormat="1" applyFont="1" applyFill="1" applyBorder="1" applyAlignment="1">
      <alignment/>
      <protection/>
    </xf>
    <xf numFmtId="191" fontId="22" fillId="32" borderId="21" xfId="58" applyNumberFormat="1" applyFont="1" applyFill="1" applyBorder="1" applyAlignment="1">
      <alignment/>
      <protection/>
    </xf>
    <xf numFmtId="191" fontId="22" fillId="44" borderId="68" xfId="58" applyNumberFormat="1" applyFont="1" applyFill="1" applyBorder="1" applyAlignment="1">
      <alignment/>
      <protection/>
    </xf>
    <xf numFmtId="191" fontId="22" fillId="44" borderId="18" xfId="58" applyNumberFormat="1" applyFont="1" applyFill="1" applyBorder="1" applyAlignment="1">
      <alignment/>
      <protection/>
    </xf>
    <xf numFmtId="191" fontId="22" fillId="44" borderId="21" xfId="58" applyNumberFormat="1" applyFont="1" applyFill="1" applyBorder="1" applyAlignment="1">
      <alignment/>
      <protection/>
    </xf>
    <xf numFmtId="195" fontId="22" fillId="33" borderId="0" xfId="57" applyNumberFormat="1" applyFont="1" applyFill="1" applyBorder="1" applyAlignment="1">
      <alignment/>
      <protection/>
    </xf>
    <xf numFmtId="178" fontId="4" fillId="33" borderId="125" xfId="0" applyNumberFormat="1" applyFont="1" applyFill="1" applyBorder="1" applyAlignment="1" applyProtection="1">
      <alignment/>
      <protection/>
    </xf>
    <xf numFmtId="178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4" fontId="182" fillId="39" borderId="26" xfId="0" applyNumberFormat="1" applyFont="1" applyFill="1" applyBorder="1" applyAlignment="1" applyProtection="1">
      <alignment horizontal="center"/>
      <protection/>
    </xf>
    <xf numFmtId="174" fontId="183" fillId="39" borderId="26" xfId="0" applyNumberFormat="1" applyFont="1" applyFill="1" applyBorder="1" applyAlignment="1" applyProtection="1">
      <alignment horizontal="center"/>
      <protection/>
    </xf>
    <xf numFmtId="185" fontId="158" fillId="39" borderId="26" xfId="0" applyNumberFormat="1" applyFont="1" applyFill="1" applyBorder="1" applyAlignment="1" applyProtection="1" quotePrefix="1">
      <alignment horizontal="center"/>
      <protection/>
    </xf>
    <xf numFmtId="173" fontId="159" fillId="40" borderId="26" xfId="0" applyNumberFormat="1" applyFont="1" applyFill="1" applyBorder="1" applyAlignment="1" applyProtection="1" quotePrefix="1">
      <alignment horizontal="center"/>
      <protection/>
    </xf>
    <xf numFmtId="185" fontId="164" fillId="40" borderId="26" xfId="0" applyNumberFormat="1" applyFont="1" applyFill="1" applyBorder="1" applyAlignment="1" applyProtection="1" quotePrefix="1">
      <alignment horizontal="center"/>
      <protection/>
    </xf>
    <xf numFmtId="173" fontId="164" fillId="40" borderId="26" xfId="0" applyNumberFormat="1" applyFont="1" applyFill="1" applyBorder="1" applyAlignment="1" applyProtection="1" quotePrefix="1">
      <alignment horizontal="center"/>
      <protection/>
    </xf>
    <xf numFmtId="173" fontId="171" fillId="48" borderId="26" xfId="0" applyNumberFormat="1" applyFont="1" applyFill="1" applyBorder="1" applyAlignment="1" applyProtection="1" quotePrefix="1">
      <alignment horizontal="center"/>
      <protection/>
    </xf>
    <xf numFmtId="185" fontId="165" fillId="48" borderId="26" xfId="0" applyNumberFormat="1" applyFont="1" applyFill="1" applyBorder="1" applyAlignment="1" applyProtection="1" quotePrefix="1">
      <alignment horizontal="center"/>
      <protection/>
    </xf>
    <xf numFmtId="178" fontId="4" fillId="33" borderId="26" xfId="0" applyNumberFormat="1" applyFont="1" applyFill="1" applyBorder="1" applyAlignment="1" applyProtection="1">
      <alignment/>
      <protection locked="0"/>
    </xf>
    <xf numFmtId="178" fontId="3" fillId="33" borderId="26" xfId="0" applyNumberFormat="1" applyFont="1" applyFill="1" applyBorder="1" applyAlignment="1" applyProtection="1">
      <alignment/>
      <protection locked="0"/>
    </xf>
    <xf numFmtId="38" fontId="184" fillId="47" borderId="27" xfId="65" applyNumberFormat="1" applyFont="1" applyFill="1" applyBorder="1" applyAlignment="1" applyProtection="1">
      <alignment/>
      <protection/>
    </xf>
    <xf numFmtId="178" fontId="4" fillId="54" borderId="26" xfId="0" applyNumberFormat="1" applyFont="1" applyFill="1" applyBorder="1" applyAlignment="1" applyProtection="1">
      <alignment/>
      <protection/>
    </xf>
    <xf numFmtId="178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1" fillId="41" borderId="27" xfId="0" applyFont="1" applyFill="1" applyBorder="1" applyAlignment="1" applyProtection="1">
      <alignment horizontal="left"/>
      <protection/>
    </xf>
    <xf numFmtId="178" fontId="4" fillId="54" borderId="127" xfId="0" applyNumberFormat="1" applyFont="1" applyFill="1" applyBorder="1" applyAlignment="1" applyProtection="1">
      <alignment/>
      <protection/>
    </xf>
    <xf numFmtId="178" fontId="3" fillId="54" borderId="128" xfId="0" applyNumberFormat="1" applyFont="1" applyFill="1" applyBorder="1" applyAlignment="1" applyProtection="1">
      <alignment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8" xfId="0" applyNumberFormat="1" applyFont="1" applyFill="1" applyBorder="1" applyAlignment="1" applyProtection="1">
      <alignment/>
      <protection/>
    </xf>
    <xf numFmtId="173" fontId="4" fillId="33" borderId="118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85" fontId="3" fillId="33" borderId="106" xfId="0" applyNumberFormat="1" applyFont="1" applyFill="1" applyBorder="1" applyAlignment="1" applyProtection="1" quotePrefix="1">
      <alignment horizontal="center"/>
      <protection/>
    </xf>
    <xf numFmtId="176" fontId="23" fillId="38" borderId="118" xfId="0" applyNumberFormat="1" applyFont="1" applyFill="1" applyBorder="1" applyAlignment="1" applyProtection="1">
      <alignment horizontal="center"/>
      <protection/>
    </xf>
    <xf numFmtId="204" fontId="22" fillId="33" borderId="0" xfId="58" applyNumberFormat="1" applyFont="1" applyFill="1" applyBorder="1" applyAlignment="1">
      <alignment/>
      <protection/>
    </xf>
    <xf numFmtId="171" fontId="22" fillId="33" borderId="0" xfId="57" applyNumberFormat="1" applyFont="1" applyFill="1" applyBorder="1" applyAlignment="1">
      <alignment/>
      <protection/>
    </xf>
    <xf numFmtId="173" fontId="22" fillId="33" borderId="0" xfId="57" applyNumberFormat="1" applyFont="1" applyFill="1" applyBorder="1" applyAlignment="1">
      <alignment/>
      <protection/>
    </xf>
    <xf numFmtId="189" fontId="19" fillId="54" borderId="19" xfId="58" applyNumberFormat="1" applyFont="1" applyFill="1" applyBorder="1" applyAlignment="1">
      <alignment/>
      <protection/>
    </xf>
    <xf numFmtId="189" fontId="19" fillId="54" borderId="68" xfId="58" applyNumberFormat="1" applyFont="1" applyFill="1" applyBorder="1" applyAlignment="1">
      <alignment/>
      <protection/>
    </xf>
    <xf numFmtId="189" fontId="19" fillId="54" borderId="20" xfId="58" applyNumberFormat="1" applyFont="1" applyFill="1" applyBorder="1" applyAlignment="1">
      <alignment/>
      <protection/>
    </xf>
    <xf numFmtId="189" fontId="19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5" fillId="39" borderId="101" xfId="0" applyNumberFormat="1" applyFont="1" applyFill="1" applyBorder="1" applyAlignment="1" applyProtection="1" quotePrefix="1">
      <alignment horizontal="center"/>
      <protection/>
    </xf>
    <xf numFmtId="205" fontId="159" fillId="40" borderId="101" xfId="0" applyNumberFormat="1" applyFont="1" applyFill="1" applyBorder="1" applyAlignment="1" applyProtection="1" quotePrefix="1">
      <alignment horizontal="center"/>
      <protection/>
    </xf>
    <xf numFmtId="205" fontId="171" fillId="48" borderId="101" xfId="0" applyNumberFormat="1" applyFont="1" applyFill="1" applyBorder="1" applyAlignment="1" applyProtection="1" quotePrefix="1">
      <alignment horizontal="center"/>
      <protection/>
    </xf>
    <xf numFmtId="205" fontId="4" fillId="33" borderId="129" xfId="0" applyNumberFormat="1" applyFont="1" applyFill="1" applyBorder="1" applyAlignment="1" applyProtection="1" quotePrefix="1">
      <alignment horizontal="center"/>
      <protection/>
    </xf>
    <xf numFmtId="205" fontId="186" fillId="32" borderId="44" xfId="0" applyNumberFormat="1" applyFont="1" applyFill="1" applyBorder="1" applyAlignment="1" applyProtection="1">
      <alignment horizontal="center"/>
      <protection locked="0"/>
    </xf>
    <xf numFmtId="205" fontId="185" fillId="39" borderId="26" xfId="0" applyNumberFormat="1" applyFont="1" applyFill="1" applyBorder="1" applyAlignment="1" applyProtection="1">
      <alignment horizontal="center"/>
      <protection/>
    </xf>
    <xf numFmtId="205" fontId="159" fillId="40" borderId="26" xfId="0" applyNumberFormat="1" applyFont="1" applyFill="1" applyBorder="1" applyAlignment="1" applyProtection="1" quotePrefix="1">
      <alignment horizontal="center"/>
      <protection/>
    </xf>
    <xf numFmtId="205" fontId="171" fillId="48" borderId="26" xfId="0" applyNumberFormat="1" applyFont="1" applyFill="1" applyBorder="1" applyAlignment="1" applyProtection="1" quotePrefix="1">
      <alignment horizontal="center"/>
      <protection/>
    </xf>
    <xf numFmtId="205" fontId="4" fillId="33" borderId="119" xfId="0" applyNumberFormat="1" applyFont="1" applyFill="1" applyBorder="1" applyAlignment="1" applyProtection="1" quotePrefix="1">
      <alignment horizontal="center"/>
      <protection/>
    </xf>
    <xf numFmtId="205" fontId="187" fillId="33" borderId="44" xfId="0" applyNumberFormat="1" applyFont="1" applyFill="1" applyBorder="1" applyAlignment="1" applyProtection="1">
      <alignment horizontal="center"/>
      <protection/>
    </xf>
    <xf numFmtId="194" fontId="22" fillId="33" borderId="0" xfId="57" applyNumberFormat="1" applyFont="1" applyFill="1" applyBorder="1" applyAlignment="1">
      <alignment horizontal="center"/>
      <protection/>
    </xf>
    <xf numFmtId="173" fontId="22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0" fontId="22" fillId="32" borderId="0" xfId="57" applyNumberFormat="1" applyFont="1" applyFill="1" applyBorder="1" applyAlignment="1">
      <alignment horizontal="left"/>
      <protection/>
    </xf>
    <xf numFmtId="170" fontId="25" fillId="44" borderId="0" xfId="57" applyNumberFormat="1" applyFont="1" applyFill="1" applyBorder="1" applyAlignment="1">
      <alignment horizontal="center"/>
      <protection/>
    </xf>
    <xf numFmtId="173" fontId="25" fillId="44" borderId="0" xfId="57" applyNumberFormat="1" applyFont="1" applyFill="1" applyBorder="1" applyAlignment="1">
      <alignment horizontal="center"/>
      <protection/>
    </xf>
    <xf numFmtId="170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2" fillId="44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2" fontId="19" fillId="32" borderId="68" xfId="57" applyNumberFormat="1" applyFont="1" applyFill="1" applyBorder="1" applyAlignment="1">
      <alignment horizontal="center"/>
      <protection/>
    </xf>
    <xf numFmtId="172" fontId="19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1" fontId="68" fillId="33" borderId="0" xfId="57" applyNumberFormat="1" applyFont="1" applyFill="1" applyBorder="1" applyAlignment="1">
      <alignment/>
      <protection/>
    </xf>
    <xf numFmtId="172" fontId="68" fillId="38" borderId="0" xfId="57" applyNumberFormat="1" applyFont="1" applyFill="1" applyBorder="1" applyAlignment="1">
      <alignment/>
      <protection/>
    </xf>
    <xf numFmtId="204" fontId="68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68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1" fontId="68" fillId="32" borderId="20" xfId="57" applyNumberFormat="1" applyFont="1" applyFill="1" applyBorder="1">
      <alignment/>
      <protection/>
    </xf>
    <xf numFmtId="170" fontId="68" fillId="32" borderId="20" xfId="57" applyNumberFormat="1" applyFont="1" applyFill="1" applyBorder="1" applyAlignment="1">
      <alignment horizontal="left"/>
      <protection/>
    </xf>
    <xf numFmtId="202" fontId="188" fillId="55" borderId="0" xfId="63" applyNumberFormat="1" applyFont="1" applyFill="1" applyBorder="1" applyAlignment="1">
      <alignment horizontal="center"/>
      <protection/>
    </xf>
    <xf numFmtId="0" fontId="189" fillId="55" borderId="0" xfId="63" applyFont="1" applyFill="1" applyBorder="1" applyAlignment="1">
      <alignment horizontal="center"/>
      <protection/>
    </xf>
    <xf numFmtId="171" fontId="22" fillId="33" borderId="0" xfId="57" applyNumberFormat="1" applyFont="1" applyFill="1" applyBorder="1" applyAlignment="1">
      <alignment horizontal="center"/>
      <protection/>
    </xf>
    <xf numFmtId="204" fontId="22" fillId="33" borderId="0" xfId="58" applyNumberFormat="1" applyFont="1" applyFill="1" applyBorder="1" applyAlignment="1">
      <alignment horizontal="left"/>
      <protection/>
    </xf>
    <xf numFmtId="173" fontId="22" fillId="32" borderId="0" xfId="57" applyNumberFormat="1" applyFont="1" applyFill="1" applyBorder="1" applyAlignment="1">
      <alignment horizontal="center"/>
      <protection/>
    </xf>
    <xf numFmtId="171" fontId="68" fillId="33" borderId="0" xfId="57" applyNumberFormat="1" applyFont="1" applyFill="1" applyBorder="1" applyAlignment="1">
      <alignment horizontal="center"/>
      <protection/>
    </xf>
    <xf numFmtId="170" fontId="22" fillId="32" borderId="0" xfId="57" applyNumberFormat="1" applyFont="1" applyFill="1" applyBorder="1" applyAlignment="1">
      <alignment horizontal="center"/>
      <protection/>
    </xf>
    <xf numFmtId="172" fontId="68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2" fontId="68" fillId="38" borderId="0" xfId="57" applyNumberFormat="1" applyFont="1" applyFill="1" applyBorder="1" applyAlignment="1">
      <alignment horizontal="center"/>
      <protection/>
    </xf>
    <xf numFmtId="189" fontId="22" fillId="33" borderId="0" xfId="58" applyNumberFormat="1" applyFont="1" applyFill="1" applyBorder="1" applyAlignment="1">
      <alignment horizontal="center"/>
      <protection/>
    </xf>
    <xf numFmtId="187" fontId="8" fillId="52" borderId="131" xfId="58" applyNumberFormat="1" applyFont="1" applyFill="1" applyBorder="1" applyAlignment="1">
      <alignment horizontal="center"/>
      <protection/>
    </xf>
    <xf numFmtId="173" fontId="22" fillId="33" borderId="0" xfId="57" applyNumberFormat="1" applyFont="1" applyFill="1" applyBorder="1" applyAlignment="1">
      <alignment horizontal="center"/>
      <protection/>
    </xf>
    <xf numFmtId="171" fontId="22" fillId="44" borderId="0" xfId="57" applyNumberFormat="1" applyFont="1" applyFill="1" applyBorder="1" applyAlignment="1">
      <alignment horizontal="center"/>
      <protection/>
    </xf>
    <xf numFmtId="172" fontId="68" fillId="38" borderId="0" xfId="57" applyNumberFormat="1" applyFont="1" applyFill="1" applyBorder="1" applyAlignment="1">
      <alignment horizontal="left"/>
      <protection/>
    </xf>
    <xf numFmtId="193" fontId="57" fillId="44" borderId="20" xfId="58" applyNumberFormat="1" applyFont="1" applyFill="1" applyBorder="1" applyAlignment="1">
      <alignment horizontal="center"/>
      <protection/>
    </xf>
    <xf numFmtId="191" fontId="57" fillId="32" borderId="19" xfId="58" applyNumberFormat="1" applyFont="1" applyFill="1" applyBorder="1" applyAlignment="1">
      <alignment horizontal="center"/>
      <protection/>
    </xf>
    <xf numFmtId="192" fontId="57" fillId="32" borderId="0" xfId="58" applyNumberFormat="1" applyFont="1" applyFill="1" applyBorder="1" applyAlignment="1">
      <alignment horizontal="center"/>
      <protection/>
    </xf>
    <xf numFmtId="189" fontId="22" fillId="32" borderId="0" xfId="58" applyNumberFormat="1" applyFont="1" applyFill="1" applyBorder="1" applyAlignment="1">
      <alignment horizontal="center"/>
      <protection/>
    </xf>
    <xf numFmtId="173" fontId="22" fillId="44" borderId="0" xfId="57" applyNumberFormat="1" applyFont="1" applyFill="1" applyBorder="1" applyAlignment="1">
      <alignment horizontal="center"/>
      <protection/>
    </xf>
    <xf numFmtId="194" fontId="22" fillId="33" borderId="0" xfId="57" applyNumberFormat="1" applyFont="1" applyFill="1" applyBorder="1" applyAlignment="1">
      <alignment horizontal="center"/>
      <protection/>
    </xf>
    <xf numFmtId="191" fontId="57" fillId="44" borderId="19" xfId="58" applyNumberFormat="1" applyFont="1" applyFill="1" applyBorder="1" applyAlignment="1">
      <alignment horizontal="center"/>
      <protection/>
    </xf>
    <xf numFmtId="193" fontId="57" fillId="32" borderId="20" xfId="58" applyNumberFormat="1" applyFont="1" applyFill="1" applyBorder="1" applyAlignment="1">
      <alignment horizontal="center"/>
      <protection/>
    </xf>
    <xf numFmtId="189" fontId="22" fillId="44" borderId="0" xfId="58" applyNumberFormat="1" applyFont="1" applyFill="1" applyBorder="1" applyAlignment="1">
      <alignment horizontal="center"/>
      <protection/>
    </xf>
    <xf numFmtId="171" fontId="22" fillId="33" borderId="0" xfId="57" applyNumberFormat="1" applyFont="1" applyFill="1" applyBorder="1" applyAlignment="1">
      <alignment horizontal="left"/>
      <protection/>
    </xf>
    <xf numFmtId="197" fontId="57" fillId="44" borderId="0" xfId="58" applyNumberFormat="1" applyFont="1" applyFill="1" applyBorder="1" applyAlignment="1">
      <alignment horizontal="center"/>
      <protection/>
    </xf>
    <xf numFmtId="198" fontId="57" fillId="44" borderId="20" xfId="58" applyNumberFormat="1" applyFont="1" applyFill="1" applyBorder="1" applyAlignment="1">
      <alignment horizontal="center"/>
      <protection/>
    </xf>
    <xf numFmtId="196" fontId="57" fillId="44" borderId="19" xfId="58" applyNumberFormat="1" applyFont="1" applyFill="1" applyBorder="1" applyAlignment="1">
      <alignment horizontal="center"/>
      <protection/>
    </xf>
    <xf numFmtId="171" fontId="68" fillId="33" borderId="0" xfId="57" applyNumberFormat="1" applyFont="1" applyFill="1" applyBorder="1" applyAlignment="1">
      <alignment horizontal="left"/>
      <protection/>
    </xf>
    <xf numFmtId="204" fontId="22" fillId="33" borderId="0" xfId="58" applyNumberFormat="1" applyFont="1" applyFill="1" applyBorder="1" applyAlignment="1">
      <alignment horizontal="center"/>
      <protection/>
    </xf>
    <xf numFmtId="196" fontId="57" fillId="32" borderId="19" xfId="58" applyNumberFormat="1" applyFont="1" applyFill="1" applyBorder="1" applyAlignment="1">
      <alignment horizontal="center"/>
      <protection/>
    </xf>
    <xf numFmtId="192" fontId="57" fillId="44" borderId="0" xfId="58" applyNumberFormat="1" applyFont="1" applyFill="1" applyBorder="1" applyAlignment="1">
      <alignment horizontal="center"/>
      <protection/>
    </xf>
    <xf numFmtId="197" fontId="57" fillId="32" borderId="0" xfId="58" applyNumberFormat="1" applyFont="1" applyFill="1" applyBorder="1" applyAlignment="1">
      <alignment horizontal="center"/>
      <protection/>
    </xf>
    <xf numFmtId="198" fontId="57" fillId="32" borderId="20" xfId="58" applyNumberFormat="1" applyFont="1" applyFill="1" applyBorder="1" applyAlignment="1">
      <alignment horizontal="center"/>
      <protection/>
    </xf>
    <xf numFmtId="201" fontId="190" fillId="32" borderId="0" xfId="0" applyNumberFormat="1" applyFont="1" applyFill="1" applyAlignment="1" applyProtection="1">
      <alignment horizontal="center"/>
      <protection/>
    </xf>
    <xf numFmtId="201" fontId="190" fillId="54" borderId="0" xfId="0" applyNumberFormat="1" applyFont="1" applyFill="1" applyAlignment="1" applyProtection="1">
      <alignment horizontal="center"/>
      <protection/>
    </xf>
    <xf numFmtId="38" fontId="181" fillId="42" borderId="41" xfId="65" applyNumberFormat="1" applyFont="1" applyFill="1" applyBorder="1" applyAlignment="1" applyProtection="1">
      <alignment horizontal="center"/>
      <protection/>
    </xf>
    <xf numFmtId="38" fontId="181" fillId="42" borderId="42" xfId="65" applyNumberFormat="1" applyFont="1" applyFill="1" applyBorder="1" applyAlignment="1" applyProtection="1">
      <alignment horizontal="center"/>
      <protection/>
    </xf>
    <xf numFmtId="38" fontId="181" fillId="42" borderId="43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180" fontId="191" fillId="44" borderId="27" xfId="57" applyNumberFormat="1" applyFont="1" applyFill="1" applyBorder="1" applyAlignment="1" applyProtection="1">
      <alignment horizontal="center" vertical="center"/>
      <protection locked="0"/>
    </xf>
    <xf numFmtId="180" fontId="191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46" fillId="33" borderId="61" xfId="65" applyNumberFormat="1" applyFont="1" applyFill="1" applyBorder="1" applyAlignment="1" applyProtection="1">
      <alignment horizontal="center"/>
      <protection/>
    </xf>
    <xf numFmtId="38" fontId="46" fillId="33" borderId="44" xfId="65" applyNumberFormat="1" applyFont="1" applyFill="1" applyBorder="1" applyAlignment="1" applyProtection="1">
      <alignment horizontal="center"/>
      <protection/>
    </xf>
    <xf numFmtId="38" fontId="46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62" fillId="45" borderId="64" xfId="65" applyNumberFormat="1" applyFont="1" applyFill="1" applyBorder="1" applyAlignment="1" applyProtection="1">
      <alignment horizontal="center"/>
      <protection/>
    </xf>
    <xf numFmtId="38" fontId="162" fillId="45" borderId="20" xfId="65" applyNumberFormat="1" applyFont="1" applyFill="1" applyBorder="1" applyAlignment="1" applyProtection="1">
      <alignment horizontal="center"/>
      <protection/>
    </xf>
    <xf numFmtId="38" fontId="162" fillId="45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38" fontId="22" fillId="42" borderId="50" xfId="65" applyNumberFormat="1" applyFont="1" applyFill="1" applyBorder="1" applyAlignment="1" applyProtection="1">
      <alignment horizontal="center"/>
      <protection/>
    </xf>
    <xf numFmtId="38" fontId="22" fillId="42" borderId="52" xfId="65" applyNumberFormat="1" applyFont="1" applyFill="1" applyBorder="1" applyAlignment="1" applyProtection="1">
      <alignment horizontal="center"/>
      <protection/>
    </xf>
    <xf numFmtId="38" fontId="22" fillId="42" borderId="53" xfId="65" applyNumberFormat="1" applyFont="1" applyFill="1" applyBorder="1" applyAlignment="1" applyProtection="1">
      <alignment horizontal="center"/>
      <protection/>
    </xf>
    <xf numFmtId="38" fontId="22" fillId="42" borderId="58" xfId="65" applyNumberFormat="1" applyFont="1" applyFill="1" applyBorder="1" applyAlignment="1" applyProtection="1">
      <alignment horizontal="center"/>
      <protection/>
    </xf>
    <xf numFmtId="38" fontId="22" fillId="42" borderId="46" xfId="65" applyNumberFormat="1" applyFont="1" applyFill="1" applyBorder="1" applyAlignment="1" applyProtection="1">
      <alignment horizontal="center"/>
      <protection/>
    </xf>
    <xf numFmtId="38" fontId="22" fillId="42" borderId="47" xfId="65" applyNumberFormat="1" applyFont="1" applyFill="1" applyBorder="1" applyAlignment="1" applyProtection="1">
      <alignment horizontal="center"/>
      <protection/>
    </xf>
    <xf numFmtId="38" fontId="22" fillId="42" borderId="59" xfId="65" applyNumberFormat="1" applyFont="1" applyFill="1" applyBorder="1" applyAlignment="1" applyProtection="1">
      <alignment horizontal="center"/>
      <protection/>
    </xf>
    <xf numFmtId="38" fontId="22" fillId="42" borderId="48" xfId="65" applyNumberFormat="1" applyFont="1" applyFill="1" applyBorder="1" applyAlignment="1" applyProtection="1">
      <alignment horizontal="center"/>
      <protection/>
    </xf>
    <xf numFmtId="38" fontId="22" fillId="42" borderId="49" xfId="65" applyNumberFormat="1" applyFont="1" applyFill="1" applyBorder="1" applyAlignment="1" applyProtection="1">
      <alignment horizontal="center"/>
      <protection/>
    </xf>
    <xf numFmtId="38" fontId="22" fillId="54" borderId="41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0" fontId="192" fillId="33" borderId="60" xfId="61" applyFont="1" applyFill="1" applyBorder="1" applyAlignment="1" applyProtection="1">
      <alignment horizontal="center"/>
      <protection/>
    </xf>
    <xf numFmtId="0" fontId="192" fillId="33" borderId="0" xfId="61" applyFont="1" applyFill="1" applyBorder="1" applyAlignment="1" applyProtection="1">
      <alignment horizontal="center"/>
      <protection/>
    </xf>
    <xf numFmtId="0" fontId="192" fillId="33" borderId="29" xfId="61" applyFont="1" applyFill="1" applyBorder="1" applyAlignment="1" applyProtection="1">
      <alignment horizontal="center"/>
      <protection/>
    </xf>
    <xf numFmtId="0" fontId="168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9" fontId="193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181" fontId="155" fillId="33" borderId="27" xfId="62" applyNumberFormat="1" applyFont="1" applyFill="1" applyBorder="1" applyAlignment="1" applyProtection="1" quotePrefix="1">
      <alignment horizontal="center" vertical="center"/>
      <protection locked="0"/>
    </xf>
    <xf numFmtId="181" fontId="155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27" xfId="53" applyFill="1" applyBorder="1" applyAlignment="1" applyProtection="1">
      <alignment horizontal="center" vertical="center"/>
      <protection locked="0"/>
    </xf>
    <xf numFmtId="0" fontId="194" fillId="36" borderId="42" xfId="53" applyFont="1" applyFill="1" applyBorder="1" applyAlignment="1" applyProtection="1">
      <alignment horizontal="center" vertical="center"/>
      <protection locked="0"/>
    </xf>
    <xf numFmtId="0" fontId="194" fillId="36" borderId="28" xfId="53" applyFont="1" applyFill="1" applyBorder="1" applyAlignment="1" applyProtection="1">
      <alignment horizontal="center" vertical="center"/>
      <protection locked="0"/>
    </xf>
    <xf numFmtId="38" fontId="144" fillId="33" borderId="27" xfId="53" applyNumberFormat="1" applyFill="1" applyBorder="1" applyAlignment="1" applyProtection="1">
      <alignment horizontal="center" vertical="center"/>
      <protection locked="0"/>
    </xf>
    <xf numFmtId="38" fontId="195" fillId="33" borderId="42" xfId="53" applyNumberFormat="1" applyFont="1" applyFill="1" applyBorder="1" applyAlignment="1" applyProtection="1">
      <alignment horizontal="center" vertical="center"/>
      <protection locked="0"/>
    </xf>
    <xf numFmtId="38" fontId="195" fillId="33" borderId="28" xfId="53" applyNumberFormat="1" applyFont="1" applyFill="1" applyBorder="1" applyAlignment="1" applyProtection="1">
      <alignment horizontal="center" vertical="center"/>
      <protection locked="0"/>
    </xf>
    <xf numFmtId="0" fontId="196" fillId="32" borderId="0" xfId="60" applyFont="1" applyFill="1" applyBorder="1" applyAlignment="1" applyProtection="1">
      <alignment horizontal="center"/>
      <protection/>
    </xf>
    <xf numFmtId="179" fontId="159" fillId="33" borderId="27" xfId="60" applyNumberFormat="1" applyFont="1" applyFill="1" applyBorder="1" applyAlignment="1" applyProtection="1">
      <alignment horizontal="center"/>
      <protection/>
    </xf>
    <xf numFmtId="179" fontId="159" fillId="33" borderId="42" xfId="60" applyNumberFormat="1" applyFont="1" applyFill="1" applyBorder="1" applyAlignment="1" applyProtection="1">
      <alignment horizontal="center"/>
      <protection/>
    </xf>
    <xf numFmtId="179" fontId="159" fillId="33" borderId="28" xfId="60" applyNumberFormat="1" applyFont="1" applyFill="1" applyBorder="1" applyAlignment="1" applyProtection="1">
      <alignment horizontal="center"/>
      <protection/>
    </xf>
    <xf numFmtId="0" fontId="54" fillId="49" borderId="133" xfId="64" applyFont="1" applyFill="1" applyBorder="1" applyAlignment="1" applyProtection="1" quotePrefix="1">
      <alignment horizontal="center" wrapText="1"/>
      <protection locked="0"/>
    </xf>
    <xf numFmtId="0" fontId="54" fillId="49" borderId="52" xfId="64" applyFont="1" applyFill="1" applyBorder="1" applyAlignment="1" applyProtection="1">
      <alignment horizontal="center" wrapText="1"/>
      <protection locked="0"/>
    </xf>
    <xf numFmtId="0" fontId="54" fillId="49" borderId="134" xfId="64" applyFont="1" applyFill="1" applyBorder="1" applyAlignment="1" applyProtection="1">
      <alignment horizontal="center" wrapText="1"/>
      <protection locked="0"/>
    </xf>
    <xf numFmtId="0" fontId="197" fillId="32" borderId="44" xfId="57" applyFont="1" applyFill="1" applyBorder="1" applyAlignment="1" applyProtection="1" quotePrefix="1">
      <alignment horizontal="center"/>
      <protection/>
    </xf>
    <xf numFmtId="0" fontId="198" fillId="38" borderId="25" xfId="64" applyFont="1" applyFill="1" applyBorder="1" applyAlignment="1" applyProtection="1">
      <alignment horizontal="center" vertical="center" wrapText="1"/>
      <protection locked="0"/>
    </xf>
    <xf numFmtId="0" fontId="198" fillId="38" borderId="20" xfId="64" applyFont="1" applyFill="1" applyBorder="1" applyAlignment="1" applyProtection="1">
      <alignment horizontal="center" vertical="center" wrapText="1"/>
      <protection locked="0"/>
    </xf>
    <xf numFmtId="0" fontId="198" fillId="38" borderId="21" xfId="64" applyFont="1" applyFill="1" applyBorder="1" applyAlignment="1" applyProtection="1">
      <alignment horizontal="center" vertical="center" wrapText="1"/>
      <protection locked="0"/>
    </xf>
    <xf numFmtId="200" fontId="199" fillId="47" borderId="42" xfId="65" applyNumberFormat="1" applyFont="1" applyFill="1" applyBorder="1" applyAlignment="1" applyProtection="1">
      <alignment horizontal="left"/>
      <protection/>
    </xf>
    <xf numFmtId="200" fontId="199" fillId="47" borderId="28" xfId="65" applyNumberFormat="1" applyFont="1" applyFill="1" applyBorder="1" applyAlignment="1" applyProtection="1">
      <alignment horizontal="left"/>
      <protection/>
    </xf>
    <xf numFmtId="0" fontId="188" fillId="55" borderId="0" xfId="57" applyFont="1" applyFill="1" applyAlignment="1" applyProtection="1" quotePrefix="1">
      <alignment horizontal="center"/>
      <protection/>
    </xf>
    <xf numFmtId="203" fontId="188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200" fillId="33" borderId="46" xfId="65" applyNumberFormat="1" applyFont="1" applyFill="1" applyBorder="1" applyAlignment="1" applyProtection="1">
      <alignment horizontal="center"/>
      <protection/>
    </xf>
    <xf numFmtId="38" fontId="200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0" fillId="33" borderId="48" xfId="65" applyNumberFormat="1" applyFont="1" applyFill="1" applyBorder="1" applyAlignment="1" applyProtection="1">
      <alignment horizontal="center"/>
      <protection/>
    </xf>
    <xf numFmtId="38" fontId="200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2" fillId="33" borderId="27" xfId="0" applyNumberFormat="1" applyFont="1" applyFill="1" applyBorder="1" applyAlignment="1" applyProtection="1">
      <alignment horizontal="center"/>
      <protection locked="0"/>
    </xf>
    <xf numFmtId="1" fontId="52" fillId="33" borderId="42" xfId="0" applyNumberFormat="1" applyFont="1" applyFill="1" applyBorder="1" applyAlignment="1" applyProtection="1">
      <alignment horizontal="center"/>
      <protection locked="0"/>
    </xf>
    <xf numFmtId="1" fontId="52" fillId="33" borderId="28" xfId="0" applyNumberFormat="1" applyFont="1" applyFill="1" applyBorder="1" applyAlignment="1" applyProtection="1">
      <alignment horizontal="center"/>
      <protection locked="0"/>
    </xf>
    <xf numFmtId="0" fontId="27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3" fillId="33" borderId="0" xfId="60" applyNumberFormat="1" applyFont="1" applyFill="1" applyBorder="1" applyAlignment="1" applyProtection="1">
      <alignment horizontal="center"/>
      <protection/>
    </xf>
    <xf numFmtId="0" fontId="197" fillId="33" borderId="44" xfId="57" applyFont="1" applyFill="1" applyBorder="1" applyAlignment="1" applyProtection="1" quotePrefix="1">
      <alignment horizontal="center"/>
      <protection/>
    </xf>
    <xf numFmtId="179" fontId="4" fillId="32" borderId="27" xfId="60" applyNumberFormat="1" applyFont="1" applyFill="1" applyBorder="1" applyAlignment="1" applyProtection="1">
      <alignment horizontal="center"/>
      <protection/>
    </xf>
    <xf numFmtId="179" fontId="4" fillId="32" borderId="42" xfId="60" applyNumberFormat="1" applyFont="1" applyFill="1" applyBorder="1" applyAlignment="1" applyProtection="1">
      <alignment horizontal="center"/>
      <protection/>
    </xf>
    <xf numFmtId="179" fontId="4" fillId="32" borderId="28" xfId="60" applyNumberFormat="1" applyFont="1" applyFill="1" applyBorder="1" applyAlignment="1" applyProtection="1">
      <alignment horizontal="center"/>
      <protection/>
    </xf>
    <xf numFmtId="0" fontId="192" fillId="33" borderId="115" xfId="61" applyFont="1" applyFill="1" applyBorder="1" applyAlignment="1" applyProtection="1">
      <alignment horizontal="center"/>
      <protection/>
    </xf>
    <xf numFmtId="0" fontId="192" fillId="33" borderId="135" xfId="61" applyFont="1" applyFill="1" applyBorder="1" applyAlignment="1" applyProtection="1">
      <alignment horizontal="center"/>
      <protection/>
    </xf>
    <xf numFmtId="202" fontId="201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27" xfId="62" applyNumberFormat="1" applyFont="1" applyFill="1" applyBorder="1" applyAlignment="1" applyProtection="1" quotePrefix="1">
      <alignment horizontal="center" vertical="center"/>
      <protection/>
    </xf>
    <xf numFmtId="181" fontId="8" fillId="33" borderId="28" xfId="62" applyNumberFormat="1" applyFont="1" applyFill="1" applyBorder="1" applyAlignment="1" applyProtection="1" quotePrefix="1">
      <alignment horizontal="center" vertical="center"/>
      <protection/>
    </xf>
    <xf numFmtId="180" fontId="191" fillId="44" borderId="27" xfId="57" applyNumberFormat="1" applyFont="1" applyFill="1" applyBorder="1" applyAlignment="1" applyProtection="1">
      <alignment horizontal="center" vertical="center"/>
      <protection/>
    </xf>
    <xf numFmtId="180" fontId="191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5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202" fillId="36" borderId="27" xfId="53" applyFont="1" applyFill="1" applyBorder="1" applyAlignment="1" applyProtection="1">
      <alignment horizontal="center" vertical="center"/>
      <protection/>
    </xf>
    <xf numFmtId="0" fontId="202" fillId="36" borderId="42" xfId="53" applyFont="1" applyFill="1" applyBorder="1" applyAlignment="1" applyProtection="1">
      <alignment horizontal="center" vertical="center"/>
      <protection/>
    </xf>
    <xf numFmtId="0" fontId="202" fillId="36" borderId="28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39">
      <selection activeCell="J144" sqref="J144:L144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5.7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5.7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70" zoomScaleNormal="7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6" sqref="D6:L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455</v>
      </c>
      <c r="C1" s="764"/>
      <c r="D1" s="764"/>
      <c r="E1" s="764"/>
      <c r="F1" s="765"/>
      <c r="G1" s="421" t="s">
        <v>244</v>
      </c>
      <c r="H1" s="414"/>
      <c r="I1" s="751">
        <v>695317</v>
      </c>
      <c r="J1" s="752"/>
      <c r="K1" s="415"/>
      <c r="L1" s="423" t="s">
        <v>245</v>
      </c>
      <c r="M1" s="419">
        <v>1600</v>
      </c>
      <c r="N1" s="415"/>
      <c r="O1" s="423" t="s">
        <v>239</v>
      </c>
      <c r="P1" s="440"/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/>
      <c r="I3" s="757"/>
      <c r="J3" s="757"/>
      <c r="K3" s="758"/>
      <c r="L3" s="28" t="s">
        <v>246</v>
      </c>
      <c r="M3" s="753"/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МИНИСТЕРСТВО НА ЗДРАВЕОПАЗВАНЕТО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 t="s">
        <v>290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28.02.2020 г.</v>
      </c>
      <c r="G11" s="384">
        <f>+P5-1</f>
        <v>2019</v>
      </c>
      <c r="H11" s="15"/>
      <c r="I11" s="576" t="str">
        <f>+O8</f>
        <v>28.02.2020 г.</v>
      </c>
      <c r="J11" s="385">
        <f>+P5-1</f>
        <v>2019</v>
      </c>
      <c r="K11" s="16"/>
      <c r="L11" s="577" t="str">
        <f>+O8</f>
        <v>28.02.2020 г.</v>
      </c>
      <c r="M11" s="386">
        <f>+P5-1</f>
        <v>2019</v>
      </c>
      <c r="N11" s="16"/>
      <c r="O11" s="578" t="str">
        <f>+O8</f>
        <v>28.02.2020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/>
      <c r="G15" s="217"/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0</v>
      </c>
      <c r="P15" s="366">
        <f t="shared" si="0"/>
        <v>0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>
        <v>5272311</v>
      </c>
      <c r="G16" s="221">
        <v>31072411</v>
      </c>
      <c r="H16" s="15"/>
      <c r="I16" s="222"/>
      <c r="J16" s="221"/>
      <c r="K16" s="215"/>
      <c r="L16" s="222"/>
      <c r="M16" s="221"/>
      <c r="N16" s="215"/>
      <c r="O16" s="349">
        <f t="shared" si="0"/>
        <v>5272311</v>
      </c>
      <c r="P16" s="372">
        <f t="shared" si="0"/>
        <v>31072411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178985</v>
      </c>
      <c r="G18" s="217">
        <v>1460455</v>
      </c>
      <c r="H18" s="15"/>
      <c r="I18" s="218"/>
      <c r="J18" s="217">
        <v>331</v>
      </c>
      <c r="K18" s="215"/>
      <c r="L18" s="218"/>
      <c r="M18" s="217"/>
      <c r="N18" s="215"/>
      <c r="O18" s="353">
        <f t="shared" si="0"/>
        <v>178985</v>
      </c>
      <c r="P18" s="366">
        <f t="shared" si="0"/>
        <v>1460786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1451095</v>
      </c>
      <c r="G19" s="219">
        <v>5693209</v>
      </c>
      <c r="H19" s="15"/>
      <c r="I19" s="220"/>
      <c r="J19" s="219"/>
      <c r="K19" s="215"/>
      <c r="L19" s="220"/>
      <c r="M19" s="219"/>
      <c r="N19" s="215"/>
      <c r="O19" s="348">
        <f t="shared" si="0"/>
        <v>1451095</v>
      </c>
      <c r="P19" s="400">
        <f t="shared" si="0"/>
        <v>5693209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53607</v>
      </c>
      <c r="G20" s="219">
        <v>337830</v>
      </c>
      <c r="H20" s="15"/>
      <c r="I20" s="220"/>
      <c r="J20" s="219"/>
      <c r="K20" s="215"/>
      <c r="L20" s="220"/>
      <c r="M20" s="219"/>
      <c r="N20" s="215"/>
      <c r="O20" s="348">
        <f t="shared" si="0"/>
        <v>53607</v>
      </c>
      <c r="P20" s="400">
        <f t="shared" si="0"/>
        <v>337830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>
        <v>0</v>
      </c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50</v>
      </c>
      <c r="G22" s="219">
        <v>148</v>
      </c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50</v>
      </c>
      <c r="P22" s="400">
        <f t="shared" si="0"/>
        <v>148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>
        <v>0</v>
      </c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3410</v>
      </c>
      <c r="G24" s="221">
        <v>31620</v>
      </c>
      <c r="H24" s="15"/>
      <c r="I24" s="222"/>
      <c r="J24" s="221">
        <v>-3</v>
      </c>
      <c r="K24" s="215"/>
      <c r="L24" s="222"/>
      <c r="M24" s="221"/>
      <c r="N24" s="215"/>
      <c r="O24" s="349">
        <f t="shared" si="0"/>
        <v>3410</v>
      </c>
      <c r="P24" s="372">
        <f t="shared" si="0"/>
        <v>31617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6959458</v>
      </c>
      <c r="G25" s="223">
        <f>+ROUND(+SUM(G15,G16,G18,G19,G20,G21,G22,G23,G24),0)</f>
        <v>38595673</v>
      </c>
      <c r="H25" s="15"/>
      <c r="I25" s="224">
        <f>+ROUND(+SUM(I15,I16,I18,I19,I20,I21,I22,I23,I24),0)</f>
        <v>0</v>
      </c>
      <c r="J25" s="223">
        <f>+ROUND(+SUM(J15,J16,J18,J19,J20,J21,J22,J23,J24),0)</f>
        <v>328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6959458</v>
      </c>
      <c r="P25" s="351">
        <f>+ROUND(+SUM(P15,P16,P18,P19,P20,P21,P22,P23,P24),0)</f>
        <v>38596001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>
        <v>12900</v>
      </c>
      <c r="G28" s="219">
        <v>61763</v>
      </c>
      <c r="H28" s="15"/>
      <c r="I28" s="220"/>
      <c r="J28" s="219"/>
      <c r="K28" s="215"/>
      <c r="L28" s="220"/>
      <c r="M28" s="219"/>
      <c r="N28" s="215"/>
      <c r="O28" s="348">
        <f t="shared" si="1"/>
        <v>12900</v>
      </c>
      <c r="P28" s="400">
        <f t="shared" si="1"/>
        <v>61763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12900</v>
      </c>
      <c r="G30" s="223">
        <f>+ROUND(+SUM(G27:G29),0)</f>
        <v>61763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12900</v>
      </c>
      <c r="P30" s="351">
        <f>+ROUND(+SUM(P27:P29),0)</f>
        <v>61763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-18301</v>
      </c>
      <c r="G37" s="235">
        <v>-304039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-18301</v>
      </c>
      <c r="P37" s="351">
        <f t="shared" si="2"/>
        <v>-304039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-650</v>
      </c>
      <c r="G38" s="237">
        <v>-2255</v>
      </c>
      <c r="H38" s="15"/>
      <c r="I38" s="238"/>
      <c r="J38" s="237"/>
      <c r="K38" s="215"/>
      <c r="L38" s="238"/>
      <c r="M38" s="237"/>
      <c r="N38" s="215"/>
      <c r="O38" s="363">
        <f t="shared" si="2"/>
        <v>-650</v>
      </c>
      <c r="P38" s="401">
        <f t="shared" si="2"/>
        <v>-2255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-6508</v>
      </c>
      <c r="G39" s="239">
        <v>-37324</v>
      </c>
      <c r="H39" s="15"/>
      <c r="I39" s="240"/>
      <c r="J39" s="239"/>
      <c r="K39" s="215"/>
      <c r="L39" s="240"/>
      <c r="M39" s="239"/>
      <c r="N39" s="215"/>
      <c r="O39" s="364">
        <f t="shared" si="2"/>
        <v>-6508</v>
      </c>
      <c r="P39" s="402">
        <f t="shared" si="2"/>
        <v>-37324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/>
      <c r="G42" s="235">
        <v>14389</v>
      </c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14389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>
        <v>7657</v>
      </c>
      <c r="G44" s="217">
        <v>101439</v>
      </c>
      <c r="H44" s="15"/>
      <c r="I44" s="218">
        <v>-65310</v>
      </c>
      <c r="J44" s="217">
        <v>1295497</v>
      </c>
      <c r="K44" s="215"/>
      <c r="L44" s="218"/>
      <c r="M44" s="217"/>
      <c r="N44" s="215"/>
      <c r="O44" s="353">
        <f aca="true" t="shared" si="3" ref="O44:P47">+ROUND(+F44+I44+L44,0)</f>
        <v>-57653</v>
      </c>
      <c r="P44" s="366">
        <f t="shared" si="3"/>
        <v>1396936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>
        <v>10012</v>
      </c>
      <c r="G45" s="219">
        <v>8754</v>
      </c>
      <c r="H45" s="15"/>
      <c r="I45" s="220">
        <v>11639</v>
      </c>
      <c r="J45" s="219">
        <v>5351</v>
      </c>
      <c r="K45" s="215"/>
      <c r="L45" s="220"/>
      <c r="M45" s="219"/>
      <c r="N45" s="215"/>
      <c r="O45" s="348">
        <f t="shared" si="3"/>
        <v>21651</v>
      </c>
      <c r="P45" s="400">
        <f t="shared" si="3"/>
        <v>14105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>
        <v>9236</v>
      </c>
      <c r="G47" s="221">
        <v>88769</v>
      </c>
      <c r="H47" s="15"/>
      <c r="I47" s="222"/>
      <c r="J47" s="221"/>
      <c r="K47" s="215"/>
      <c r="L47" s="222"/>
      <c r="M47" s="221"/>
      <c r="N47" s="215"/>
      <c r="O47" s="349">
        <f t="shared" si="3"/>
        <v>9236</v>
      </c>
      <c r="P47" s="372">
        <f t="shared" si="3"/>
        <v>88769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26905</v>
      </c>
      <c r="G48" s="223">
        <f>+ROUND(+SUM(G44:G47),0)</f>
        <v>198962</v>
      </c>
      <c r="H48" s="15"/>
      <c r="I48" s="224">
        <f>+ROUND(+SUM(I44:I47),0)</f>
        <v>-53671</v>
      </c>
      <c r="J48" s="223">
        <f>+ROUND(+SUM(J44:J47),0)</f>
        <v>1300848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-26766</v>
      </c>
      <c r="P48" s="351">
        <f>+ROUND(+SUM(P44:P47),0)</f>
        <v>1499810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6980962</v>
      </c>
      <c r="G50" s="245">
        <f>+ROUND(G25+G30+G37+G42+G48,0)</f>
        <v>38566748</v>
      </c>
      <c r="H50" s="15"/>
      <c r="I50" s="246">
        <f>+ROUND(I25+I30+I37+I42+I48,0)</f>
        <v>-53671</v>
      </c>
      <c r="J50" s="245">
        <f>+ROUND(J25+J30+J37+J42+J48,0)</f>
        <v>1301176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6927291</v>
      </c>
      <c r="P50" s="368">
        <f>+ROUND(P25+P30+P37+P42+P48,0)</f>
        <v>39867924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12093154</v>
      </c>
      <c r="G53" s="247">
        <v>119999613</v>
      </c>
      <c r="H53" s="15"/>
      <c r="I53" s="248">
        <v>741744</v>
      </c>
      <c r="J53" s="247">
        <v>1850491</v>
      </c>
      <c r="K53" s="215"/>
      <c r="L53" s="248"/>
      <c r="M53" s="247"/>
      <c r="N53" s="215"/>
      <c r="O53" s="354">
        <f aca="true" t="shared" si="4" ref="O53:P57">+ROUND(+F53+I53+L53,0)</f>
        <v>12834898</v>
      </c>
      <c r="P53" s="347">
        <f t="shared" si="4"/>
        <v>121850104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266560</v>
      </c>
      <c r="G54" s="221">
        <v>1967792</v>
      </c>
      <c r="H54" s="15"/>
      <c r="I54" s="222">
        <v>88</v>
      </c>
      <c r="J54" s="221">
        <v>255</v>
      </c>
      <c r="K54" s="215"/>
      <c r="L54" s="222"/>
      <c r="M54" s="221"/>
      <c r="N54" s="215"/>
      <c r="O54" s="349">
        <f t="shared" si="4"/>
        <v>266648</v>
      </c>
      <c r="P54" s="372">
        <f t="shared" si="4"/>
        <v>1968047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142982</v>
      </c>
      <c r="G55" s="221">
        <v>1946564</v>
      </c>
      <c r="H55" s="15"/>
      <c r="I55" s="222">
        <v>26</v>
      </c>
      <c r="J55" s="221"/>
      <c r="K55" s="215"/>
      <c r="L55" s="222"/>
      <c r="M55" s="221"/>
      <c r="N55" s="215"/>
      <c r="O55" s="349">
        <f t="shared" si="4"/>
        <v>143008</v>
      </c>
      <c r="P55" s="372">
        <f t="shared" si="4"/>
        <v>1946564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36299454</v>
      </c>
      <c r="G56" s="221">
        <v>216731884</v>
      </c>
      <c r="H56" s="15"/>
      <c r="I56" s="222">
        <v>135127</v>
      </c>
      <c r="J56" s="221">
        <v>675222</v>
      </c>
      <c r="K56" s="215"/>
      <c r="L56" s="222"/>
      <c r="M56" s="221"/>
      <c r="N56" s="215"/>
      <c r="O56" s="349">
        <f t="shared" si="4"/>
        <v>36434581</v>
      </c>
      <c r="P56" s="372">
        <f t="shared" si="4"/>
        <v>217407106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7327545</v>
      </c>
      <c r="G57" s="221">
        <v>43486857</v>
      </c>
      <c r="H57" s="15"/>
      <c r="I57" s="222">
        <v>14707</v>
      </c>
      <c r="J57" s="221">
        <v>96994</v>
      </c>
      <c r="K57" s="215"/>
      <c r="L57" s="222"/>
      <c r="M57" s="221"/>
      <c r="N57" s="215"/>
      <c r="O57" s="349">
        <f t="shared" si="4"/>
        <v>7342252</v>
      </c>
      <c r="P57" s="372">
        <f t="shared" si="4"/>
        <v>43583851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56129695</v>
      </c>
      <c r="G58" s="249">
        <f>+ROUND(+SUM(G53:G57),0)</f>
        <v>384132710</v>
      </c>
      <c r="H58" s="15"/>
      <c r="I58" s="250">
        <f>+ROUND(+SUM(I53:I57),0)</f>
        <v>891692</v>
      </c>
      <c r="J58" s="249">
        <f>+ROUND(+SUM(J53:J57),0)</f>
        <v>2622962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57021387</v>
      </c>
      <c r="P58" s="370">
        <f>+ROUND(+SUM(P53:P57),0)</f>
        <v>386755672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144867</v>
      </c>
      <c r="G61" s="221">
        <v>11459940</v>
      </c>
      <c r="H61" s="15"/>
      <c r="I61" s="222">
        <v>9732788</v>
      </c>
      <c r="J61" s="221">
        <v>23054115</v>
      </c>
      <c r="K61" s="215"/>
      <c r="L61" s="222"/>
      <c r="M61" s="221"/>
      <c r="N61" s="215"/>
      <c r="O61" s="349">
        <f t="shared" si="5"/>
        <v>9877655</v>
      </c>
      <c r="P61" s="372">
        <f t="shared" si="5"/>
        <v>34514055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/>
      <c r="G62" s="221">
        <v>1189458</v>
      </c>
      <c r="H62" s="15"/>
      <c r="I62" s="222">
        <v>-989640</v>
      </c>
      <c r="J62" s="221">
        <v>989640</v>
      </c>
      <c r="K62" s="215"/>
      <c r="L62" s="222"/>
      <c r="M62" s="221"/>
      <c r="N62" s="215"/>
      <c r="O62" s="349">
        <f t="shared" si="5"/>
        <v>-989640</v>
      </c>
      <c r="P62" s="372">
        <f t="shared" si="5"/>
        <v>2179098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144867</v>
      </c>
      <c r="G65" s="249">
        <f>+ROUND(+SUM(G60:G63),0)</f>
        <v>12649398</v>
      </c>
      <c r="H65" s="15"/>
      <c r="I65" s="250">
        <f>+ROUND(+SUM(I60:I63),0)</f>
        <v>8743148</v>
      </c>
      <c r="J65" s="249">
        <f>+ROUND(+SUM(J60:J63),0)</f>
        <v>24043755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8888015</v>
      </c>
      <c r="P65" s="370">
        <f>+ROUND(+SUM(P60:P63),0)</f>
        <v>36693153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>
        <v>23959</v>
      </c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23959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>
        <v>269</v>
      </c>
      <c r="G68" s="221">
        <v>86869</v>
      </c>
      <c r="H68" s="15"/>
      <c r="I68" s="222"/>
      <c r="J68" s="221"/>
      <c r="K68" s="215"/>
      <c r="L68" s="222"/>
      <c r="M68" s="221"/>
      <c r="N68" s="215"/>
      <c r="O68" s="349">
        <f>+ROUND(+F68+I68+L68,0)</f>
        <v>269</v>
      </c>
      <c r="P68" s="372">
        <f>+ROUND(+G68+J68+M68,0)</f>
        <v>86869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269</v>
      </c>
      <c r="G69" s="249">
        <f>+ROUND(+SUM(G67:G68),0)</f>
        <v>110828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269</v>
      </c>
      <c r="P69" s="370">
        <f>+ROUND(+SUM(P67:P68),0)</f>
        <v>110828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2083183</v>
      </c>
      <c r="G71" s="247">
        <v>21474219</v>
      </c>
      <c r="H71" s="15"/>
      <c r="I71" s="248">
        <v>46678</v>
      </c>
      <c r="J71" s="247">
        <v>59739</v>
      </c>
      <c r="K71" s="215"/>
      <c r="L71" s="248"/>
      <c r="M71" s="247"/>
      <c r="N71" s="215"/>
      <c r="O71" s="354">
        <f>+ROUND(+F71+I71+L71,0)</f>
        <v>2129861</v>
      </c>
      <c r="P71" s="347">
        <f>+ROUND(+G71+J71+M71,0)</f>
        <v>21533958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2083183</v>
      </c>
      <c r="G73" s="249">
        <f>+ROUND(+SUM(G71:G72),0)</f>
        <v>21474219</v>
      </c>
      <c r="H73" s="15"/>
      <c r="I73" s="250">
        <f>+ROUND(+SUM(I71:I72),0)</f>
        <v>46678</v>
      </c>
      <c r="J73" s="249">
        <f>+ROUND(+SUM(J71:J72),0)</f>
        <v>59739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2129861</v>
      </c>
      <c r="P73" s="370">
        <f>+ROUND(+SUM(P71:P72),0)</f>
        <v>21533958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>
        <v>26679087</v>
      </c>
      <c r="G75" s="247">
        <v>154686782</v>
      </c>
      <c r="H75" s="15"/>
      <c r="I75" s="248"/>
      <c r="J75" s="247"/>
      <c r="K75" s="215"/>
      <c r="L75" s="248"/>
      <c r="M75" s="247"/>
      <c r="N75" s="215"/>
      <c r="O75" s="354">
        <f>+ROUND(+F75+I75+L75,0)</f>
        <v>26679087</v>
      </c>
      <c r="P75" s="347">
        <f>+ROUND(+G75+J75+M75,0)</f>
        <v>154686782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>
        <v>-4261507</v>
      </c>
      <c r="G76" s="221">
        <v>33573769</v>
      </c>
      <c r="H76" s="15"/>
      <c r="I76" s="222"/>
      <c r="J76" s="221"/>
      <c r="K76" s="215"/>
      <c r="L76" s="222"/>
      <c r="M76" s="221"/>
      <c r="N76" s="215"/>
      <c r="O76" s="349">
        <f>+ROUND(+F76+I76+L76,0)</f>
        <v>-4261507</v>
      </c>
      <c r="P76" s="372">
        <f>+ROUND(+G76+J76+M76,0)</f>
        <v>33573769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22417580</v>
      </c>
      <c r="G77" s="249">
        <f>+ROUND(+SUM(G75:G76),0)</f>
        <v>188260551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22417580</v>
      </c>
      <c r="P77" s="370">
        <f>+ROUND(+SUM(P75:P76),0)</f>
        <v>188260551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80775594</v>
      </c>
      <c r="G79" s="260">
        <f>+ROUND(G58+G65+G69+G73+G77,0)</f>
        <v>606627706</v>
      </c>
      <c r="H79" s="15"/>
      <c r="I79" s="257">
        <f>+ROUND(I58+I65+I69+I73+I77,0)</f>
        <v>9681518</v>
      </c>
      <c r="J79" s="260">
        <f>+ROUND(J58+J65+J69+J73+J77,0)</f>
        <v>26726456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90457112</v>
      </c>
      <c r="P79" s="380">
        <f>+ROUND(P58+P65+P69+P73+P77,0)</f>
        <v>633354162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74046951</v>
      </c>
      <c r="G81" s="217">
        <v>576900075</v>
      </c>
      <c r="H81" s="15"/>
      <c r="I81" s="218">
        <v>10181695</v>
      </c>
      <c r="J81" s="217">
        <v>26651475</v>
      </c>
      <c r="K81" s="215"/>
      <c r="L81" s="218"/>
      <c r="M81" s="217"/>
      <c r="N81" s="215"/>
      <c r="O81" s="353">
        <f>+ROUND(+F81+I81+L81,0)</f>
        <v>84228646</v>
      </c>
      <c r="P81" s="366">
        <f>+ROUND(+G81+J81+M81,0)</f>
        <v>603551550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74046951</v>
      </c>
      <c r="G83" s="258">
        <f>+ROUND(G81+G82,0)</f>
        <v>576900075</v>
      </c>
      <c r="H83" s="15"/>
      <c r="I83" s="259">
        <f>+ROUND(I81+I82,0)</f>
        <v>10181695</v>
      </c>
      <c r="J83" s="258">
        <f>+ROUND(J81+J82,0)</f>
        <v>26651475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84228646</v>
      </c>
      <c r="P83" s="375">
        <f>+ROUND(P81+P82,0)</f>
        <v>603551550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252319</v>
      </c>
      <c r="G85" s="279">
        <f>+ROUND(G50,0)-ROUND(G79,0)+ROUND(G83,0)</f>
        <v>8839117</v>
      </c>
      <c r="H85" s="15"/>
      <c r="I85" s="280">
        <f>+ROUND(I50,0)-ROUND(I79,0)+ROUND(I83,0)</f>
        <v>446506</v>
      </c>
      <c r="J85" s="279">
        <f>+ROUND(J50,0)-ROUND(J79,0)+ROUND(J83,0)</f>
        <v>1226195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698825</v>
      </c>
      <c r="P85" s="377">
        <f>+ROUND(P50,0)-ROUND(P79,0)+ROUND(P83,0)</f>
        <v>10065312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-252319</v>
      </c>
      <c r="G86" s="281">
        <f>+ROUND(G103,0)+ROUND(G122,0)+ROUND(G129,0)-ROUND(G134,0)</f>
        <v>-8839117</v>
      </c>
      <c r="H86" s="15"/>
      <c r="I86" s="282">
        <f>+ROUND(I103,0)+ROUND(I122,0)+ROUND(I129,0)-ROUND(I134,0)</f>
        <v>-446506</v>
      </c>
      <c r="J86" s="281">
        <f>+ROUND(J103,0)+ROUND(J122,0)+ROUND(J129,0)-ROUND(J134,0)</f>
        <v>-1226195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-698825</v>
      </c>
      <c r="P86" s="379">
        <f>+ROUND(P103,0)+ROUND(P122,0)+ROUND(P129,0)-ROUND(P134,0)</f>
        <v>-10065312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>
        <v>113889</v>
      </c>
      <c r="G94" s="221">
        <v>499074</v>
      </c>
      <c r="H94" s="15"/>
      <c r="I94" s="222"/>
      <c r="J94" s="221"/>
      <c r="K94" s="215"/>
      <c r="L94" s="222"/>
      <c r="M94" s="221"/>
      <c r="N94" s="215"/>
      <c r="O94" s="349">
        <f t="shared" si="6"/>
        <v>113889</v>
      </c>
      <c r="P94" s="372">
        <f t="shared" si="6"/>
        <v>499074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113889</v>
      </c>
      <c r="G97" s="223">
        <f>+ROUND(+SUM(G93:G96),0)</f>
        <v>499074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113889</v>
      </c>
      <c r="P97" s="351">
        <f>+ROUND(+SUM(P93:P96),0)</f>
        <v>499074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>
        <v>7400</v>
      </c>
      <c r="G100" s="221">
        <v>391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7400</v>
      </c>
      <c r="P100" s="372">
        <f>+ROUND(+G100+J100+M100,0)</f>
        <v>391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7400</v>
      </c>
      <c r="G101" s="223">
        <f>+ROUND(+SUM(G99:G100),0)</f>
        <v>391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7400</v>
      </c>
      <c r="P101" s="351">
        <f>+ROUND(+SUM(P99:P100),0)</f>
        <v>391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121289</v>
      </c>
      <c r="G103" s="245">
        <f>+ROUND(G91+G97+G101,0)</f>
        <v>499465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121289</v>
      </c>
      <c r="P103" s="368">
        <f>+ROUND(P91+P97+P101,0)</f>
        <v>499465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>
        <v>-11626467</v>
      </c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-11626467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-11626467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-11626467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-33639</v>
      </c>
      <c r="G118" s="247">
        <v>71594</v>
      </c>
      <c r="H118" s="15"/>
      <c r="I118" s="248"/>
      <c r="J118" s="247"/>
      <c r="K118" s="215"/>
      <c r="L118" s="248">
        <v>-418280</v>
      </c>
      <c r="M118" s="247">
        <v>-628462</v>
      </c>
      <c r="N118" s="215"/>
      <c r="O118" s="354">
        <f>+ROUND(+F118+I118+L118,0)</f>
        <v>-451919</v>
      </c>
      <c r="P118" s="347">
        <f>+ROUND(+G118+J118+M118,0)</f>
        <v>-556868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>
        <v>2963</v>
      </c>
      <c r="G119" s="221">
        <v>-2590</v>
      </c>
      <c r="H119" s="15"/>
      <c r="I119" s="222"/>
      <c r="J119" s="221"/>
      <c r="K119" s="215"/>
      <c r="L119" s="222"/>
      <c r="M119" s="221"/>
      <c r="N119" s="215"/>
      <c r="O119" s="349">
        <f>+ROUND(+F119+I119+L119,0)</f>
        <v>2963</v>
      </c>
      <c r="P119" s="372">
        <f>+ROUND(+G119+J119+M119,0)</f>
        <v>-2590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-30676</v>
      </c>
      <c r="G120" s="249">
        <f>+ROUND(+SUM(G118:G119),0)</f>
        <v>69004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-418280</v>
      </c>
      <c r="M120" s="249">
        <f>+ROUND(+SUM(M118:M119),0)</f>
        <v>-628462</v>
      </c>
      <c r="N120" s="215"/>
      <c r="O120" s="369">
        <f>+ROUND(+SUM(O118:O119),0)</f>
        <v>-448956</v>
      </c>
      <c r="P120" s="370">
        <f>+ROUND(+SUM(P118:P119),0)</f>
        <v>-559458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-30676</v>
      </c>
      <c r="G122" s="260">
        <f>+ROUND(G108+G112+G116+G120,0)</f>
        <v>-11557463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-418280</v>
      </c>
      <c r="M122" s="260">
        <f>+ROUND(M108+M112+M116+M120,0)</f>
        <v>-628462</v>
      </c>
      <c r="N122" s="215"/>
      <c r="O122" s="373">
        <f>+ROUND(O108+O112+O116+O120,0)</f>
        <v>-448956</v>
      </c>
      <c r="P122" s="380">
        <f>+ROUND(P108+P112+P116+P120,0)</f>
        <v>-12185925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446552</v>
      </c>
      <c r="G125" s="221">
        <v>1218477</v>
      </c>
      <c r="H125" s="15"/>
      <c r="I125" s="222">
        <v>-446506</v>
      </c>
      <c r="J125" s="221">
        <v>-1203776</v>
      </c>
      <c r="K125" s="215"/>
      <c r="L125" s="222">
        <v>-46</v>
      </c>
      <c r="M125" s="221"/>
      <c r="N125" s="215"/>
      <c r="O125" s="349">
        <f t="shared" si="7"/>
        <v>0</v>
      </c>
      <c r="P125" s="372">
        <f t="shared" si="7"/>
        <v>14701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-771285</v>
      </c>
      <c r="G126" s="221">
        <v>22419</v>
      </c>
      <c r="H126" s="15"/>
      <c r="I126" s="222"/>
      <c r="J126" s="221">
        <v>-22419</v>
      </c>
      <c r="K126" s="215"/>
      <c r="L126" s="222"/>
      <c r="M126" s="221"/>
      <c r="N126" s="215"/>
      <c r="O126" s="349">
        <f t="shared" si="7"/>
        <v>-771285</v>
      </c>
      <c r="P126" s="372">
        <f t="shared" si="7"/>
        <v>0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-324733</v>
      </c>
      <c r="G129" s="258">
        <f>+ROUND(+SUM(G124,G125,G126,G128),0)</f>
        <v>1240896</v>
      </c>
      <c r="H129" s="15"/>
      <c r="I129" s="259">
        <f>+ROUND(+SUM(I124,I125,I126,I128),0)</f>
        <v>-446506</v>
      </c>
      <c r="J129" s="258">
        <f>+ROUND(+SUM(J124,J125,J126,J128),0)</f>
        <v>-1226195</v>
      </c>
      <c r="K129" s="215"/>
      <c r="L129" s="259">
        <f>+ROUND(+SUM(L124,L125,L126,L128),0)</f>
        <v>-46</v>
      </c>
      <c r="M129" s="258">
        <f>+ROUND(+SUM(M124,M125,M126,M128),0)</f>
        <v>0</v>
      </c>
      <c r="N129" s="215"/>
      <c r="O129" s="374">
        <f>+ROUND(+SUM(O124,O125,O126,O128),0)</f>
        <v>-771285</v>
      </c>
      <c r="P129" s="375">
        <f>+ROUND(+SUM(P124,P125,P126,P128),0)</f>
        <v>14701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2273782</v>
      </c>
      <c r="G131" s="217">
        <v>3251305</v>
      </c>
      <c r="H131" s="15"/>
      <c r="I131" s="218"/>
      <c r="J131" s="217"/>
      <c r="K131" s="215"/>
      <c r="L131" s="218">
        <v>2885935</v>
      </c>
      <c r="M131" s="217">
        <v>2364139</v>
      </c>
      <c r="N131" s="215"/>
      <c r="O131" s="353">
        <f aca="true" t="shared" si="8" ref="O131:P133">+ROUND(+F131+I131+L131,0)</f>
        <v>5159717</v>
      </c>
      <c r="P131" s="366">
        <f t="shared" si="8"/>
        <v>5615444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>
        <v>7798</v>
      </c>
      <c r="G132" s="221">
        <v>462</v>
      </c>
      <c r="H132" s="15"/>
      <c r="I132" s="222"/>
      <c r="J132" s="221"/>
      <c r="K132" s="215"/>
      <c r="L132" s="222">
        <v>7</v>
      </c>
      <c r="M132" s="221"/>
      <c r="N132" s="215"/>
      <c r="O132" s="349">
        <f t="shared" si="8"/>
        <v>7805</v>
      </c>
      <c r="P132" s="372">
        <f t="shared" si="8"/>
        <v>462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2299779</v>
      </c>
      <c r="G133" s="221">
        <v>2273782</v>
      </c>
      <c r="H133" s="15"/>
      <c r="I133" s="222"/>
      <c r="J133" s="221"/>
      <c r="K133" s="215"/>
      <c r="L133" s="222">
        <v>2467616</v>
      </c>
      <c r="M133" s="221">
        <v>1735677</v>
      </c>
      <c r="N133" s="215"/>
      <c r="O133" s="349">
        <f t="shared" si="8"/>
        <v>4767395</v>
      </c>
      <c r="P133" s="372">
        <f t="shared" si="8"/>
        <v>4009459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18199</v>
      </c>
      <c r="G134" s="263">
        <f>+ROUND(+G133-G131-G132,0)</f>
        <v>-977985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-418326</v>
      </c>
      <c r="M134" s="263">
        <f>+ROUND(+M133-M131-M132,0)</f>
        <v>-628462</v>
      </c>
      <c r="N134" s="215"/>
      <c r="O134" s="382">
        <f>+ROUND(+O133-O131-O132,0)</f>
        <v>-400127</v>
      </c>
      <c r="P134" s="383">
        <f>+ROUND(+P133-P131-P132,0)</f>
        <v>-1606447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>
        <v>3204</v>
      </c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3204</v>
      </c>
      <c r="P137" s="366">
        <f t="shared" si="9"/>
        <v>0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>
        <v>3204</v>
      </c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3204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>
        <v>49506</v>
      </c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49506</v>
      </c>
      <c r="P139" s="372">
        <f t="shared" si="9"/>
        <v>0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46302</v>
      </c>
      <c r="G140" s="263">
        <f>+ROUND(+G139-G137-G138,0)</f>
        <v>-3204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46302</v>
      </c>
      <c r="P140" s="383">
        <f>+ROUND(+P139-P137-P138,0)</f>
        <v>-3204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64501</v>
      </c>
      <c r="G142" s="525">
        <f>+G134+G140</f>
        <v>-981189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-418326</v>
      </c>
      <c r="M142" s="525">
        <f>+M134+M140</f>
        <v>-628462</v>
      </c>
      <c r="N142" s="215"/>
      <c r="O142" s="382">
        <f>+O134+O140</f>
        <v>-353825</v>
      </c>
      <c r="P142" s="383">
        <f>+P134+P140</f>
        <v>-1609651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15042020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 t="s">
        <v>456</v>
      </c>
      <c r="G148" s="790"/>
      <c r="H148" s="790"/>
      <c r="I148" s="791"/>
      <c r="J148" s="334"/>
      <c r="K148" s="16"/>
      <c r="L148" s="334" t="s">
        <v>234</v>
      </c>
      <c r="M148" s="789" t="s">
        <v>457</v>
      </c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2349285</v>
      </c>
      <c r="G160" s="553">
        <f>+G133+G139</f>
        <v>2273782</v>
      </c>
      <c r="I160" s="552">
        <f>+I133+I139</f>
        <v>0</v>
      </c>
      <c r="J160" s="553">
        <f>+J133+J139</f>
        <v>0</v>
      </c>
      <c r="K160" s="215"/>
      <c r="L160" s="552">
        <f>+L133+L139</f>
        <v>2467616</v>
      </c>
      <c r="M160" s="553">
        <f>+M133+M139</f>
        <v>1735677</v>
      </c>
      <c r="N160" s="215"/>
      <c r="O160" s="556">
        <f>+ROUND(+F160+I160+L160,0)</f>
        <v>4816901</v>
      </c>
      <c r="P160" s="557">
        <f>+ROUND(+G160+J160+M160,0)</f>
        <v>4009459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70">
        <f>+'Cash-Flow-2020-Leva'!P5</f>
        <v>2020</v>
      </c>
      <c r="D161" s="771"/>
      <c r="F161" s="549">
        <v>2349285</v>
      </c>
      <c r="G161" s="550">
        <v>2273782</v>
      </c>
      <c r="I161" s="549"/>
      <c r="J161" s="550"/>
      <c r="K161" s="215"/>
      <c r="L161" s="549">
        <v>2467616</v>
      </c>
      <c r="M161" s="550">
        <v>1735677</v>
      </c>
      <c r="N161" s="215"/>
      <c r="O161" s="558">
        <f>+ROUND(+F161+I161+L161,0)</f>
        <v>4816901</v>
      </c>
      <c r="P161" s="559">
        <f>+ROUND(+G161+J161+M161,0)</f>
        <v>4009459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28.02.2020 г.</v>
      </c>
      <c r="G162" s="543">
        <f>+G11</f>
        <v>2019</v>
      </c>
      <c r="I162" s="581" t="str">
        <f>+I11</f>
        <v>28.02.2020 г.</v>
      </c>
      <c r="J162" s="545">
        <f>+J11</f>
        <v>2019</v>
      </c>
      <c r="K162" s="11"/>
      <c r="L162" s="582" t="str">
        <f>+L11</f>
        <v>28.02.2020 г.</v>
      </c>
      <c r="M162" s="548">
        <f>+M11</f>
        <v>2019</v>
      </c>
      <c r="N162" s="11"/>
      <c r="O162" s="583" t="str">
        <f>+O11</f>
        <v>28.02.2020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33 K131 K126:L126 K125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="70" zoomScaleNormal="70" zoomScalePageLayoutView="0" workbookViewId="0" topLeftCell="A1">
      <pane xSplit="5" ySplit="12" topLeftCell="F14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" sqref="I1:J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МИНИСТЕРСТВО НА ЗДРАВЕОПАЗВАНЕТО</v>
      </c>
      <c r="C1" s="803"/>
      <c r="D1" s="803"/>
      <c r="E1" s="803"/>
      <c r="F1" s="804"/>
      <c r="G1" s="426" t="s">
        <v>244</v>
      </c>
      <c r="H1" s="109"/>
      <c r="I1" s="805">
        <f>+'Cash-Flow-2020-Leva'!I1:J1</f>
        <v>695317</v>
      </c>
      <c r="J1" s="806"/>
      <c r="K1" s="427"/>
      <c r="L1" s="428" t="s">
        <v>245</v>
      </c>
      <c r="M1" s="429">
        <f>+'Cash-Flow-2020-Leva'!M1</f>
        <v>1600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>
        <f>+'Cash-Flow-2020-Leva'!H3</f>
        <v>0</v>
      </c>
      <c r="I3" s="816"/>
      <c r="J3" s="816"/>
      <c r="K3" s="817"/>
      <c r="L3" s="51" t="s">
        <v>246</v>
      </c>
      <c r="M3" s="818">
        <f>+'Cash-Flow-2020-Leva'!M3:P3</f>
        <v>0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МИНИСТЕРСТВО НА ЗДРАВЕОПАЗВАНЕТО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 t="str">
        <f>+'Cash-Flow-2020-Leva'!O8</f>
        <v>28.02.2020 г.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28.02.2020 г.</v>
      </c>
      <c r="G11" s="384">
        <f>+'Cash-Flow-2020-Leva'!G11</f>
        <v>2019</v>
      </c>
      <c r="H11" s="5"/>
      <c r="I11" s="576" t="str">
        <f>+O8</f>
        <v>28.02.2020 г.</v>
      </c>
      <c r="J11" s="385">
        <f>+'Cash-Flow-2020-Leva'!J11</f>
        <v>2019</v>
      </c>
      <c r="K11" s="5"/>
      <c r="L11" s="577" t="str">
        <f>+O8</f>
        <v>28.02.2020 г.</v>
      </c>
      <c r="M11" s="386">
        <f>+'Cash-Flow-2020-Leva'!M11</f>
        <v>2019</v>
      </c>
      <c r="N11" s="450"/>
      <c r="O11" s="578" t="str">
        <f>+O8</f>
        <v>28.02.2020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0</v>
      </c>
      <c r="G15" s="243">
        <f>+'Cash-Flow-2020-Leva'!G15/1000</f>
        <v>0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0</v>
      </c>
      <c r="P15" s="366">
        <f aca="true" t="shared" si="1" ref="P15:P24">+G15+J15+M15</f>
        <v>0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5272.311</v>
      </c>
      <c r="G16" s="255">
        <f>+'Cash-Flow-2020-Leva'!G16/1000</f>
        <v>31072.411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5272.311</v>
      </c>
      <c r="P16" s="372">
        <f t="shared" si="1"/>
        <v>31072.411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178.985</v>
      </c>
      <c r="G18" s="243">
        <f>+'Cash-Flow-2020-Leva'!G18/1000</f>
        <v>1460.455</v>
      </c>
      <c r="H18" s="265"/>
      <c r="I18" s="244">
        <f>+'Cash-Flow-2020-Leva'!I18/1000</f>
        <v>0</v>
      </c>
      <c r="J18" s="243">
        <f>+'Cash-Flow-2020-Leva'!J18/1000</f>
        <v>0.331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178.985</v>
      </c>
      <c r="P18" s="366">
        <f t="shared" si="1"/>
        <v>1460.7859999999998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1451.095</v>
      </c>
      <c r="G19" s="266">
        <f>+'Cash-Flow-2020-Leva'!G19/1000</f>
        <v>5693.209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1451.095</v>
      </c>
      <c r="P19" s="400">
        <f t="shared" si="1"/>
        <v>5693.209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53.607</v>
      </c>
      <c r="G20" s="266">
        <f>+'Cash-Flow-2020-Leva'!G20/1000</f>
        <v>337.83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53.607</v>
      </c>
      <c r="P20" s="400">
        <f t="shared" si="1"/>
        <v>337.83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0.05</v>
      </c>
      <c r="G22" s="266">
        <f>+'Cash-Flow-2020-Leva'!G22/1000</f>
        <v>0.148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0.05</v>
      </c>
      <c r="P22" s="400">
        <f t="shared" si="1"/>
        <v>0.148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3.41</v>
      </c>
      <c r="G24" s="255">
        <f>+'Cash-Flow-2020-Leva'!G24/1000</f>
        <v>31.62</v>
      </c>
      <c r="H24" s="265"/>
      <c r="I24" s="256">
        <f>+'Cash-Flow-2020-Leva'!I24/1000</f>
        <v>0</v>
      </c>
      <c r="J24" s="255">
        <f>+'Cash-Flow-2020-Leva'!J24/1000</f>
        <v>-0.003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3.41</v>
      </c>
      <c r="P24" s="372">
        <f t="shared" si="1"/>
        <v>31.617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6959.458</v>
      </c>
      <c r="G25" s="223">
        <f>+SUM(G15,G16,G18,G19,G20,G21,G22,G23,G24)</f>
        <v>38595.67300000001</v>
      </c>
      <c r="H25" s="265"/>
      <c r="I25" s="224">
        <f>+SUM(I15,I16,I18,I19,I20,I21,I22,I23,I24)</f>
        <v>0</v>
      </c>
      <c r="J25" s="223">
        <f>+SUM(J15,J16,J18,J19,J20,J21,J22,J23,J24)</f>
        <v>0.328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6959.458</v>
      </c>
      <c r="P25" s="351">
        <f>+SUM(P15,P16,P18,P19,P20,P21,P22,P23,P24)</f>
        <v>38596.001000000004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12.9</v>
      </c>
      <c r="G28" s="266">
        <f>+'Cash-Flow-2020-Leva'!G28/1000</f>
        <v>61.763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12.9</v>
      </c>
      <c r="P28" s="400">
        <f t="shared" si="2"/>
        <v>61.763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12.9</v>
      </c>
      <c r="G30" s="223">
        <f>+SUM(G27:G29)</f>
        <v>61.763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12.9</v>
      </c>
      <c r="P30" s="351">
        <f>+SUM(P27:P29)</f>
        <v>61.763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-18.301</v>
      </c>
      <c r="G37" s="223">
        <f>+'Cash-Flow-2020-Leva'!G37/1000</f>
        <v>-304.039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-18.301</v>
      </c>
      <c r="P37" s="351">
        <f t="shared" si="3"/>
        <v>-304.039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-0.65</v>
      </c>
      <c r="G38" s="268">
        <f>+'Cash-Flow-2020-Leva'!G38/1000</f>
        <v>-2.255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-0.65</v>
      </c>
      <c r="P38" s="401">
        <f t="shared" si="3"/>
        <v>-2.255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-6.508</v>
      </c>
      <c r="G39" s="270">
        <f>+'Cash-Flow-2020-Leva'!G39/1000</f>
        <v>-37.324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-6.508</v>
      </c>
      <c r="P39" s="402">
        <f t="shared" si="3"/>
        <v>-37.324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14.389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14.389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7.657</v>
      </c>
      <c r="G44" s="243">
        <f>+'Cash-Flow-2020-Leva'!G44/1000</f>
        <v>101.439</v>
      </c>
      <c r="H44" s="265"/>
      <c r="I44" s="244">
        <f>+'Cash-Flow-2020-Leva'!I44/1000</f>
        <v>-65.31</v>
      </c>
      <c r="J44" s="243">
        <f>+'Cash-Flow-2020-Leva'!J44/1000</f>
        <v>1295.497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-57.653000000000006</v>
      </c>
      <c r="P44" s="366">
        <f t="shared" si="4"/>
        <v>1396.9360000000001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10.012</v>
      </c>
      <c r="G45" s="266">
        <f>+'Cash-Flow-2020-Leva'!G45/1000</f>
        <v>8.754</v>
      </c>
      <c r="H45" s="265"/>
      <c r="I45" s="267">
        <f>+'Cash-Flow-2020-Leva'!I45/1000</f>
        <v>11.639</v>
      </c>
      <c r="J45" s="266">
        <f>+'Cash-Flow-2020-Leva'!J45/1000</f>
        <v>5.351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21.651</v>
      </c>
      <c r="P45" s="400">
        <f t="shared" si="4"/>
        <v>14.105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9.236</v>
      </c>
      <c r="G47" s="255">
        <f>+'Cash-Flow-2020-Leva'!G47/1000</f>
        <v>88.769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9.236</v>
      </c>
      <c r="P47" s="372">
        <f t="shared" si="4"/>
        <v>88.769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26.905</v>
      </c>
      <c r="G48" s="223">
        <f>+SUM(G44:G47)</f>
        <v>198.962</v>
      </c>
      <c r="H48" s="265"/>
      <c r="I48" s="224">
        <f>+SUM(I44:I47)</f>
        <v>-53.67100000000001</v>
      </c>
      <c r="J48" s="223">
        <f>+SUM(J44:J47)</f>
        <v>1300.8480000000002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-26.76600000000001</v>
      </c>
      <c r="P48" s="351">
        <f>+SUM(P44:P47)</f>
        <v>1499.8100000000002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6980.961999999999</v>
      </c>
      <c r="G50" s="245">
        <f>+G25+G30+G37+G42+G48</f>
        <v>38566.748000000014</v>
      </c>
      <c r="H50" s="265"/>
      <c r="I50" s="246">
        <f>+I25+I30+I37+I42+I48</f>
        <v>-53.67100000000001</v>
      </c>
      <c r="J50" s="245">
        <f>+J25+J30+J37+J42+J48</f>
        <v>1301.1760000000002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6927.290999999999</v>
      </c>
      <c r="P50" s="368">
        <f>+P25+P30+P37+P42+P48</f>
        <v>39867.924000000006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12093.154</v>
      </c>
      <c r="G53" s="216">
        <f>+'Cash-Flow-2020-Leva'!G53/1000</f>
        <v>119999.613</v>
      </c>
      <c r="H53" s="265"/>
      <c r="I53" s="226">
        <f>+'Cash-Flow-2020-Leva'!I53/1000</f>
        <v>741.744</v>
      </c>
      <c r="J53" s="216">
        <f>+'Cash-Flow-2020-Leva'!J53/1000</f>
        <v>1850.491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12834.898000000001</v>
      </c>
      <c r="P53" s="347">
        <f t="shared" si="5"/>
        <v>121850.10399999999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266.56</v>
      </c>
      <c r="G54" s="255">
        <f>+'Cash-Flow-2020-Leva'!G54/1000</f>
        <v>1967.792</v>
      </c>
      <c r="H54" s="265"/>
      <c r="I54" s="256">
        <f>+'Cash-Flow-2020-Leva'!I54/1000</f>
        <v>0.088</v>
      </c>
      <c r="J54" s="255">
        <f>+'Cash-Flow-2020-Leva'!J54/1000</f>
        <v>0.255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266.648</v>
      </c>
      <c r="P54" s="372">
        <f t="shared" si="5"/>
        <v>1968.047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142.982</v>
      </c>
      <c r="G55" s="255">
        <f>+'Cash-Flow-2020-Leva'!G55/1000</f>
        <v>1946.564</v>
      </c>
      <c r="H55" s="265"/>
      <c r="I55" s="256">
        <f>+'Cash-Flow-2020-Leva'!I55/1000</f>
        <v>0.026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143.008</v>
      </c>
      <c r="P55" s="372">
        <f t="shared" si="5"/>
        <v>1946.564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36299.454</v>
      </c>
      <c r="G56" s="255">
        <f>+'Cash-Flow-2020-Leva'!G56/1000</f>
        <v>216731.884</v>
      </c>
      <c r="H56" s="265"/>
      <c r="I56" s="256">
        <f>+'Cash-Flow-2020-Leva'!I56/1000</f>
        <v>135.127</v>
      </c>
      <c r="J56" s="255">
        <f>+'Cash-Flow-2020-Leva'!J56/1000</f>
        <v>675.222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36434.581</v>
      </c>
      <c r="P56" s="372">
        <f t="shared" si="5"/>
        <v>217407.106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7327.545</v>
      </c>
      <c r="G57" s="255">
        <f>+'Cash-Flow-2020-Leva'!G57/1000</f>
        <v>43486.857</v>
      </c>
      <c r="H57" s="265"/>
      <c r="I57" s="256">
        <f>+'Cash-Flow-2020-Leva'!I57/1000</f>
        <v>14.707</v>
      </c>
      <c r="J57" s="255">
        <f>+'Cash-Flow-2020-Leva'!J57/1000</f>
        <v>96.994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7342.252</v>
      </c>
      <c r="P57" s="372">
        <f t="shared" si="5"/>
        <v>43583.851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56129.69499999999</v>
      </c>
      <c r="G58" s="249">
        <f>+SUM(G53:G57)</f>
        <v>384132.71</v>
      </c>
      <c r="H58" s="265"/>
      <c r="I58" s="250">
        <f>+SUM(I53:I57)</f>
        <v>891.6919999999999</v>
      </c>
      <c r="J58" s="249">
        <f>+SUM(J53:J57)</f>
        <v>2622.962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57021.386999999995</v>
      </c>
      <c r="P58" s="370">
        <f>+SUM(P53:P57)</f>
        <v>386755.672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144.867</v>
      </c>
      <c r="G61" s="255">
        <f>+'Cash-Flow-2020-Leva'!G61/1000</f>
        <v>11459.94</v>
      </c>
      <c r="H61" s="265"/>
      <c r="I61" s="256">
        <f>+'Cash-Flow-2020-Leva'!I61/1000</f>
        <v>9732.788</v>
      </c>
      <c r="J61" s="255">
        <f>+'Cash-Flow-2020-Leva'!J61/1000</f>
        <v>23054.115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9877.655</v>
      </c>
      <c r="P61" s="372">
        <f t="shared" si="6"/>
        <v>34514.055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0</v>
      </c>
      <c r="G62" s="255">
        <f>+'Cash-Flow-2020-Leva'!G62/1000</f>
        <v>1189.458</v>
      </c>
      <c r="H62" s="265"/>
      <c r="I62" s="256">
        <f>+'Cash-Flow-2020-Leva'!I62/1000</f>
        <v>-989.64</v>
      </c>
      <c r="J62" s="255">
        <f>+'Cash-Flow-2020-Leva'!J62/1000</f>
        <v>989.64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-989.64</v>
      </c>
      <c r="P62" s="372">
        <f t="shared" si="6"/>
        <v>2179.098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144.867</v>
      </c>
      <c r="G65" s="249">
        <f>+SUM(G60:G63)</f>
        <v>12649.398000000001</v>
      </c>
      <c r="H65" s="265"/>
      <c r="I65" s="250">
        <f>+SUM(I60:I63)</f>
        <v>8743.148000000001</v>
      </c>
      <c r="J65" s="249">
        <f>+SUM(J60:J63)</f>
        <v>24043.755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8888.015000000001</v>
      </c>
      <c r="P65" s="370">
        <f>+SUM(P60:P63)</f>
        <v>36693.153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23.959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23.959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0.269</v>
      </c>
      <c r="G68" s="255">
        <f>+'Cash-Flow-2020-Leva'!G68/1000</f>
        <v>86.869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0.269</v>
      </c>
      <c r="P68" s="372">
        <f>+G68+J68+M68</f>
        <v>86.869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0.269</v>
      </c>
      <c r="G69" s="249">
        <f>+SUM(G67:G68)</f>
        <v>110.828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0.269</v>
      </c>
      <c r="P69" s="370">
        <f>+SUM(P67:P68)</f>
        <v>110.828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2083.183</v>
      </c>
      <c r="G71" s="216">
        <f>+'Cash-Flow-2020-Leva'!G71/1000</f>
        <v>21474.219</v>
      </c>
      <c r="H71" s="265"/>
      <c r="I71" s="226">
        <f>+'Cash-Flow-2020-Leva'!I71/1000</f>
        <v>46.678</v>
      </c>
      <c r="J71" s="216">
        <f>+'Cash-Flow-2020-Leva'!J71/1000</f>
        <v>59.739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2129.861</v>
      </c>
      <c r="P71" s="347">
        <f>+G71+J71+M71</f>
        <v>21533.958000000002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2083.183</v>
      </c>
      <c r="G73" s="249">
        <f>+SUM(G71:G72)</f>
        <v>21474.219</v>
      </c>
      <c r="H73" s="265"/>
      <c r="I73" s="250">
        <f>+SUM(I71:I72)</f>
        <v>46.678</v>
      </c>
      <c r="J73" s="249">
        <f>+SUM(J71:J72)</f>
        <v>59.739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2129.861</v>
      </c>
      <c r="P73" s="370">
        <f>+SUM(P71:P72)</f>
        <v>21533.958000000002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26679.087</v>
      </c>
      <c r="G75" s="216">
        <f>+'Cash-Flow-2020-Leva'!G75/1000</f>
        <v>154686.782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26679.087</v>
      </c>
      <c r="P75" s="347">
        <f>+G75+J75+M75</f>
        <v>154686.782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-4261.507</v>
      </c>
      <c r="G76" s="255">
        <f>+'Cash-Flow-2020-Leva'!G76/1000</f>
        <v>33573.769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-4261.507</v>
      </c>
      <c r="P76" s="372">
        <f>+G76+J76+M76</f>
        <v>33573.769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22417.58</v>
      </c>
      <c r="G77" s="249">
        <f>+SUM(G75:G76)</f>
        <v>188260.551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22417.58</v>
      </c>
      <c r="P77" s="370">
        <f>+SUM(P75:P76)</f>
        <v>188260.551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80775.59399999998</v>
      </c>
      <c r="G79" s="260">
        <f>+G58+G65+G69+G73+G77</f>
        <v>606627.706</v>
      </c>
      <c r="H79" s="265"/>
      <c r="I79" s="257">
        <f>+I58+I65+I69+I73+I77</f>
        <v>9681.518</v>
      </c>
      <c r="J79" s="260">
        <f>+J58+J65+J69+J73+J77</f>
        <v>26726.456000000002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90457.11200000001</v>
      </c>
      <c r="P79" s="380">
        <f>+P58+P65+P69+P73+P77</f>
        <v>633354.162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74046.951</v>
      </c>
      <c r="G81" s="243">
        <f>+'Cash-Flow-2020-Leva'!G81/1000</f>
        <v>576900.075</v>
      </c>
      <c r="H81" s="265"/>
      <c r="I81" s="244">
        <f>+'Cash-Flow-2020-Leva'!I81/1000</f>
        <v>10181.695</v>
      </c>
      <c r="J81" s="243">
        <f>+'Cash-Flow-2020-Leva'!J81/1000</f>
        <v>26651.475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84228.64600000001</v>
      </c>
      <c r="P81" s="366">
        <f>+G81+J81+M81</f>
        <v>603551.5499999999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74046.951</v>
      </c>
      <c r="G83" s="258">
        <f>+G81+G82</f>
        <v>576900.075</v>
      </c>
      <c r="H83" s="265"/>
      <c r="I83" s="259">
        <f>+I81+I82</f>
        <v>10181.695</v>
      </c>
      <c r="J83" s="258">
        <f>+J81+J82</f>
        <v>26651.475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84228.64600000001</v>
      </c>
      <c r="P83" s="375">
        <f>+P81+P82</f>
        <v>603551.5499999999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252.3190000000177</v>
      </c>
      <c r="G85" s="279">
        <f>+G50-G79+G83</f>
        <v>8839.11699999997</v>
      </c>
      <c r="H85" s="265"/>
      <c r="I85" s="280">
        <f>+I50-I79+I83</f>
        <v>446.5059999999994</v>
      </c>
      <c r="J85" s="279">
        <f>+J50-J79+J83</f>
        <v>1226.194999999996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698.8249999999971</v>
      </c>
      <c r="P85" s="377">
        <f>+P50-P79+P83</f>
        <v>10065.311999999918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-252.3189999999998</v>
      </c>
      <c r="G86" s="281">
        <f>+G103+G122+G129-G134</f>
        <v>-8839.116999999998</v>
      </c>
      <c r="H86" s="265"/>
      <c r="I86" s="282">
        <f>+I103+I122+I129-I134</f>
        <v>-446.506</v>
      </c>
      <c r="J86" s="281">
        <f>+J103+J122+J129-J134</f>
        <v>-1226.1950000000002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-698.8249999999998</v>
      </c>
      <c r="P86" s="379">
        <f>+P103+P122+P129-P134</f>
        <v>-10065.312000000002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113.889</v>
      </c>
      <c r="G94" s="255">
        <f>+'Cash-Flow-2020-Leva'!G94/1000</f>
        <v>499.074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113.889</v>
      </c>
      <c r="P94" s="372">
        <f t="shared" si="7"/>
        <v>499.074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113.889</v>
      </c>
      <c r="G97" s="223">
        <f>+SUM(G93:G96)</f>
        <v>499.074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113.889</v>
      </c>
      <c r="P97" s="351">
        <f>+SUM(P93:P96)</f>
        <v>499.074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7.4</v>
      </c>
      <c r="G100" s="255">
        <f>+'Cash-Flow-2020-Leva'!G100/1000</f>
        <v>0.391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7.4</v>
      </c>
      <c r="P100" s="372">
        <f>+G100+J100+M100</f>
        <v>0.391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7.4</v>
      </c>
      <c r="G101" s="223">
        <f>+SUM(G99:G100)</f>
        <v>0.391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7.4</v>
      </c>
      <c r="P101" s="351">
        <f>+SUM(P99:P100)</f>
        <v>0.391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121.289</v>
      </c>
      <c r="G103" s="245">
        <f>+G91+G97+G101</f>
        <v>499.46500000000003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121.289</v>
      </c>
      <c r="P103" s="368">
        <f>+P91+P97+P101</f>
        <v>499.46500000000003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-11626.467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-11626.467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-11626.467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-11626.467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-33.639</v>
      </c>
      <c r="G118" s="216">
        <f>+'Cash-Flow-2020-Leva'!G118/1000</f>
        <v>71.594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-418.28</v>
      </c>
      <c r="M118" s="216">
        <f>+'Cash-Flow-2020-Leva'!M118/1000</f>
        <v>-628.462</v>
      </c>
      <c r="N118" s="451"/>
      <c r="O118" s="354">
        <f>+F118+I118+L118</f>
        <v>-451.919</v>
      </c>
      <c r="P118" s="347">
        <f>+G118+J118+M118</f>
        <v>-556.8679999999999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2.963</v>
      </c>
      <c r="G119" s="255">
        <f>+'Cash-Flow-2020-Leva'!G119/1000</f>
        <v>-2.59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2.963</v>
      </c>
      <c r="P119" s="372">
        <f>+G119+J119+M119</f>
        <v>-2.59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-30.676000000000002</v>
      </c>
      <c r="G120" s="249">
        <f>+SUM(G118:G119)</f>
        <v>69.00399999999999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-418.28</v>
      </c>
      <c r="M120" s="249">
        <f>+SUM(M118:M119)</f>
        <v>-628.462</v>
      </c>
      <c r="N120" s="451"/>
      <c r="O120" s="369">
        <f>+SUM(O118:O119)</f>
        <v>-448.95599999999996</v>
      </c>
      <c r="P120" s="370">
        <f>+SUM(P118:P119)</f>
        <v>-559.458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-30.676000000000002</v>
      </c>
      <c r="G122" s="260">
        <f>+G108+G112+G116+G120</f>
        <v>-11557.463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-418.28</v>
      </c>
      <c r="M122" s="260">
        <f>+M108+M112+M116+M120</f>
        <v>-628.462</v>
      </c>
      <c r="N122" s="451"/>
      <c r="O122" s="373">
        <f>+O108+O112+O116+O120</f>
        <v>-448.95599999999996</v>
      </c>
      <c r="P122" s="380">
        <f>+P108+P112+P116+P120</f>
        <v>-12185.925000000001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446.552</v>
      </c>
      <c r="G125" s="255">
        <f>+'Cash-Flow-2020-Leva'!G125/1000</f>
        <v>1218.477</v>
      </c>
      <c r="H125" s="265"/>
      <c r="I125" s="256">
        <f>+'Cash-Flow-2020-Leva'!I125/1000</f>
        <v>-446.506</v>
      </c>
      <c r="J125" s="255">
        <f>+'Cash-Flow-2020-Leva'!J125/1000</f>
        <v>-1203.776</v>
      </c>
      <c r="K125" s="265"/>
      <c r="L125" s="256">
        <f>+'Cash-Flow-2020-Leva'!L125/1000</f>
        <v>-0.046</v>
      </c>
      <c r="M125" s="255">
        <f>+'Cash-Flow-2020-Leva'!M125/1000</f>
        <v>0</v>
      </c>
      <c r="N125" s="451"/>
      <c r="O125" s="349">
        <f t="shared" si="8"/>
        <v>4.911349105185536E-14</v>
      </c>
      <c r="P125" s="372">
        <f t="shared" si="8"/>
        <v>14.701000000000022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-771.285</v>
      </c>
      <c r="G126" s="255">
        <f>+'Cash-Flow-2020-Leva'!G126/1000</f>
        <v>22.419</v>
      </c>
      <c r="H126" s="265"/>
      <c r="I126" s="256">
        <f>+'Cash-Flow-2020-Leva'!I126/1000</f>
        <v>0</v>
      </c>
      <c r="J126" s="255">
        <f>+'Cash-Flow-2020-Leva'!J126/1000</f>
        <v>-22.419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-771.285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-324.73299999999995</v>
      </c>
      <c r="G129" s="258">
        <f>+SUM(G124,G125,G126,G128)</f>
        <v>1240.8960000000002</v>
      </c>
      <c r="H129" s="265"/>
      <c r="I129" s="259">
        <f>+SUM(I124,I125,I126,I128)</f>
        <v>-446.506</v>
      </c>
      <c r="J129" s="258">
        <f>+SUM(J124,J125,J126,J128)</f>
        <v>-1226.1950000000002</v>
      </c>
      <c r="K129" s="265"/>
      <c r="L129" s="259">
        <f>+SUM(L124,L125,L126,L128)</f>
        <v>-0.046</v>
      </c>
      <c r="M129" s="258">
        <f>+SUM(M124,M125,M126,M128)</f>
        <v>0</v>
      </c>
      <c r="N129" s="451"/>
      <c r="O129" s="374">
        <f>+SUM(O124,O125,O126,O128)</f>
        <v>-771.285</v>
      </c>
      <c r="P129" s="375">
        <f>+SUM(P124,P125,P126,P128)</f>
        <v>14.701000000000022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2273.782</v>
      </c>
      <c r="G131" s="243">
        <f>+'Cash-Flow-2020-Leva'!G131/1000</f>
        <v>3251.305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2885.935</v>
      </c>
      <c r="M131" s="243">
        <f>+'Cash-Flow-2020-Leva'!M131/1000</f>
        <v>2364.139</v>
      </c>
      <c r="N131" s="451"/>
      <c r="O131" s="353">
        <f aca="true" t="shared" si="9" ref="O131:P133">+F131+I131+L131</f>
        <v>5159.717000000001</v>
      </c>
      <c r="P131" s="366">
        <f t="shared" si="9"/>
        <v>5615.4439999999995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7.798</v>
      </c>
      <c r="G132" s="255">
        <f>+'Cash-Flow-2020-Leva'!G132/1000</f>
        <v>0.462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0.007</v>
      </c>
      <c r="M132" s="255">
        <f>+'Cash-Flow-2020-Leva'!M132/1000</f>
        <v>0</v>
      </c>
      <c r="N132" s="451"/>
      <c r="O132" s="349">
        <f t="shared" si="9"/>
        <v>7.805</v>
      </c>
      <c r="P132" s="372">
        <f t="shared" si="9"/>
        <v>0.462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2299.779</v>
      </c>
      <c r="G133" s="255">
        <f>+'Cash-Flow-2020-Leva'!G133/1000</f>
        <v>2273.782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2467.616</v>
      </c>
      <c r="M133" s="255">
        <f>+'Cash-Flow-2020-Leva'!M133/1000</f>
        <v>1735.677</v>
      </c>
      <c r="N133" s="451"/>
      <c r="O133" s="349">
        <f t="shared" si="9"/>
        <v>4767.395</v>
      </c>
      <c r="P133" s="372">
        <f t="shared" si="9"/>
        <v>4009.459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18.19899999999984</v>
      </c>
      <c r="G134" s="263">
        <f>+G133-G131-G132</f>
        <v>-977.9849999999997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-418.32599999999996</v>
      </c>
      <c r="M134" s="263">
        <f>+M133-M131-M132</f>
        <v>-628.4620000000002</v>
      </c>
      <c r="N134" s="451"/>
      <c r="O134" s="382">
        <f>+O133-O131-O132</f>
        <v>-400.1270000000001</v>
      </c>
      <c r="P134" s="383">
        <f>+P133-P131-P132</f>
        <v>-1606.4469999999997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3.204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3.204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3.204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3.204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49.506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49.506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46.302</v>
      </c>
      <c r="G140" s="263">
        <f>+G139-G137-G138</f>
        <v>-3.204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46.302</v>
      </c>
      <c r="P140" s="383">
        <f>+P139-P137-P138</f>
        <v>-3.204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64.50099999999983</v>
      </c>
      <c r="G142" s="263">
        <f>+G134+G140</f>
        <v>-981.1889999999996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-418.32599999999996</v>
      </c>
      <c r="M142" s="525">
        <f>+M134+M140</f>
        <v>-628.4620000000002</v>
      </c>
      <c r="N142" s="451"/>
      <c r="O142" s="536">
        <f>+O134+O140</f>
        <v>-353.8250000000001</v>
      </c>
      <c r="P142" s="537">
        <f>+P134+P140</f>
        <v>-1609.6509999999996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15042020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Hatidzhe Stizharlieva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2020-04-24T13:46:26Z</dcterms:modified>
  <cp:category/>
  <cp:version/>
  <cp:contentType/>
  <cp:contentStatus/>
</cp:coreProperties>
</file>