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8195" windowHeight="10890" activeTab="1"/>
  </bookViews>
  <sheets>
    <sheet name="Guidelines" sheetId="1" r:id="rId1"/>
    <sheet name="Cash-Flow-2017-Leva" sheetId="2" r:id="rId2"/>
    <sheet name="Cash-Flow-2017" sheetId="3" r:id="rId3"/>
  </sheets>
  <definedNames>
    <definedName name="Date" localSheetId="2">#REF!</definedName>
    <definedName name="Date">#REF!</definedName>
    <definedName name="_xlnm.Print_Area" localSheetId="2">'Cash-Flow-2017'!$B$1:$P$141</definedName>
    <definedName name="_xlnm.Print_Area" localSheetId="1">'Cash-Flow-2017-Leva'!$B$1:$P$141</definedName>
    <definedName name="_xlnm.Print_Area" localSheetId="0">'Guidelines'!$B$2:$N$81</definedName>
    <definedName name="_xlnm.Print_Titles" localSheetId="2">'Cash-Flow-2017'!$10:$12</definedName>
    <definedName name="_xlnm.Print_Titles" localSheetId="1">'Cash-Flow-2017-Leva'!$10:$12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0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49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0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17-19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2017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<sst xmlns="http://schemas.openxmlformats.org/spreadsheetml/2006/main" count="522" uniqueCount="353">
  <si>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</si>
  <si>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</si>
  <si>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</si>
  <si>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</si>
  <si>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</si>
  <si>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</si>
  <si>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</si>
  <si>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</si>
  <si>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</si>
  <si>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 xml:space="preserve">                              У К А З А Н И Я      З А      П О П Ъ Л В А Н Е    Н А     Ф А Й Л А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</si>
  <si>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</si>
  <si>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</si>
  <si>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</si>
  <si>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</si>
  <si>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</si>
  <si>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</si>
  <si>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</si>
  <si>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</si>
  <si>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</si>
  <si>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</si>
  <si>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</si>
  <si>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</si>
  <si>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ГОДИНА</t>
  </si>
  <si>
    <t xml:space="preserve">Указания за таблица </t>
  </si>
  <si>
    <t>.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</si>
  <si>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</si>
  <si>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</si>
  <si>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</si>
  <si>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</si>
  <si>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</si>
  <si>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</si>
  <si>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</si>
  <si>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 xml:space="preserve"> автоматичното изчисляване на на данните в тази таблица в хил. лв от данните в левове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</si>
  <si>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</si>
  <si>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</si>
  <si>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</si>
  <si>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</si>
  <si>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</si>
  <si>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</si>
  <si>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</si>
  <si>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</si>
  <si>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r>
      <t>съгласно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8"/>
        <rFont val="Times New Roman CYR"/>
        <family val="1"/>
      </rPr>
      <t xml:space="preserve"> 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color indexed="8"/>
        <rFont val="Times New Roman CYR"/>
        <family val="1"/>
      </rPr>
      <t xml:space="preserve"> на</t>
    </r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</si>
  <si>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</si>
  <si>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</si>
  <si>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</si>
  <si>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</si>
  <si>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</si>
  <si>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</si>
  <si>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>е елементът от годишния/междинния финансов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</si>
  <si>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</si>
  <si>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</si>
  <si>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</si>
  <si>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</si>
  <si>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</si>
  <si>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</si>
  <si>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 xml:space="preserve"> закръгления в в хил. лв на данните ще изчезне и отчетът в хил. лв ще бъде балансиран и равнен.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</si>
  <si>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</si>
  <si>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</si>
  <si>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</si>
  <si>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</si>
  <si>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</si>
  <si>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</si>
  <si>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</si>
  <si>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</si>
  <si>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</si>
  <si>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</si>
  <si>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</si>
  <si>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</si>
  <si>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</si>
  <si>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</si>
  <si>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</si>
  <si>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</si>
  <si>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</si>
  <si>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</si>
  <si>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</si>
  <si>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</si>
  <si>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</si>
  <si>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</si>
  <si>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</si>
  <si>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</si>
  <si>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</si>
  <si>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</si>
  <si>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</si>
  <si>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</si>
  <si>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</si>
  <si>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</si>
  <si>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</si>
  <si>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</si>
  <si>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</si>
  <si>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</si>
  <si>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</si>
  <si>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</si>
  <si>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</si>
  <si>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</si>
  <si>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</si>
  <si>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</si>
  <si>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</si>
  <si>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</si>
  <si>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</si>
  <si>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</si>
  <si>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</si>
  <si>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</si>
  <si>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</si>
  <si>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</si>
  <si>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</si>
  <si>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</si>
  <si>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</si>
  <si>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</si>
  <si>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</si>
  <si>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</si>
  <si>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</si>
  <si>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</si>
  <si>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</si>
  <si>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</si>
  <si>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</si>
  <si>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</si>
  <si>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</si>
  <si>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</si>
  <si>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</si>
  <si>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</si>
  <si>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</si>
  <si>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</si>
  <si>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</si>
  <si>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</si>
  <si>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2. Преоценка на наличности в чудестранна валута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</si>
  <si>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</si>
  <si>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</si>
  <si>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</si>
  <si>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</si>
  <si>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</si>
  <si>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</si>
  <si>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</si>
  <si>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</si>
  <si>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</si>
  <si>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</si>
  <si>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</si>
  <si>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</si>
  <si>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</si>
  <si>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</si>
  <si>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</si>
  <si>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</si>
  <si>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</si>
  <si>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</si>
  <si>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</si>
  <si>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</si>
  <si>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</si>
  <si>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</si>
  <si>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</si>
  <si>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</si>
  <si>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</si>
  <si>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</si>
  <si>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</si>
  <si>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</si>
  <si>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</si>
  <si>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</si>
  <si>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</si>
  <si>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</si>
  <si>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</si>
  <si>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</si>
  <si>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</si>
  <si>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 xml:space="preserve"> 2. Приходи от такси</t>
  </si>
  <si>
    <t>приходни §§ 01-00 ÷ 20-00</t>
  </si>
  <si>
    <t>приходни §§ 25-00, 26-00 и 27-00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</si>
  <si>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</si>
  <si>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</si>
  <si>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</si>
  <si>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</si>
  <si>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</si>
  <si>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</si>
  <si>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приходни §§ 36-01, 36-05, 36-10 и 36-19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</si>
  <si>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</si>
  <si>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</si>
  <si>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</si>
  <si>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</si>
  <si>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</si>
  <si>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</si>
  <si>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</si>
  <si>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</si>
  <si>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</si>
  <si>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</si>
  <si>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</si>
  <si>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</si>
  <si>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</si>
  <si>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</si>
  <si>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</si>
  <si>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</si>
  <si>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</si>
  <si>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</si>
  <si>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</si>
  <si>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</si>
  <si>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</si>
  <si>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</si>
  <si>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</si>
  <si>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</si>
  <si>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</si>
  <si>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</si>
  <si>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</si>
  <si>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</si>
  <si>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</si>
  <si>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</si>
  <si>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</si>
  <si>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</si>
  <si>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</si>
  <si>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</si>
  <si>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</si>
  <si>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</si>
  <si>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</si>
  <si>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</si>
  <si>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</si>
  <si>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</si>
  <si>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</si>
  <si>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</si>
  <si>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</si>
  <si>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</si>
  <si>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</si>
  <si>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</si>
  <si>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</si>
  <si>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</si>
  <si>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</si>
  <si>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</si>
  <si>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</si>
  <si>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</si>
  <si>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</si>
  <si>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</si>
  <si>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</si>
  <si>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</si>
  <si>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</si>
  <si>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</si>
  <si>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</si>
  <si>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</si>
  <si>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</si>
  <si>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</si>
  <si>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</si>
  <si>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</si>
  <si>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</si>
  <si>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</si>
  <si>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</si>
  <si>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</si>
  <si>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</si>
  <si>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</si>
  <si>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</si>
  <si>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</si>
  <si>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</si>
  <si>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</si>
  <si>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</si>
  <si>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Сборен ред за И. ИЗМЕНЕНИЕ НА ПАРИЧНИТЕ СРЕДСТВА (3. - 1. - 2.)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</si>
  <si>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</si>
  <si>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</si>
  <si>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</si>
  <si>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</si>
  <si>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</si>
  <si>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31.01.2017 г.</t>
  </si>
  <si>
    <t>28.02.2017 г.</t>
  </si>
  <si>
    <t>31.03.2017 г.</t>
  </si>
  <si>
    <t>30.04.2017 г.</t>
  </si>
  <si>
    <t>30.06.2017 г.</t>
  </si>
  <si>
    <t>31.05.2017 г.</t>
  </si>
  <si>
    <t>31.07.2017 г.</t>
  </si>
  <si>
    <t>31.08.2017 г.</t>
  </si>
  <si>
    <t>30.09.2017 г.</t>
  </si>
  <si>
    <t>31.10.2017 г.</t>
  </si>
  <si>
    <t>30.11.2017 г.</t>
  </si>
  <si>
    <t>31.12.2017 г.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</si>
  <si>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</si>
  <si>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</si>
  <si>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</si>
  <si>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</si>
  <si>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</si>
  <si>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</si>
  <si>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</si>
  <si>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 xml:space="preserve">                                                                                                                                         ОТЧЕТ ЗА КАСОВОТО ИЗПЪЛНЕНИЕ </t>
  </si>
  <si>
    <t xml:space="preserve">                                                                                                    на бюджета, сметките за средствата от Европейския съюз и сметките за чужди средства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</si>
  <si>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</si>
  <si>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</si>
  <si>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</si>
  <si>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</si>
  <si>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</si>
  <si>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</si>
  <si>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</si>
  <si>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</si>
  <si>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</si>
  <si>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</si>
  <si>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</si>
  <si>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</si>
  <si>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</si>
  <si>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</si>
  <si>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</si>
  <si>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</si>
  <si>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</si>
  <si>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</si>
  <si>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</si>
  <si>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</si>
  <si>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</si>
  <si>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150</t>
    </r>
  </si>
  <si>
    <r>
      <t xml:space="preserve">Ако на ред 149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150 </t>
    </r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</si>
  <si>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</si>
  <si>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</si>
  <si>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r>
      <t xml:space="preserve">от отделните файлове за </t>
    </r>
    <r>
      <rPr>
        <i/>
        <u val="single"/>
        <sz val="12"/>
        <color indexed="8"/>
        <rFont val="Times New Roman CYR"/>
        <family val="0"/>
      </rPr>
      <t>текущата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 отчети</t>
    </r>
  </si>
  <si>
    <r>
      <t>на сметките за средствата от Европейския съюз -</t>
    </r>
    <r>
      <rPr>
        <i/>
        <sz val="12"/>
        <color indexed="8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КСФ, РА, ДЕС и ДМП</t>
    </r>
    <r>
      <rPr>
        <sz val="12"/>
        <color indexed="8"/>
        <rFont val="Times New Roman CYR"/>
        <family val="1"/>
      </rPr>
      <t xml:space="preserve"> и касовия отчет на</t>
    </r>
  </si>
  <si>
    <r>
      <rPr>
        <i/>
        <sz val="12"/>
        <color indexed="18"/>
        <rFont val="Times New Roman CYR"/>
        <family val="0"/>
      </rPr>
      <t>сметките за чужди средства</t>
    </r>
    <r>
      <rPr>
        <sz val="12"/>
        <color indexed="8"/>
        <rFont val="Times New Roman CYR"/>
        <family val="1"/>
      </rPr>
      <t>.</t>
    </r>
  </si>
  <si>
    <r>
      <t xml:space="preserve">готвен за             или от отделните файлове за </t>
    </r>
    <r>
      <rPr>
        <i/>
        <u val="single"/>
        <sz val="12"/>
        <color indexed="8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 xml:space="preserve"> за отчета за касовото изпълнение на </t>
    </r>
    <r>
      <rPr>
        <i/>
        <sz val="12"/>
        <color indexed="18"/>
        <rFont val="Times New Roman CYR"/>
        <family val="0"/>
      </rPr>
      <t>бюджета</t>
    </r>
    <r>
      <rPr>
        <sz val="12"/>
        <color indexed="18"/>
        <rFont val="Times New Roman Cyr"/>
        <family val="0"/>
      </rPr>
      <t xml:space="preserve">, </t>
    </r>
    <r>
      <rPr>
        <sz val="12"/>
        <rFont val="Times New Roman CYR"/>
        <family val="0"/>
      </rPr>
      <t>касовите</t>
    </r>
  </si>
  <si>
    <r>
      <t xml:space="preserve">В този файл се включва информацията, фигурираща в  </t>
    </r>
    <r>
      <rPr>
        <i/>
        <sz val="12"/>
        <color indexed="18"/>
        <rFont val="Times New Roman CYR"/>
        <family val="0"/>
      </rPr>
      <t xml:space="preserve">колони 2, 4 и 5 </t>
    </r>
    <r>
      <rPr>
        <sz val="12"/>
        <color indexed="8"/>
        <rFont val="Times New Roman CYR"/>
        <family val="1"/>
      </rPr>
      <t xml:space="preserve">на таблици </t>
    </r>
    <r>
      <rPr>
        <i/>
        <sz val="12"/>
        <color indexed="18"/>
        <rFont val="Times New Roman CYR"/>
        <family val="0"/>
      </rPr>
      <t>''Cash-Flow-DATA'</t>
    </r>
  </si>
  <si>
    <r>
      <t xml:space="preserve">или данните от колони </t>
    </r>
    <r>
      <rPr>
        <i/>
        <sz val="12"/>
        <color indexed="16"/>
        <rFont val="Times New Roman CYR"/>
        <family val="0"/>
      </rPr>
      <t>2, 4 и 5</t>
    </r>
    <r>
      <rPr>
        <sz val="12"/>
        <color indexed="8"/>
        <rFont val="Times New Roman CYR"/>
        <family val="1"/>
      </rPr>
      <t xml:space="preserve"> на на таблици </t>
    </r>
    <r>
      <rPr>
        <i/>
        <sz val="12"/>
        <color indexed="16"/>
        <rFont val="Times New Roman CYR"/>
        <family val="0"/>
      </rPr>
      <t xml:space="preserve">''Cash-Flow-DATA' </t>
    </r>
    <r>
      <rPr>
        <sz val="12"/>
        <color indexed="8"/>
        <rFont val="Times New Roman CYR"/>
        <family val="1"/>
      </rPr>
      <t xml:space="preserve">на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</si>
  <si>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color indexed="8"/>
        <rFont val="Times New Roman CYR"/>
        <family val="1"/>
      </rPr>
      <t xml:space="preserve"> отчети за касовото изпълнение на бюджета, сметките за средствата от </t>
    </r>
  </si>
  <si>
    <t>за текущата и предходната година.</t>
  </si>
  <si>
    <r>
      <t xml:space="preserve">В </t>
    </r>
    <r>
      <rPr>
        <i/>
        <sz val="12"/>
        <rFont val="Times New Roman CYR"/>
        <family val="0"/>
      </rPr>
      <t>колона 5</t>
    </r>
    <r>
      <rPr>
        <sz val="12"/>
        <color indexed="18"/>
        <rFont val="Times New Roman CYR"/>
        <family val="1"/>
      </rPr>
      <t xml:space="preserve"> се попълват данните от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колона  5</t>
    </r>
    <r>
      <rPr>
        <sz val="12"/>
        <rFont val="Times New Roman CYR"/>
        <family val="0"/>
      </rPr>
      <t xml:space="preserve"> </t>
    </r>
    <r>
      <rPr>
        <sz val="12"/>
        <color indexed="18"/>
        <rFont val="Times New Roman CYR"/>
        <family val="1"/>
      </rPr>
      <t>на таблица</t>
    </r>
    <r>
      <rPr>
        <i/>
        <sz val="12"/>
        <color indexed="18"/>
        <rFont val="Times New Roman CYR"/>
        <family val="0"/>
      </rPr>
      <t xml:space="preserve"> </t>
    </r>
    <r>
      <rPr>
        <i/>
        <sz val="12"/>
        <rFont val="Times New Roman CYR"/>
        <family val="0"/>
      </rPr>
      <t xml:space="preserve">'Cash-Flow-DATA' </t>
    </r>
    <r>
      <rPr>
        <sz val="12"/>
        <color indexed="18"/>
        <rFont val="Times New Roman Cyr"/>
        <family val="0"/>
      </rPr>
      <t xml:space="preserve">от файла на отчета за </t>
    </r>
    <r>
      <rPr>
        <i/>
        <sz val="12"/>
        <rFont val="Times New Roman CYR"/>
        <family val="0"/>
      </rPr>
      <t>сметките</t>
    </r>
  </si>
  <si>
    <t>за съответния период</t>
  </si>
  <si>
    <r>
      <rPr>
        <i/>
        <sz val="12"/>
        <rFont val="Times New Roman CYR"/>
        <family val="0"/>
      </rPr>
      <t xml:space="preserve">за чужди средства </t>
    </r>
    <r>
      <rPr>
        <sz val="12"/>
        <color indexed="18"/>
        <rFont val="Times New Roman Cyr"/>
        <family val="0"/>
      </rPr>
      <t>за съответния период</t>
    </r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</si>
  <si>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</si>
  <si>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</si>
  <si>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</si>
  <si>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</si>
  <si>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</si>
  <si>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u val="single"/>
        <sz val="12"/>
        <color indexed="10"/>
        <rFont val="Times New Roman Cyr"/>
        <family val="0"/>
      </rPr>
      <t>Не се въвеждат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 xml:space="preserve">каквито и да било данни за плана за бюджета и индикативните разчети за СЕС - нито за </t>
    </r>
  </si>
  <si>
    <r>
      <rPr>
        <sz val="12"/>
        <rFont val="Times New Roman CYR"/>
        <family val="0"/>
      </rPr>
      <t>Европейския съюз</t>
    </r>
    <r>
      <rPr>
        <i/>
        <sz val="12"/>
        <rFont val="Times New Roman CYR"/>
        <family val="0"/>
      </rPr>
      <t xml:space="preserve"> -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  </t>
    </r>
    <r>
      <rPr>
        <sz val="12"/>
        <rFont val="Times New Roman CYR"/>
        <family val="0"/>
      </rPr>
      <t xml:space="preserve">и     </t>
    </r>
    <r>
      <rPr>
        <i/>
        <sz val="12"/>
        <color indexed="16"/>
        <rFont val="Times New Roman CYR"/>
        <family val="0"/>
      </rPr>
      <t>сметките   за   чужди   средства</t>
    </r>
  </si>
  <si>
    <r>
      <t xml:space="preserve">От </t>
    </r>
    <r>
      <rPr>
        <sz val="12"/>
        <color indexed="18"/>
        <rFont val="Times New Roman Cyr"/>
        <family val="0"/>
      </rPr>
      <t>2017 г.</t>
    </r>
    <r>
      <rPr>
        <sz val="12"/>
        <rFont val="Times New Roman CYR"/>
        <family val="1"/>
      </rPr>
      <t xml:space="preserve"> в този отчет се въвеждат само </t>
    </r>
    <r>
      <rPr>
        <i/>
        <u val="single"/>
        <sz val="12"/>
        <rFont val="Times New Roman CYR"/>
        <family val="0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</si>
  <si>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t xml:space="preserve">В този файл се включва и информация за </t>
    </r>
    <r>
      <rPr>
        <i/>
        <u val="single"/>
        <sz val="12"/>
        <color indexed="16"/>
        <rFont val="Times New Roman CYR"/>
        <family val="0"/>
      </rPr>
      <t>предходната година</t>
    </r>
    <r>
      <rPr>
        <sz val="12"/>
        <color indexed="8"/>
        <rFont val="Times New Roman CYR"/>
        <family val="1"/>
      </rPr>
      <t>, въз основа на данните от такъв отчет, из-</t>
    </r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</si>
  <si>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</si>
  <si>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</si>
  <si>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</si>
  <si>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</si>
  <si>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</si>
  <si>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</si>
  <si>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</si>
  <si>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</si>
  <si>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r>
      <rPr>
        <sz val="12"/>
        <rFont val="Times New Roman CYR"/>
        <family val="0"/>
      </rP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0"/>
      </rPr>
      <t>в ЛЕВОВЕ</t>
    </r>
    <r>
      <rPr>
        <i/>
        <sz val="12"/>
        <color indexed="18"/>
        <rFont val="Times New Roman Cyr"/>
        <family val="1"/>
      </rPr>
      <t xml:space="preserve"> </t>
    </r>
    <r>
      <rPr>
        <i/>
        <u val="single"/>
        <sz val="12"/>
        <color indexed="10"/>
        <rFont val="Times New Roman CYR"/>
        <family val="0"/>
      </rPr>
      <t>без стотинки</t>
    </r>
    <r>
      <rPr>
        <sz val="12"/>
        <color indexed="18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</si>
  <si>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</si>
  <si>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</si>
  <si>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</si>
  <si>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</si>
  <si>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</si>
  <si>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В  </t>
    </r>
    <r>
      <rPr>
        <i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 xml:space="preserve"> се  попълват съответните данни  от </t>
    </r>
    <r>
      <rPr>
        <sz val="12"/>
        <color indexed="16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rFont val="Times New Roman CYR"/>
        <family val="0"/>
      </rPr>
      <t xml:space="preserve">  на   таблица</t>
    </r>
  </si>
  <si>
    <r>
      <rPr>
        <sz val="12"/>
        <rFont val="Times New Roman CYR"/>
        <family val="0"/>
      </rPr>
      <t xml:space="preserve">) или от </t>
    </r>
    <r>
      <rPr>
        <i/>
        <sz val="12"/>
        <color indexed="16"/>
        <rFont val="Times New Roman CYR"/>
        <family val="0"/>
      </rPr>
      <t>колони 2, 4 и 5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на на таблици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 xml:space="preserve">''Cash-Flow-DATA' </t>
    </r>
  </si>
  <si>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6"/>
        <rFont val="Times New Roman CYR"/>
        <family val="0"/>
      </rPr>
      <t>отделните</t>
    </r>
    <r>
      <rPr>
        <sz val="12"/>
        <color indexed="8"/>
        <rFont val="Times New Roman CYR"/>
        <family val="1"/>
      </rPr>
      <t xml:space="preserve"> </t>
    </r>
    <r>
      <rPr>
        <sz val="12"/>
        <rFont val="Times New Roman CYR"/>
        <family val="0"/>
      </rPr>
      <t>файлове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на </t>
    </r>
    <r>
      <rPr>
        <i/>
        <u val="single"/>
        <sz val="12"/>
        <color indexed="16"/>
        <rFont val="Times New Roman CYR"/>
        <family val="0"/>
      </rPr>
      <t>годишните</t>
    </r>
    <r>
      <rPr>
        <sz val="12"/>
        <rFont val="Times New Roman CYR"/>
        <family val="0"/>
      </rPr>
      <t xml:space="preserve"> отчети за касовото изпълнение на </t>
    </r>
    <r>
      <rPr>
        <i/>
        <sz val="12"/>
        <rFont val="Times New Roman CYR"/>
        <family val="0"/>
      </rPr>
      <t>бюджета,</t>
    </r>
    <r>
      <rPr>
        <sz val="12"/>
        <rFont val="Times New Roman CYR"/>
        <family val="0"/>
      </rPr>
      <t xml:space="preserve"> сметките за средствата</t>
    </r>
  </si>
  <si>
    <r>
      <rPr>
        <sz val="12"/>
        <rFont val="Times New Roman CYR"/>
        <family val="0"/>
      </rPr>
      <t>от Европейския съюз</t>
    </r>
    <r>
      <rPr>
        <i/>
        <sz val="12"/>
        <color indexed="18"/>
        <rFont val="Times New Roman CYR"/>
        <family val="0"/>
      </rPr>
      <t xml:space="preserve"> -</t>
    </r>
    <r>
      <rPr>
        <i/>
        <sz val="12"/>
        <rFont val="Times New Roman CYR"/>
        <family val="0"/>
      </rPr>
      <t xml:space="preserve"> </t>
    </r>
    <r>
      <rPr>
        <i/>
        <sz val="12"/>
        <color indexed="16"/>
        <rFont val="Times New Roman CYR"/>
        <family val="0"/>
      </rPr>
      <t>КСФ, РА, ДЕС и ДМП</t>
    </r>
    <r>
      <rPr>
        <i/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и  </t>
    </r>
    <r>
      <rPr>
        <i/>
        <sz val="12"/>
        <color indexed="16"/>
        <rFont val="Times New Roman CYR"/>
        <family val="0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</si>
  <si>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O8</t>
    </r>
    <r>
      <rPr>
        <sz val="12"/>
        <rFont val="Times New Roman CYR"/>
        <family val="0"/>
      </rPr>
      <t>.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</si>
  <si>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17</t>
    </r>
    <r>
      <rPr>
        <sz val="12"/>
        <rFont val="Times New Roman CYR"/>
        <family val="1"/>
      </rPr>
      <t>.</t>
    </r>
  </si>
  <si>
    <r>
      <rPr>
        <sz val="12"/>
        <rFont val="Times New Roman CYR"/>
        <family val="0"/>
      </rPr>
      <t xml:space="preserve">, с изключение на попълването  на </t>
    </r>
    <r>
      <rPr>
        <i/>
        <sz val="12"/>
        <color indexed="18"/>
        <rFont val="Times New Roman Cyr"/>
        <family val="1"/>
      </rPr>
      <t>ред 142</t>
    </r>
    <r>
      <rPr>
        <sz val="12"/>
        <rFont val="Times New Roman CYR"/>
        <family val="0"/>
      </rPr>
      <t>, ако е налице</t>
    </r>
  </si>
  <si>
    <r>
      <rPr>
        <sz val="12"/>
        <rFont val="Times New Roman CYR"/>
        <family val="0"/>
      </rPr>
      <t xml:space="preserve">(данните в левове) освен в случаите по </t>
    </r>
    <r>
      <rPr>
        <b/>
        <sz val="12"/>
        <rFont val="Times New Roman CYR"/>
        <family val="0"/>
      </rPr>
      <t xml:space="preserve">т. 17 </t>
    </r>
    <r>
      <rPr>
        <sz val="12"/>
        <rFont val="Times New Roman CYR"/>
        <family val="0"/>
      </rPr>
      <t>при неравнение, произтичащо</t>
    </r>
    <r>
      <rPr>
        <sz val="12"/>
        <color indexed="18"/>
        <rFont val="Times New Roman CYR"/>
        <family val="0"/>
      </rPr>
      <t xml:space="preserve"> </t>
    </r>
    <r>
      <rPr>
        <i/>
        <u val="single"/>
        <sz val="12"/>
        <color indexed="10"/>
        <rFont val="Times New Roman CYR"/>
        <family val="0"/>
      </rPr>
      <t>само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>от закръгления при</t>
    </r>
  </si>
  <si>
    <r>
      <rPr>
        <sz val="12"/>
        <rFont val="Times New Roman CYR"/>
        <family val="0"/>
      </rPr>
      <t xml:space="preserve">салдо (дефицит/излишък) и финансирането, което произтича </t>
    </r>
    <r>
      <rPr>
        <i/>
        <u val="single"/>
        <sz val="12"/>
        <color indexed="10"/>
        <rFont val="Times New Roman CYR"/>
        <family val="0"/>
      </rPr>
      <t>само от закръгления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в хил. лв. при </t>
    </r>
  </si>
  <si>
    <r>
      <rPr>
        <b/>
        <sz val="12"/>
        <rFont val="Times New Roman CYR"/>
        <family val="0"/>
      </rPr>
      <t xml:space="preserve">      В случай,  че  в  съответната клетка   на  </t>
    </r>
    <r>
      <rPr>
        <b/>
        <i/>
        <sz val="12"/>
        <color indexed="20"/>
        <rFont val="Times New Roman CYR"/>
        <family val="0"/>
      </rPr>
      <t xml:space="preserve">ред 149   </t>
    </r>
    <r>
      <rPr>
        <b/>
        <sz val="12"/>
        <rFont val="Times New Roman CYR"/>
        <family val="0"/>
      </rPr>
      <t xml:space="preserve">в   таблица </t>
    </r>
  </si>
  <si>
    <r>
      <rPr>
        <b/>
        <sz val="12"/>
        <rFont val="Times New Roman CYR"/>
        <family val="0"/>
      </rPr>
      <t xml:space="preserve">      се появи число, то следва задължително да се въведе на</t>
    </r>
    <r>
      <rPr>
        <b/>
        <sz val="12"/>
        <color indexed="18"/>
        <rFont val="Times New Roman Cyr"/>
        <family val="0"/>
      </rPr>
      <t xml:space="preserve"> </t>
    </r>
    <r>
      <rPr>
        <b/>
        <i/>
        <sz val="12"/>
        <color indexed="20"/>
        <rFont val="Times New Roman CYR"/>
        <family val="0"/>
      </rPr>
      <t>ред 150</t>
    </r>
    <r>
      <rPr>
        <b/>
        <sz val="12"/>
        <color indexed="18"/>
        <rFont val="Times New Roman Cyr"/>
        <family val="0"/>
      </rPr>
      <t>!</t>
    </r>
  </si>
  <si>
    <r>
      <t>На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149</t>
    </r>
    <r>
      <rPr>
        <sz val="12"/>
        <rFont val="Times New Roman CYR"/>
        <family val="0"/>
      </rPr>
      <t xml:space="preserve"> в тази таблица е заложена контрола за идентифициране на неравнението муежду бюджетното</t>
    </r>
  </si>
  <si>
    <r>
      <t>При попълването на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ред 150</t>
    </r>
    <r>
      <rPr>
        <sz val="12"/>
        <rFont val="Times New Roman CYR"/>
        <family val="1"/>
      </rPr>
      <t xml:space="preserve"> с отчетената на </t>
    </r>
    <r>
      <rPr>
        <i/>
        <sz val="12"/>
        <color indexed="18"/>
        <rFont val="Times New Roman CYR"/>
        <family val="0"/>
      </rPr>
      <t xml:space="preserve">ред 149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</si>
  <si>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color indexed="18"/>
        <rFont val="Times New Roman CYR"/>
        <family val="0"/>
      </rPr>
      <t>ред 126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</t>
    </r>
    <r>
      <rPr>
        <i/>
        <sz val="12"/>
        <color indexed="18"/>
        <rFont val="Times New Roman CYR"/>
        <family val="0"/>
      </rPr>
      <t>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</si>
  <si>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rPr>
        <sz val="12"/>
        <rFont val="Times New Roman CYR"/>
        <family val="0"/>
      </rPr>
      <t xml:space="preserve">Ако е налице неравнение, което </t>
    </r>
    <r>
      <rPr>
        <i/>
        <u val="single"/>
        <sz val="12"/>
        <color indexed="10"/>
        <rFont val="Times New Roman CYR"/>
        <family val="0"/>
      </rPr>
      <t>не</t>
    </r>
    <r>
      <rPr>
        <sz val="12"/>
        <color indexed="18"/>
        <rFont val="Times New Roman CYR"/>
        <family val="1"/>
      </rPr>
      <t xml:space="preserve"> </t>
    </r>
    <r>
      <rPr>
        <sz val="12"/>
        <rFont val="Times New Roman CYR"/>
        <family val="0"/>
      </rPr>
      <t>произтича от закръгления (т.е. фигурира и в данните в левове</t>
    </r>
  </si>
  <si>
    <r>
      <rPr>
        <sz val="12"/>
        <rFont val="Times New Roman CYR"/>
        <family val="0"/>
      </rPr>
      <t xml:space="preserve">), тогава </t>
    </r>
    <r>
      <rPr>
        <i/>
        <u val="single"/>
        <sz val="12"/>
        <color indexed="10"/>
        <rFont val="Times New Roman CYR"/>
        <family val="0"/>
      </rPr>
      <t>не следва да се въвежда сума на ред 150</t>
    </r>
    <r>
      <rPr>
        <sz val="12"/>
        <rFont val="Times New Roman CYR"/>
        <family val="0"/>
      </rPr>
      <t>, а следва</t>
    </r>
  </si>
  <si>
    <r>
      <t xml:space="preserve">съгласно </t>
    </r>
    <r>
      <rPr>
        <i/>
        <sz val="12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т. 1.3</t>
    </r>
    <r>
      <rPr>
        <sz val="12"/>
        <color indexed="18"/>
        <rFont val="Times New Roman Cyr"/>
        <family val="0"/>
      </rPr>
      <t xml:space="preserve"> </t>
    </r>
    <r>
      <rPr>
        <sz val="12"/>
        <rFont val="Times New Roman CYR"/>
        <family val="0"/>
      </rPr>
      <t xml:space="preserve">от </t>
    </r>
    <r>
      <rPr>
        <i/>
        <sz val="12"/>
        <color indexed="18"/>
        <rFont val="Times New Roman CYR"/>
        <family val="0"/>
      </rPr>
      <t>Заповед № ЗМФ-1338/22.12.2015 г.</t>
    </r>
    <r>
      <rPr>
        <sz val="12"/>
        <rFont val="Times New Roman CYR"/>
        <family val="0"/>
      </rPr>
      <t xml:space="preserve"> на министъра на финансите</t>
    </r>
  </si>
  <si>
    <r>
      <t xml:space="preserve">на основание на  </t>
    </r>
    <r>
      <rPr>
        <i/>
        <sz val="12"/>
        <color indexed="18"/>
        <rFont val="Times New Roman CYR"/>
        <family val="0"/>
      </rPr>
      <t>чл. 170</t>
    </r>
    <r>
      <rPr>
        <i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от</t>
    </r>
    <r>
      <rPr>
        <sz val="12"/>
        <color indexed="18"/>
        <rFont val="Times New Roman Cyr"/>
        <family val="0"/>
      </rPr>
      <t xml:space="preserve"> </t>
    </r>
    <r>
      <rPr>
        <i/>
        <sz val="12"/>
        <color indexed="18"/>
        <rFont val="Times New Roman CYR"/>
        <family val="0"/>
      </rPr>
      <t>Закона за публичните финанси</t>
    </r>
    <r>
      <rPr>
        <sz val="12"/>
        <color indexed="18"/>
        <rFont val="Times New Roman Cyr"/>
        <family val="0"/>
      </rPr>
      <t>.</t>
    </r>
  </si>
  <si>
    <r>
      <t xml:space="preserve">Показателите в таблиците на файла са идентични на тези от таблици </t>
    </r>
    <r>
      <rPr>
        <i/>
        <sz val="12"/>
        <color indexed="16"/>
        <rFont val="Times New Roman CYR"/>
        <family val="0"/>
      </rPr>
      <t>'Cash-Flow-DATA'</t>
    </r>
    <r>
      <rPr>
        <i/>
        <sz val="12"/>
        <color indexed="8"/>
        <rFont val="Times New Roman CYR"/>
        <family val="1"/>
      </rPr>
      <t xml:space="preserve">- </t>
    </r>
    <r>
      <rPr>
        <i/>
        <sz val="12"/>
        <color indexed="16"/>
        <rFont val="Times New Roman CYR"/>
        <family val="0"/>
      </rPr>
      <t>колони (2), (4) и (5)</t>
    </r>
  </si>
  <si>
    <t>МИНИСТЕРСТВО НА ЗДРАВЕОПАЗВАНЕТО</t>
  </si>
  <si>
    <t>КИРИЛ АНАНИЕВ</t>
  </si>
  <si>
    <t>РОСИЦА ИВАНОВА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</si>
</sst>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&quot; &quot;0&quot; &quot;0&quot; &quot;0"/>
    <numFmt numFmtId="165" formatCode="0.0"/>
    <numFmt numFmtId="166" formatCode="#,##0;[Red]\(#,##0\)"/>
    <numFmt numFmtId="167" formatCode="0&quot;.&quot;"/>
    <numFmt numFmtId="168" formatCode="0000&quot; г.&quot;"/>
    <numFmt numFmtId="169" formatCode="&quot;'Cash-Flow-&quot;0000&quot;-leva'&quot;"/>
    <numFmt numFmtId="170" formatCode="&quot;'Cash-Flow-&quot;0000&quot;'&quot;"/>
    <numFmt numFmtId="171" formatCode="&quot;за &quot;0000&quot; г.&quot;"/>
    <numFmt numFmtId="172" formatCode="&quot;БЮДЖЕТ Годишен         уточнен план &quot;0000&quot; г.&quot;"/>
    <numFmt numFmtId="173" formatCode="&quot;към &quot;00&quot;.&quot;00&quot;.&quot;0000&quot; г.&quot;"/>
    <numFmt numFmtId="174" formatCode="#,##0;\(#,##0\)"/>
    <numFmt numFmtId="175" formatCode="00&quot;.&quot;00&quot;.&quot;0000&quot; г.&quot;"/>
    <numFmt numFmtId="176" formatCode="#,##0&quot; &quot;;[Red]\(#,##0\)"/>
    <numFmt numFmtId="177" formatCode="&quot;МАКЕТ ЗА &quot;0000&quot; г.&quot;"/>
    <numFmt numFmtId="178" formatCode="0000"/>
    <numFmt numFmtId="179" formatCode="000&quot; &quot;000&quot; &quot;000"/>
    <numFmt numFmtId="180" formatCode="0000&quot; &quot;0000"/>
    <numFmt numFmtId="181" formatCode="0000&quot; &quot;0000&quot; &quot;0000"/>
    <numFmt numFmtId="182" formatCode="0000&quot; &quot;0000&quot; &quot;0000&quot; &quot;0000"/>
    <numFmt numFmtId="183" formatCode="&quot;31.12.&quot;0000&quot; г.&quot;"/>
    <numFmt numFmtId="184" formatCode="&quot;за &quot;0000&quot; г.)&quot;"/>
  </numFmts>
  <fonts count="19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0"/>
    </font>
    <font>
      <sz val="12"/>
      <color indexed="18"/>
      <name val="Times New Roman CYR"/>
      <family val="1"/>
    </font>
    <font>
      <sz val="11"/>
      <name val="Times New Roman CYR"/>
      <family val="1"/>
    </font>
    <font>
      <sz val="11"/>
      <name val="Times New Roman Cyr"/>
      <family val="0"/>
    </font>
    <font>
      <b/>
      <i/>
      <sz val="12"/>
      <name val="Times New Roman CYR"/>
      <family val="0"/>
    </font>
    <font>
      <b/>
      <sz val="12"/>
      <name val="Times New Roman Cyr"/>
      <family val="1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8"/>
      <name val="Times New Roman Cyr"/>
      <family val="0"/>
    </font>
    <font>
      <i/>
      <u val="single"/>
      <sz val="12"/>
      <color indexed="10"/>
      <name val="Times New Roman CYR"/>
      <family val="0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sz val="10"/>
      <name val="Arial Cyr"/>
      <family val="0"/>
    </font>
    <font>
      <sz val="12"/>
      <color indexed="8"/>
      <name val="Times New Roman CYR"/>
      <family val="1"/>
    </font>
    <font>
      <i/>
      <sz val="12"/>
      <color indexed="8"/>
      <name val="Times New Roman CYR"/>
      <family val="1"/>
    </font>
    <font>
      <i/>
      <sz val="12"/>
      <color indexed="18"/>
      <name val="Times New Roman CYR"/>
      <family val="0"/>
    </font>
    <font>
      <i/>
      <sz val="12"/>
      <color indexed="18"/>
      <name val="Times New Roman Cyr"/>
      <family val="1"/>
    </font>
    <font>
      <i/>
      <u val="single"/>
      <sz val="12"/>
      <name val="Times New Roman CYR"/>
      <family val="0"/>
    </font>
    <font>
      <b/>
      <i/>
      <sz val="12"/>
      <color indexed="20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sz val="12"/>
      <color indexed="10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i/>
      <u val="single"/>
      <sz val="12"/>
      <color indexed="8"/>
      <name val="Times New Roman CYR"/>
      <family val="0"/>
    </font>
    <font>
      <i/>
      <u val="single"/>
      <sz val="12"/>
      <color indexed="60"/>
      <name val="Times New Roman CYR"/>
      <family val="0"/>
    </font>
    <font>
      <i/>
      <sz val="12"/>
      <color indexed="16"/>
      <name val="Times New Roman CYR"/>
      <family val="0"/>
    </font>
    <font>
      <i/>
      <u val="single"/>
      <sz val="12"/>
      <color indexed="16"/>
      <name val="Times New Roman CYR"/>
      <family val="0"/>
    </font>
    <font>
      <b/>
      <u val="single"/>
      <sz val="12"/>
      <color indexed="10"/>
      <name val="Times New Roman Cyr"/>
      <family val="0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i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2"/>
      <color indexed="28"/>
      <name val="Times New Roman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i/>
      <sz val="14"/>
      <color indexed="18"/>
      <name val="Times New Roman bold"/>
      <family val="0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sz val="11"/>
      <color indexed="9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sz val="12"/>
      <color rgb="FF000099"/>
      <name val="Times New Roman Cyr"/>
      <family val="0"/>
    </font>
    <font>
      <sz val="12"/>
      <color rgb="FF000000"/>
      <name val="Times New Roman CYR"/>
      <family val="1"/>
    </font>
    <font>
      <b/>
      <sz val="12"/>
      <color rgb="FF660066"/>
      <name val="Times New Roman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i/>
      <sz val="14"/>
      <color rgb="FF000099"/>
      <name val="Times New Roman bold"/>
      <family val="0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i/>
      <sz val="12"/>
      <color rgb="FF000099"/>
      <name val="Times New Roman CYR"/>
      <family val="0"/>
    </font>
    <font>
      <i/>
      <sz val="12"/>
      <color rgb="FF800000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b/>
      <sz val="12"/>
      <color rgb="FF800000"/>
      <name val="Times New Roman CYR"/>
      <family val="0"/>
    </font>
    <font>
      <b/>
      <sz val="9"/>
      <color rgb="FF000099"/>
      <name val="Times New Roman"/>
      <family val="1"/>
    </font>
    <font>
      <b/>
      <sz val="10"/>
      <color rgb="FF000099"/>
      <name val="Times New Roman"/>
      <family val="1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u val="single"/>
      <sz val="11"/>
      <color rgb="FF0000FF"/>
      <name val="Calibri"/>
      <family val="2"/>
    </font>
    <font>
      <b/>
      <sz val="8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</fills>
  <borders count="1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/>
      <bottom style="medium"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683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65" fontId="3" fillId="34" borderId="0" xfId="0" applyNumberFormat="1" applyFont="1" applyFill="1" applyBorder="1" applyAlignment="1" applyProtection="1">
      <alignment/>
      <protection/>
    </xf>
    <xf numFmtId="16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1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1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1" applyFont="1" applyFill="1" applyProtection="1">
      <alignment/>
      <protection/>
    </xf>
    <xf numFmtId="166" fontId="9" fillId="32" borderId="0" xfId="63" applyNumberFormat="1" applyFont="1" applyFill="1" applyAlignment="1" applyProtection="1">
      <alignment/>
      <protection/>
    </xf>
    <xf numFmtId="38" fontId="9" fillId="32" borderId="0" xfId="63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1" applyFont="1" applyFill="1" applyAlignment="1" applyProtection="1">
      <alignment horizontal="right"/>
      <protection/>
    </xf>
    <xf numFmtId="0" fontId="150" fillId="32" borderId="0" xfId="61" applyFont="1" applyFill="1" applyBorder="1" applyAlignment="1" applyProtection="1">
      <alignment horizontal="center"/>
      <protection/>
    </xf>
    <xf numFmtId="166" fontId="151" fillId="32" borderId="0" xfId="63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2" fillId="35" borderId="0" xfId="62" applyFont="1" applyFill="1" applyAlignment="1" applyProtection="1">
      <alignment horizontal="left"/>
      <protection/>
    </xf>
    <xf numFmtId="0" fontId="13" fillId="32" borderId="0" xfId="62" applyFont="1" applyFill="1" applyAlignment="1" applyProtection="1">
      <alignment horizontal="right"/>
      <protection/>
    </xf>
    <xf numFmtId="16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6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1" applyFont="1" applyFill="1" applyBorder="1" applyAlignment="1" applyProtection="1">
      <alignment horizontal="center"/>
      <protection/>
    </xf>
    <xf numFmtId="0" fontId="14" fillId="33" borderId="0" xfId="61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66" fontId="9" fillId="33" borderId="0" xfId="63" applyNumberFormat="1" applyFont="1" applyFill="1" applyAlignment="1" applyProtection="1">
      <alignment/>
      <protection/>
    </xf>
    <xf numFmtId="38" fontId="9" fillId="33" borderId="0" xfId="63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6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2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2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21" fillId="33" borderId="0" xfId="61" applyFont="1" applyFill="1" applyAlignment="1" applyProtection="1">
      <alignment horizontal="right"/>
      <protection/>
    </xf>
    <xf numFmtId="0" fontId="22" fillId="37" borderId="0" xfId="57" applyFont="1" applyFill="1" applyProtection="1">
      <alignment/>
      <protection/>
    </xf>
    <xf numFmtId="0" fontId="23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>
      <alignment vertical="center"/>
      <protection/>
    </xf>
    <xf numFmtId="0" fontId="22" fillId="37" borderId="0" xfId="57" applyFont="1" applyFill="1" applyBorder="1" applyAlignment="1" applyProtection="1">
      <alignment vertical="center"/>
      <protection/>
    </xf>
    <xf numFmtId="0" fontId="23" fillId="37" borderId="0" xfId="57" applyFont="1" applyFill="1" applyBorder="1" applyAlignment="1">
      <alignment horizontal="center" vertical="center"/>
      <protection/>
    </xf>
    <xf numFmtId="4" fontId="22" fillId="37" borderId="0" xfId="57" applyNumberFormat="1" applyFont="1" applyFill="1" applyAlignment="1" applyProtection="1">
      <alignment vertical="center"/>
      <protection/>
    </xf>
    <xf numFmtId="4" fontId="22" fillId="0" borderId="0" xfId="57" applyNumberFormat="1" applyFont="1" applyFill="1" applyAlignment="1" applyProtection="1">
      <alignment vertical="center"/>
      <protection/>
    </xf>
    <xf numFmtId="0" fontId="22" fillId="0" borderId="0" xfId="57" applyFont="1" applyFill="1" applyBorder="1" applyAlignment="1" applyProtection="1">
      <alignment vertical="center"/>
      <protection/>
    </xf>
    <xf numFmtId="0" fontId="22" fillId="0" borderId="0" xfId="57" applyFont="1" applyFill="1" applyProtection="1">
      <alignment/>
      <protection/>
    </xf>
    <xf numFmtId="0" fontId="23" fillId="0" borderId="0" xfId="57" applyFont="1" applyFill="1" applyBorder="1" applyAlignment="1" applyProtection="1">
      <alignment horizontal="center" vertical="center"/>
      <protection/>
    </xf>
    <xf numFmtId="0" fontId="22" fillId="37" borderId="0" xfId="57" applyFont="1" applyFill="1">
      <alignment/>
      <protection/>
    </xf>
    <xf numFmtId="0" fontId="22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21" fillId="38" borderId="12" xfId="57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167" fontId="21" fillId="38" borderId="0" xfId="57" applyNumberFormat="1" applyFont="1" applyFill="1" applyBorder="1" applyAlignment="1">
      <alignment horizontal="right"/>
      <protection/>
    </xf>
    <xf numFmtId="0" fontId="24" fillId="38" borderId="0" xfId="57" applyFont="1" applyFill="1" applyBorder="1">
      <alignment/>
      <protection/>
    </xf>
    <xf numFmtId="0" fontId="25" fillId="38" borderId="0" xfId="57" applyFont="1" applyFill="1" applyBorder="1">
      <alignment/>
      <protection/>
    </xf>
    <xf numFmtId="0" fontId="24" fillId="38" borderId="13" xfId="57" applyFont="1" applyFill="1" applyBorder="1">
      <alignment/>
      <protection/>
    </xf>
    <xf numFmtId="0" fontId="21" fillId="38" borderId="0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7" fillId="38" borderId="13" xfId="57" applyFont="1" applyFill="1" applyBorder="1">
      <alignment/>
      <protection/>
    </xf>
    <xf numFmtId="0" fontId="17" fillId="38" borderId="0" xfId="57" applyFont="1" applyFill="1" applyBorder="1">
      <alignment/>
      <protection/>
    </xf>
    <xf numFmtId="0" fontId="151" fillId="38" borderId="0" xfId="57" applyFont="1" applyFill="1" applyBorder="1">
      <alignment/>
      <protection/>
    </xf>
    <xf numFmtId="0" fontId="151" fillId="38" borderId="0" xfId="57" applyFont="1" applyFill="1" applyBorder="1" quotePrefix="1">
      <alignment/>
      <protection/>
    </xf>
    <xf numFmtId="0" fontId="9" fillId="0" borderId="0" xfId="57" applyFont="1" applyFill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6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153" fillId="38" borderId="0" xfId="57" applyFont="1" applyFill="1" applyBorder="1">
      <alignment/>
      <protection/>
    </xf>
    <xf numFmtId="0" fontId="153" fillId="38" borderId="0" xfId="57" applyFont="1" applyFill="1" applyBorder="1" quotePrefix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2" fillId="38" borderId="0" xfId="57" applyFont="1" applyFill="1" applyBorder="1">
      <alignment/>
      <protection/>
    </xf>
    <xf numFmtId="0" fontId="27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27" fillId="32" borderId="21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0" fontId="9" fillId="32" borderId="23" xfId="57" applyFont="1" applyFill="1" applyBorder="1">
      <alignment/>
      <protection/>
    </xf>
    <xf numFmtId="170" fontId="20" fillId="32" borderId="24" xfId="57" applyNumberFormat="1" applyFont="1" applyFill="1" applyBorder="1" applyAlignment="1">
      <alignment horizontal="center"/>
      <protection/>
    </xf>
    <xf numFmtId="0" fontId="151" fillId="38" borderId="13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151" fillId="32" borderId="23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171" fontId="9" fillId="32" borderId="20" xfId="57" applyNumberFormat="1" applyFont="1" applyFill="1" applyBorder="1" applyAlignment="1">
      <alignment horizontal="left"/>
      <protection/>
    </xf>
    <xf numFmtId="171" fontId="9" fillId="32" borderId="24" xfId="57" applyNumberFormat="1" applyFont="1" applyFill="1" applyBorder="1" applyAlignment="1">
      <alignment horizontal="left"/>
      <protection/>
    </xf>
    <xf numFmtId="169" fontId="29" fillId="32" borderId="0" xfId="57" applyNumberFormat="1" applyFont="1" applyFill="1" applyBorder="1">
      <alignment/>
      <protection/>
    </xf>
    <xf numFmtId="0" fontId="151" fillId="32" borderId="18" xfId="57" applyFont="1" applyFill="1" applyBorder="1">
      <alignment/>
      <protection/>
    </xf>
    <xf numFmtId="169" fontId="29" fillId="32" borderId="22" xfId="57" applyNumberFormat="1" applyFont="1" applyFill="1" applyBorder="1">
      <alignment/>
      <protection/>
    </xf>
    <xf numFmtId="0" fontId="152" fillId="32" borderId="18" xfId="57" applyFont="1" applyFill="1" applyBorder="1">
      <alignment/>
      <protection/>
    </xf>
    <xf numFmtId="168" fontId="29" fillId="32" borderId="22" xfId="57" applyNumberFormat="1" applyFont="1" applyFill="1" applyBorder="1" applyAlignment="1">
      <alignment horizontal="left"/>
      <protection/>
    </xf>
    <xf numFmtId="173" fontId="154" fillId="39" borderId="25" xfId="0" applyNumberFormat="1" applyFont="1" applyFill="1" applyBorder="1" applyAlignment="1" applyProtection="1" quotePrefix="1">
      <alignment horizontal="center"/>
      <protection/>
    </xf>
    <xf numFmtId="172" fontId="155" fillId="39" borderId="26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170" fontId="20" fillId="33" borderId="0" xfId="57" applyNumberFormat="1" applyFont="1" applyFill="1" applyBorder="1" applyAlignment="1">
      <alignment horizontal="center"/>
      <protection/>
    </xf>
    <xf numFmtId="0" fontId="156" fillId="32" borderId="0" xfId="0" applyFont="1" applyFill="1" applyBorder="1" applyAlignment="1" applyProtection="1">
      <alignment/>
      <protection/>
    </xf>
    <xf numFmtId="0" fontId="9" fillId="38" borderId="27" xfId="57" applyFont="1" applyFill="1" applyBorder="1">
      <alignment/>
      <protection/>
    </xf>
    <xf numFmtId="167" fontId="21" fillId="38" borderId="22" xfId="57" applyNumberFormat="1" applyFont="1" applyFill="1" applyBorder="1" applyAlignment="1">
      <alignment horizontal="right"/>
      <protection/>
    </xf>
    <xf numFmtId="0" fontId="9" fillId="38" borderId="22" xfId="57" applyFont="1" applyFill="1" applyBorder="1">
      <alignment/>
      <protection/>
    </xf>
    <xf numFmtId="0" fontId="9" fillId="38" borderId="28" xfId="57" applyFont="1" applyFill="1" applyBorder="1">
      <alignment/>
      <protection/>
    </xf>
    <xf numFmtId="0" fontId="149" fillId="40" borderId="29" xfId="57" applyFont="1" applyFill="1" applyBorder="1">
      <alignment/>
      <protection/>
    </xf>
    <xf numFmtId="0" fontId="151" fillId="40" borderId="30" xfId="57" applyFont="1" applyFill="1" applyBorder="1">
      <alignment/>
      <protection/>
    </xf>
    <xf numFmtId="0" fontId="151" fillId="40" borderId="31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72" fontId="157" fillId="39" borderId="26" xfId="0" applyNumberFormat="1" applyFont="1" applyFill="1" applyBorder="1" applyAlignment="1" applyProtection="1" quotePrefix="1">
      <alignment horizontal="center" wrapText="1"/>
      <protection/>
    </xf>
    <xf numFmtId="174" fontId="9" fillId="37" borderId="0" xfId="63" applyNumberFormat="1" applyFont="1" applyFill="1" applyAlignment="1" applyProtection="1">
      <alignment/>
      <protection/>
    </xf>
    <xf numFmtId="174" fontId="14" fillId="37" borderId="0" xfId="62" applyNumberFormat="1" applyFont="1" applyFill="1" applyProtection="1">
      <alignment/>
      <protection/>
    </xf>
    <xf numFmtId="174" fontId="6" fillId="34" borderId="0" xfId="0" applyNumberFormat="1" applyFont="1" applyFill="1" applyAlignment="1" applyProtection="1">
      <alignment/>
      <protection/>
    </xf>
    <xf numFmtId="171" fontId="158" fillId="41" borderId="25" xfId="0" applyNumberFormat="1" applyFont="1" applyFill="1" applyBorder="1" applyAlignment="1" applyProtection="1" quotePrefix="1">
      <alignment horizontal="center"/>
      <protection/>
    </xf>
    <xf numFmtId="172" fontId="159" fillId="42" borderId="26" xfId="0" applyNumberFormat="1" applyFont="1" applyFill="1" applyBorder="1" applyAlignment="1" applyProtection="1" quotePrefix="1">
      <alignment horizontal="center" vertical="center" wrapText="1"/>
      <protection/>
    </xf>
    <xf numFmtId="171" fontId="159" fillId="42" borderId="25" xfId="0" applyNumberFormat="1" applyFont="1" applyFill="1" applyBorder="1" applyAlignment="1" applyProtection="1" quotePrefix="1">
      <alignment horizontal="center"/>
      <protection/>
    </xf>
    <xf numFmtId="174" fontId="2" fillId="34" borderId="0" xfId="0" applyNumberFormat="1" applyFont="1" applyFill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0" fontId="3" fillId="32" borderId="23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21" fillId="32" borderId="0" xfId="62" applyFont="1" applyFill="1" applyProtection="1">
      <alignment/>
      <protection/>
    </xf>
    <xf numFmtId="0" fontId="156" fillId="33" borderId="0" xfId="0" applyFont="1" applyFill="1" applyBorder="1" applyAlignment="1" applyProtection="1">
      <alignment/>
      <protection/>
    </xf>
    <xf numFmtId="0" fontId="21" fillId="33" borderId="0" xfId="62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66" fontId="43" fillId="32" borderId="32" xfId="0" applyNumberFormat="1" applyFont="1" applyFill="1" applyBorder="1" applyAlignment="1" applyProtection="1">
      <alignment horizontal="center"/>
      <protection/>
    </xf>
    <xf numFmtId="166" fontId="12" fillId="32" borderId="32" xfId="0" applyNumberFormat="1" applyFont="1" applyFill="1" applyBorder="1" applyAlignment="1" applyProtection="1">
      <alignment horizontal="center"/>
      <protection/>
    </xf>
    <xf numFmtId="166" fontId="43" fillId="43" borderId="32" xfId="0" applyNumberFormat="1" applyFont="1" applyFill="1" applyBorder="1" applyAlignment="1" applyProtection="1">
      <alignment horizontal="center"/>
      <protection locked="0"/>
    </xf>
    <xf numFmtId="0" fontId="2" fillId="32" borderId="33" xfId="0" applyFont="1" applyFill="1" applyBorder="1" applyAlignment="1" applyProtection="1">
      <alignment horizontal="right"/>
      <protection/>
    </xf>
    <xf numFmtId="0" fontId="11" fillId="32" borderId="34" xfId="0" applyFont="1" applyFill="1" applyBorder="1" applyAlignment="1" applyProtection="1">
      <alignment horizontal="right"/>
      <protection/>
    </xf>
    <xf numFmtId="0" fontId="2" fillId="43" borderId="34" xfId="0" applyFont="1" applyFill="1" applyBorder="1" applyAlignment="1" applyProtection="1">
      <alignment horizontal="left"/>
      <protection/>
    </xf>
    <xf numFmtId="172" fontId="160" fillId="42" borderId="26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3" applyNumberFormat="1" applyFont="1" applyFill="1" applyBorder="1" applyAlignment="1" applyProtection="1">
      <alignment/>
      <protection/>
    </xf>
    <xf numFmtId="38" fontId="21" fillId="33" borderId="0" xfId="63" applyNumberFormat="1" applyFont="1" applyFill="1" applyBorder="1" applyAlignment="1" applyProtection="1">
      <alignment/>
      <protection/>
    </xf>
    <xf numFmtId="38" fontId="21" fillId="44" borderId="0" xfId="63" applyNumberFormat="1" applyFont="1" applyFill="1" applyBorder="1" applyAlignment="1" applyProtection="1">
      <alignment/>
      <protection/>
    </xf>
    <xf numFmtId="38" fontId="9" fillId="44" borderId="0" xfId="63" applyNumberFormat="1" applyFont="1" applyFill="1" applyBorder="1" applyAlignment="1" applyProtection="1">
      <alignment/>
      <protection/>
    </xf>
    <xf numFmtId="38" fontId="15" fillId="38" borderId="35" xfId="63" applyNumberFormat="1" applyFont="1" applyFill="1" applyBorder="1" applyAlignment="1" applyProtection="1">
      <alignment/>
      <protection/>
    </xf>
    <xf numFmtId="38" fontId="21" fillId="33" borderId="35" xfId="63" applyNumberFormat="1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 horizontal="left"/>
      <protection/>
    </xf>
    <xf numFmtId="38" fontId="21" fillId="44" borderId="35" xfId="63" applyNumberFormat="1" applyFont="1" applyFill="1" applyBorder="1" applyAlignment="1" applyProtection="1">
      <alignment/>
      <protection/>
    </xf>
    <xf numFmtId="38" fontId="9" fillId="44" borderId="35" xfId="63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72" fontId="4" fillId="33" borderId="36" xfId="0" applyNumberFormat="1" applyFont="1" applyFill="1" applyBorder="1" applyAlignment="1" applyProtection="1" quotePrefix="1">
      <alignment horizontal="center"/>
      <protection/>
    </xf>
    <xf numFmtId="172" fontId="4" fillId="33" borderId="37" xfId="0" applyNumberFormat="1" applyFont="1" applyFill="1" applyBorder="1" applyAlignment="1" applyProtection="1" quotePrefix="1">
      <alignment horizontal="center"/>
      <protection/>
    </xf>
    <xf numFmtId="172" fontId="4" fillId="33" borderId="38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9" xfId="0" applyFont="1" applyFill="1" applyBorder="1" applyAlignment="1" applyProtection="1" quotePrefix="1">
      <alignment horizontal="center" vertical="top"/>
      <protection/>
    </xf>
    <xf numFmtId="0" fontId="5" fillId="33" borderId="40" xfId="0" applyFont="1" applyFill="1" applyBorder="1" applyAlignment="1" applyProtection="1" quotePrefix="1">
      <alignment horizontal="left" vertical="top"/>
      <protection/>
    </xf>
    <xf numFmtId="38" fontId="15" fillId="33" borderId="0" xfId="63" applyNumberFormat="1" applyFont="1" applyFill="1" applyBorder="1" applyAlignment="1" applyProtection="1">
      <alignment/>
      <protection/>
    </xf>
    <xf numFmtId="38" fontId="15" fillId="33" borderId="35" xfId="63" applyNumberFormat="1" applyFont="1" applyFill="1" applyBorder="1" applyAlignment="1" applyProtection="1">
      <alignment/>
      <protection/>
    </xf>
    <xf numFmtId="0" fontId="5" fillId="39" borderId="41" xfId="0" applyFont="1" applyFill="1" applyBorder="1" applyAlignment="1" applyProtection="1">
      <alignment horizontal="left"/>
      <protection/>
    </xf>
    <xf numFmtId="0" fontId="5" fillId="39" borderId="42" xfId="0" applyFont="1" applyFill="1" applyBorder="1" applyAlignment="1" applyProtection="1">
      <alignment horizontal="left"/>
      <protection/>
    </xf>
    <xf numFmtId="166" fontId="5" fillId="39" borderId="43" xfId="0" applyNumberFormat="1" applyFont="1" applyFill="1" applyBorder="1" applyAlignment="1" applyProtection="1">
      <alignment horizontal="left"/>
      <protection/>
    </xf>
    <xf numFmtId="166" fontId="5" fillId="39" borderId="44" xfId="0" applyNumberFormat="1" applyFont="1" applyFill="1" applyBorder="1" applyAlignment="1" applyProtection="1">
      <alignment horizontal="left"/>
      <protection/>
    </xf>
    <xf numFmtId="0" fontId="4" fillId="5" borderId="45" xfId="0" applyFont="1" applyFill="1" applyBorder="1" applyAlignment="1" applyProtection="1">
      <alignment horizontal="left"/>
      <protection/>
    </xf>
    <xf numFmtId="0" fontId="4" fillId="5" borderId="46" xfId="0" applyFont="1" applyFill="1" applyBorder="1" applyAlignment="1" applyProtection="1">
      <alignment horizontal="left"/>
      <protection/>
    </xf>
    <xf numFmtId="38" fontId="21" fillId="45" borderId="47" xfId="63" applyNumberFormat="1" applyFont="1" applyFill="1" applyBorder="1" applyAlignment="1" applyProtection="1">
      <alignment/>
      <protection/>
    </xf>
    <xf numFmtId="38" fontId="21" fillId="45" borderId="48" xfId="63" applyNumberFormat="1" applyFont="1" applyFill="1" applyBorder="1" applyAlignment="1" applyProtection="1">
      <alignment/>
      <protection/>
    </xf>
    <xf numFmtId="38" fontId="21" fillId="45" borderId="49" xfId="63" applyNumberFormat="1" applyFont="1" applyFill="1" applyBorder="1" applyAlignment="1" applyProtection="1">
      <alignment/>
      <protection/>
    </xf>
    <xf numFmtId="38" fontId="21" fillId="46" borderId="47" xfId="63" applyNumberFormat="1" applyFont="1" applyFill="1" applyBorder="1" applyAlignment="1" applyProtection="1">
      <alignment/>
      <protection/>
    </xf>
    <xf numFmtId="38" fontId="21" fillId="46" borderId="48" xfId="63" applyNumberFormat="1" applyFont="1" applyFill="1" applyBorder="1" applyAlignment="1" applyProtection="1">
      <alignment/>
      <protection/>
    </xf>
    <xf numFmtId="38" fontId="21" fillId="46" borderId="49" xfId="63" applyNumberFormat="1" applyFont="1" applyFill="1" applyBorder="1" applyAlignment="1" applyProtection="1">
      <alignment/>
      <protection/>
    </xf>
    <xf numFmtId="38" fontId="21" fillId="33" borderId="50" xfId="63" applyNumberFormat="1" applyFont="1" applyFill="1" applyBorder="1" applyAlignment="1" applyProtection="1">
      <alignment/>
      <protection/>
    </xf>
    <xf numFmtId="38" fontId="21" fillId="33" borderId="51" xfId="63" applyNumberFormat="1" applyFont="1" applyFill="1" applyBorder="1" applyAlignment="1" applyProtection="1">
      <alignment/>
      <protection/>
    </xf>
    <xf numFmtId="38" fontId="9" fillId="33" borderId="52" xfId="63" applyNumberFormat="1" applyFont="1" applyFill="1" applyBorder="1" applyAlignment="1" applyProtection="1">
      <alignment/>
      <protection/>
    </xf>
    <xf numFmtId="38" fontId="9" fillId="33" borderId="53" xfId="63" applyNumberFormat="1" applyFont="1" applyFill="1" applyBorder="1" applyAlignment="1" applyProtection="1">
      <alignment/>
      <protection/>
    </xf>
    <xf numFmtId="38" fontId="9" fillId="33" borderId="54" xfId="63" applyNumberFormat="1" applyFont="1" applyFill="1" applyBorder="1" applyAlignment="1" applyProtection="1">
      <alignment/>
      <protection/>
    </xf>
    <xf numFmtId="38" fontId="9" fillId="33" borderId="55" xfId="63" applyNumberFormat="1" applyFont="1" applyFill="1" applyBorder="1" applyAlignment="1" applyProtection="1">
      <alignment/>
      <protection/>
    </xf>
    <xf numFmtId="38" fontId="9" fillId="33" borderId="50" xfId="63" applyNumberFormat="1" applyFont="1" applyFill="1" applyBorder="1" applyAlignment="1" applyProtection="1">
      <alignment/>
      <protection/>
    </xf>
    <xf numFmtId="38" fontId="9" fillId="33" borderId="51" xfId="63" applyNumberFormat="1" applyFont="1" applyFill="1" applyBorder="1" applyAlignment="1" applyProtection="1">
      <alignment/>
      <protection/>
    </xf>
    <xf numFmtId="0" fontId="3" fillId="33" borderId="56" xfId="0" applyFont="1" applyFill="1" applyBorder="1" applyAlignment="1" applyProtection="1">
      <alignment horizontal="left"/>
      <protection/>
    </xf>
    <xf numFmtId="0" fontId="3" fillId="33" borderId="20" xfId="0" applyFont="1" applyFill="1" applyBorder="1" applyAlignment="1" applyProtection="1">
      <alignment horizontal="left"/>
      <protection/>
    </xf>
    <xf numFmtId="0" fontId="3" fillId="33" borderId="57" xfId="0" applyFont="1" applyFill="1" applyBorder="1" applyAlignment="1" applyProtection="1">
      <alignment horizontal="left"/>
      <protection/>
    </xf>
    <xf numFmtId="0" fontId="3" fillId="33" borderId="47" xfId="0" applyFont="1" applyFill="1" applyBorder="1" applyAlignment="1" applyProtection="1">
      <alignment horizontal="left"/>
      <protection/>
    </xf>
    <xf numFmtId="0" fontId="3" fillId="33" borderId="48" xfId="0" applyFont="1" applyFill="1" applyBorder="1" applyAlignment="1" applyProtection="1">
      <alignment horizontal="left"/>
      <protection/>
    </xf>
    <xf numFmtId="38" fontId="29" fillId="44" borderId="58" xfId="63" applyNumberFormat="1" applyFont="1" applyFill="1" applyBorder="1" applyAlignment="1" applyProtection="1">
      <alignment/>
      <protection/>
    </xf>
    <xf numFmtId="38" fontId="29" fillId="44" borderId="59" xfId="63" applyNumberFormat="1" applyFont="1" applyFill="1" applyBorder="1" applyAlignment="1" applyProtection="1">
      <alignment/>
      <protection/>
    </xf>
    <xf numFmtId="38" fontId="29" fillId="44" borderId="52" xfId="63" applyNumberFormat="1" applyFont="1" applyFill="1" applyBorder="1" applyAlignment="1" applyProtection="1">
      <alignment/>
      <protection/>
    </xf>
    <xf numFmtId="38" fontId="29" fillId="44" borderId="53" xfId="63" applyNumberFormat="1" applyFont="1" applyFill="1" applyBorder="1" applyAlignment="1" applyProtection="1">
      <alignment/>
      <protection/>
    </xf>
    <xf numFmtId="38" fontId="29" fillId="44" borderId="54" xfId="63" applyNumberFormat="1" applyFont="1" applyFill="1" applyBorder="1" applyAlignment="1" applyProtection="1">
      <alignment/>
      <protection/>
    </xf>
    <xf numFmtId="38" fontId="29" fillId="44" borderId="55" xfId="63" applyNumberFormat="1" applyFont="1" applyFill="1" applyBorder="1" applyAlignment="1" applyProtection="1">
      <alignment/>
      <protection/>
    </xf>
    <xf numFmtId="38" fontId="21" fillId="33" borderId="60" xfId="63" applyNumberFormat="1" applyFont="1" applyFill="1" applyBorder="1" applyAlignment="1" applyProtection="1">
      <alignment/>
      <protection/>
    </xf>
    <xf numFmtId="38" fontId="21" fillId="33" borderId="20" xfId="63" applyNumberFormat="1" applyFont="1" applyFill="1" applyBorder="1" applyAlignment="1" applyProtection="1">
      <alignment/>
      <protection/>
    </xf>
    <xf numFmtId="38" fontId="21" fillId="33" borderId="57" xfId="63" applyNumberFormat="1" applyFont="1" applyFill="1" applyBorder="1" applyAlignment="1" applyProtection="1">
      <alignment/>
      <protection/>
    </xf>
    <xf numFmtId="38" fontId="29" fillId="44" borderId="48" xfId="63" applyNumberFormat="1" applyFont="1" applyFill="1" applyBorder="1" applyAlignment="1" applyProtection="1">
      <alignment/>
      <protection/>
    </xf>
    <xf numFmtId="38" fontId="29" fillId="44" borderId="49" xfId="63" applyNumberFormat="1" applyFont="1" applyFill="1" applyBorder="1" applyAlignment="1" applyProtection="1">
      <alignment/>
      <protection/>
    </xf>
    <xf numFmtId="38" fontId="9" fillId="47" borderId="61" xfId="63" applyNumberFormat="1" applyFont="1" applyFill="1" applyBorder="1" applyAlignment="1" applyProtection="1">
      <alignment/>
      <protection/>
    </xf>
    <xf numFmtId="38" fontId="9" fillId="47" borderId="62" xfId="63" applyNumberFormat="1" applyFont="1" applyFill="1" applyBorder="1" applyAlignment="1" applyProtection="1">
      <alignment/>
      <protection/>
    </xf>
    <xf numFmtId="38" fontId="9" fillId="33" borderId="61" xfId="63" applyNumberFormat="1" applyFont="1" applyFill="1" applyBorder="1" applyAlignment="1" applyProtection="1">
      <alignment/>
      <protection/>
    </xf>
    <xf numFmtId="38" fontId="9" fillId="33" borderId="62" xfId="63" applyNumberFormat="1" applyFont="1" applyFill="1" applyBorder="1" applyAlignment="1" applyProtection="1">
      <alignment/>
      <protection/>
    </xf>
    <xf numFmtId="0" fontId="4" fillId="33" borderId="43" xfId="0" applyFont="1" applyFill="1" applyBorder="1" applyAlignment="1" applyProtection="1">
      <alignment horizontal="left"/>
      <protection/>
    </xf>
    <xf numFmtId="0" fontId="4" fillId="33" borderId="44" xfId="0" applyFont="1" applyFill="1" applyBorder="1" applyAlignment="1" applyProtection="1">
      <alignment horizontal="left"/>
      <protection/>
    </xf>
    <xf numFmtId="0" fontId="3" fillId="33" borderId="60" xfId="0" applyFont="1" applyFill="1" applyBorder="1" applyAlignment="1" applyProtection="1">
      <alignment horizontal="left"/>
      <protection/>
    </xf>
    <xf numFmtId="0" fontId="4" fillId="39" borderId="45" xfId="0" applyFont="1" applyFill="1" applyBorder="1" applyAlignment="1" applyProtection="1">
      <alignment horizontal="left"/>
      <protection/>
    </xf>
    <xf numFmtId="0" fontId="4" fillId="39" borderId="46" xfId="0" applyFont="1" applyFill="1" applyBorder="1" applyAlignment="1" applyProtection="1">
      <alignment horizontal="left"/>
      <protection/>
    </xf>
    <xf numFmtId="0" fontId="4" fillId="48" borderId="45" xfId="0" applyFont="1" applyFill="1" applyBorder="1" applyAlignment="1" applyProtection="1" quotePrefix="1">
      <alignment horizontal="left"/>
      <protection/>
    </xf>
    <xf numFmtId="0" fontId="4" fillId="48" borderId="46" xfId="0" applyFont="1" applyFill="1" applyBorder="1" applyAlignment="1" applyProtection="1" quotePrefix="1">
      <alignment horizontal="left"/>
      <protection/>
    </xf>
    <xf numFmtId="38" fontId="9" fillId="33" borderId="22" xfId="63" applyNumberFormat="1" applyFont="1" applyFill="1" applyBorder="1" applyAlignment="1" applyProtection="1">
      <alignment/>
      <protection/>
    </xf>
    <xf numFmtId="38" fontId="9" fillId="33" borderId="63" xfId="63" applyNumberFormat="1" applyFont="1" applyFill="1" applyBorder="1" applyAlignment="1" applyProtection="1">
      <alignment/>
      <protection/>
    </xf>
    <xf numFmtId="0" fontId="2" fillId="43" borderId="48" xfId="0" applyFont="1" applyFill="1" applyBorder="1" applyAlignment="1" applyProtection="1">
      <alignment horizontal="left"/>
      <protection/>
    </xf>
    <xf numFmtId="0" fontId="11" fillId="32" borderId="48" xfId="0" applyFont="1" applyFill="1" applyBorder="1" applyAlignment="1" applyProtection="1">
      <alignment horizontal="left"/>
      <protection/>
    </xf>
    <xf numFmtId="175" fontId="161" fillId="33" borderId="32" xfId="0" applyNumberFormat="1" applyFont="1" applyFill="1" applyBorder="1" applyAlignment="1" applyProtection="1">
      <alignment horizontal="center"/>
      <protection locked="0"/>
    </xf>
    <xf numFmtId="175" fontId="161" fillId="33" borderId="50" xfId="0" applyNumberFormat="1" applyFont="1" applyFill="1" applyBorder="1" applyAlignment="1" applyProtection="1">
      <alignment horizontal="center"/>
      <protection/>
    </xf>
    <xf numFmtId="0" fontId="152" fillId="33" borderId="0" xfId="57" applyFont="1" applyFill="1" applyBorder="1">
      <alignment/>
      <protection/>
    </xf>
    <xf numFmtId="0" fontId="3" fillId="32" borderId="48" xfId="0" applyFont="1" applyFill="1" applyBorder="1" applyAlignment="1" applyProtection="1">
      <alignment horizontal="right"/>
      <protection/>
    </xf>
    <xf numFmtId="38" fontId="9" fillId="33" borderId="64" xfId="63" applyNumberFormat="1" applyFont="1" applyFill="1" applyBorder="1" applyAlignment="1" applyProtection="1">
      <alignment/>
      <protection/>
    </xf>
    <xf numFmtId="38" fontId="9" fillId="33" borderId="65" xfId="63" applyNumberFormat="1" applyFont="1" applyFill="1" applyBorder="1" applyAlignment="1" applyProtection="1">
      <alignment/>
      <protection/>
    </xf>
    <xf numFmtId="38" fontId="15" fillId="33" borderId="66" xfId="63" applyNumberFormat="1" applyFont="1" applyFill="1" applyBorder="1" applyAlignment="1" applyProtection="1">
      <alignment/>
      <protection/>
    </xf>
    <xf numFmtId="38" fontId="21" fillId="33" borderId="67" xfId="63" applyNumberFormat="1" applyFont="1" applyFill="1" applyBorder="1" applyAlignment="1" applyProtection="1">
      <alignment/>
      <protection/>
    </xf>
    <xf numFmtId="38" fontId="21" fillId="33" borderId="66" xfId="63" applyNumberFormat="1" applyFont="1" applyFill="1" applyBorder="1" applyAlignment="1" applyProtection="1">
      <alignment/>
      <protection/>
    </xf>
    <xf numFmtId="38" fontId="9" fillId="33" borderId="67" xfId="63" applyNumberFormat="1" applyFont="1" applyFill="1" applyBorder="1" applyAlignment="1" applyProtection="1">
      <alignment/>
      <protection/>
    </xf>
    <xf numFmtId="38" fontId="21" fillId="44" borderId="60" xfId="63" applyNumberFormat="1" applyFont="1" applyFill="1" applyBorder="1" applyAlignment="1" applyProtection="1">
      <alignment/>
      <protection/>
    </xf>
    <xf numFmtId="38" fontId="9" fillId="44" borderId="67" xfId="63" applyNumberFormat="1" applyFont="1" applyFill="1" applyBorder="1" applyAlignment="1" applyProtection="1">
      <alignment/>
      <protection/>
    </xf>
    <xf numFmtId="38" fontId="9" fillId="44" borderId="64" xfId="63" applyNumberFormat="1" applyFont="1" applyFill="1" applyBorder="1" applyAlignment="1" applyProtection="1">
      <alignment/>
      <protection/>
    </xf>
    <xf numFmtId="38" fontId="9" fillId="44" borderId="68" xfId="63" applyNumberFormat="1" applyFont="1" applyFill="1" applyBorder="1" applyAlignment="1" applyProtection="1">
      <alignment/>
      <protection/>
    </xf>
    <xf numFmtId="38" fontId="29" fillId="44" borderId="56" xfId="63" applyNumberFormat="1" applyFont="1" applyFill="1" applyBorder="1" applyAlignment="1" applyProtection="1">
      <alignment/>
      <protection/>
    </xf>
    <xf numFmtId="38" fontId="29" fillId="44" borderId="64" xfId="63" applyNumberFormat="1" applyFont="1" applyFill="1" applyBorder="1" applyAlignment="1" applyProtection="1">
      <alignment/>
      <protection/>
    </xf>
    <xf numFmtId="38" fontId="29" fillId="44" borderId="65" xfId="63" applyNumberFormat="1" applyFont="1" applyFill="1" applyBorder="1" applyAlignment="1" applyProtection="1">
      <alignment/>
      <protection/>
    </xf>
    <xf numFmtId="0" fontId="4" fillId="39" borderId="69" xfId="0" applyFont="1" applyFill="1" applyBorder="1" applyAlignment="1" applyProtection="1">
      <alignment horizontal="left"/>
      <protection/>
    </xf>
    <xf numFmtId="38" fontId="29" fillId="44" borderId="47" xfId="63" applyNumberFormat="1" applyFont="1" applyFill="1" applyBorder="1" applyAlignment="1" applyProtection="1">
      <alignment/>
      <protection/>
    </xf>
    <xf numFmtId="0" fontId="4" fillId="48" borderId="69" xfId="0" applyFont="1" applyFill="1" applyBorder="1" applyAlignment="1" applyProtection="1" quotePrefix="1">
      <alignment horizontal="left"/>
      <protection/>
    </xf>
    <xf numFmtId="0" fontId="4" fillId="5" borderId="69" xfId="0" applyFont="1" applyFill="1" applyBorder="1" applyAlignment="1" applyProtection="1">
      <alignment horizontal="left"/>
      <protection/>
    </xf>
    <xf numFmtId="38" fontId="9" fillId="33" borderId="70" xfId="63" applyNumberFormat="1" applyFont="1" applyFill="1" applyBorder="1" applyAlignment="1" applyProtection="1">
      <alignment/>
      <protection/>
    </xf>
    <xf numFmtId="38" fontId="162" fillId="47" borderId="68" xfId="63" applyNumberFormat="1" applyFont="1" applyFill="1" applyBorder="1" applyAlignment="1" applyProtection="1">
      <alignment/>
      <protection/>
    </xf>
    <xf numFmtId="38" fontId="9" fillId="33" borderId="68" xfId="63" applyNumberFormat="1" applyFont="1" applyFill="1" applyBorder="1" applyAlignment="1" applyProtection="1">
      <alignment/>
      <protection/>
    </xf>
    <xf numFmtId="0" fontId="4" fillId="33" borderId="71" xfId="0" applyFont="1" applyFill="1" applyBorder="1" applyAlignment="1" applyProtection="1">
      <alignment horizontal="left"/>
      <protection/>
    </xf>
    <xf numFmtId="0" fontId="5" fillId="39" borderId="72" xfId="0" applyFont="1" applyFill="1" applyBorder="1" applyAlignment="1" applyProtection="1">
      <alignment horizontal="left"/>
      <protection/>
    </xf>
    <xf numFmtId="166" fontId="5" fillId="39" borderId="71" xfId="0" applyNumberFormat="1" applyFont="1" applyFill="1" applyBorder="1" applyAlignment="1" applyProtection="1">
      <alignment horizontal="left"/>
      <protection/>
    </xf>
    <xf numFmtId="0" fontId="3" fillId="48" borderId="17" xfId="0" applyFont="1" applyFill="1" applyBorder="1" applyAlignment="1" applyProtection="1">
      <alignment/>
      <protection/>
    </xf>
    <xf numFmtId="0" fontId="3" fillId="48" borderId="18" xfId="0" applyFont="1" applyFill="1" applyBorder="1" applyAlignment="1" applyProtection="1">
      <alignment/>
      <protection/>
    </xf>
    <xf numFmtId="0" fontId="3" fillId="48" borderId="19" xfId="0" applyFont="1" applyFill="1" applyBorder="1" applyAlignment="1" applyProtection="1">
      <alignment/>
      <protection/>
    </xf>
    <xf numFmtId="0" fontId="3" fillId="48" borderId="24" xfId="0" applyFont="1" applyFill="1" applyBorder="1" applyAlignment="1" applyProtection="1">
      <alignment/>
      <protection/>
    </xf>
    <xf numFmtId="0" fontId="2" fillId="32" borderId="0" xfId="59" applyFont="1" applyFill="1" applyBorder="1" applyProtection="1">
      <alignment/>
      <protection/>
    </xf>
    <xf numFmtId="165" fontId="4" fillId="32" borderId="0" xfId="59" applyNumberFormat="1" applyFont="1" applyFill="1" applyBorder="1" applyAlignment="1" applyProtection="1">
      <alignment horizontal="left"/>
      <protection/>
    </xf>
    <xf numFmtId="0" fontId="3" fillId="32" borderId="0" xfId="59" applyFont="1" applyFill="1" applyBorder="1" applyAlignment="1" applyProtection="1">
      <alignment horizontal="center"/>
      <protection/>
    </xf>
    <xf numFmtId="0" fontId="2" fillId="34" borderId="0" xfId="59" applyFont="1" applyFill="1" applyAlignment="1" applyProtection="1">
      <alignment horizontal="center"/>
      <protection/>
    </xf>
    <xf numFmtId="0" fontId="2" fillId="34" borderId="0" xfId="59" applyFont="1" applyFill="1" applyBorder="1" applyAlignment="1" applyProtection="1">
      <alignment horizontal="center"/>
      <protection/>
    </xf>
    <xf numFmtId="0" fontId="2" fillId="34" borderId="0" xfId="59" applyFont="1" applyFill="1" applyProtection="1">
      <alignment/>
      <protection/>
    </xf>
    <xf numFmtId="0" fontId="0" fillId="0" borderId="0" xfId="59" applyProtection="1">
      <alignment/>
      <protection/>
    </xf>
    <xf numFmtId="176" fontId="3" fillId="33" borderId="73" xfId="0" applyNumberFormat="1" applyFont="1" applyFill="1" applyBorder="1" applyAlignment="1" applyProtection="1">
      <alignment/>
      <protection/>
    </xf>
    <xf numFmtId="176" fontId="6" fillId="32" borderId="0" xfId="0" applyNumberFormat="1" applyFont="1" applyFill="1" applyAlignment="1" applyProtection="1">
      <alignment horizontal="right"/>
      <protection/>
    </xf>
    <xf numFmtId="176" fontId="3" fillId="33" borderId="74" xfId="0" applyNumberFormat="1" applyFont="1" applyFill="1" applyBorder="1" applyAlignment="1" applyProtection="1">
      <alignment/>
      <protection/>
    </xf>
    <xf numFmtId="176" fontId="3" fillId="33" borderId="75" xfId="0" applyNumberFormat="1" applyFont="1" applyFill="1" applyBorder="1" applyAlignment="1" applyProtection="1">
      <alignment/>
      <protection locked="0"/>
    </xf>
    <xf numFmtId="176" fontId="4" fillId="33" borderId="75" xfId="0" applyNumberFormat="1" applyFont="1" applyFill="1" applyBorder="1" applyAlignment="1" applyProtection="1">
      <alignment/>
      <protection locked="0"/>
    </xf>
    <xf numFmtId="176" fontId="3" fillId="33" borderId="76" xfId="0" applyNumberFormat="1" applyFont="1" applyFill="1" applyBorder="1" applyAlignment="1" applyProtection="1">
      <alignment/>
      <protection locked="0"/>
    </xf>
    <xf numFmtId="176" fontId="4" fillId="33" borderId="76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 locked="0"/>
    </xf>
    <xf numFmtId="176" fontId="4" fillId="33" borderId="77" xfId="0" applyNumberFormat="1" applyFont="1" applyFill="1" applyBorder="1" applyAlignment="1" applyProtection="1">
      <alignment/>
      <protection locked="0"/>
    </xf>
    <xf numFmtId="176" fontId="3" fillId="32" borderId="10" xfId="0" applyNumberFormat="1" applyFont="1" applyFill="1" applyBorder="1" applyAlignment="1" applyProtection="1">
      <alignment/>
      <protection/>
    </xf>
    <xf numFmtId="176" fontId="4" fillId="32" borderId="10" xfId="0" applyNumberFormat="1" applyFont="1" applyFill="1" applyBorder="1" applyAlignment="1" applyProtection="1">
      <alignment/>
      <protection/>
    </xf>
    <xf numFmtId="176" fontId="4" fillId="33" borderId="73" xfId="0" applyNumberFormat="1" applyFont="1" applyFill="1" applyBorder="1" applyAlignment="1" applyProtection="1">
      <alignment/>
      <protection/>
    </xf>
    <xf numFmtId="176" fontId="4" fillId="33" borderId="74" xfId="0" applyNumberFormat="1" applyFont="1" applyFill="1" applyBorder="1" applyAlignment="1" applyProtection="1">
      <alignment/>
      <protection/>
    </xf>
    <xf numFmtId="176" fontId="3" fillId="44" borderId="73" xfId="0" applyNumberFormat="1" applyFont="1" applyFill="1" applyBorder="1" applyAlignment="1" applyProtection="1">
      <alignment/>
      <protection/>
    </xf>
    <xf numFmtId="176" fontId="4" fillId="44" borderId="73" xfId="0" applyNumberFormat="1" applyFont="1" applyFill="1" applyBorder="1" applyAlignment="1" applyProtection="1">
      <alignment/>
      <protection/>
    </xf>
    <xf numFmtId="176" fontId="3" fillId="44" borderId="75" xfId="0" applyNumberFormat="1" applyFont="1" applyFill="1" applyBorder="1" applyAlignment="1" applyProtection="1">
      <alignment/>
      <protection/>
    </xf>
    <xf numFmtId="176" fontId="4" fillId="44" borderId="75" xfId="0" applyNumberFormat="1" applyFont="1" applyFill="1" applyBorder="1" applyAlignment="1" applyProtection="1">
      <alignment/>
      <protection/>
    </xf>
    <xf numFmtId="176" fontId="3" fillId="44" borderId="76" xfId="0" applyNumberFormat="1" applyFont="1" applyFill="1" applyBorder="1" applyAlignment="1" applyProtection="1">
      <alignment/>
      <protection/>
    </xf>
    <xf numFmtId="176" fontId="4" fillId="44" borderId="76" xfId="0" applyNumberFormat="1" applyFont="1" applyFill="1" applyBorder="1" applyAlignment="1" applyProtection="1">
      <alignment/>
      <protection/>
    </xf>
    <xf numFmtId="176" fontId="3" fillId="44" borderId="77" xfId="0" applyNumberFormat="1" applyFont="1" applyFill="1" applyBorder="1" applyAlignment="1" applyProtection="1">
      <alignment/>
      <protection/>
    </xf>
    <xf numFmtId="176" fontId="4" fillId="44" borderId="77" xfId="0" applyNumberFormat="1" applyFont="1" applyFill="1" applyBorder="1" applyAlignment="1" applyProtection="1">
      <alignment/>
      <protection/>
    </xf>
    <xf numFmtId="176" fontId="3" fillId="32" borderId="10" xfId="0" applyNumberFormat="1" applyFont="1" applyFill="1" applyBorder="1" applyAlignment="1" applyProtection="1">
      <alignment/>
      <protection locked="0"/>
    </xf>
    <xf numFmtId="176" fontId="4" fillId="32" borderId="10" xfId="0" applyNumberFormat="1" applyFont="1" applyFill="1" applyBorder="1" applyAlignment="1" applyProtection="1">
      <alignment/>
      <protection locked="0"/>
    </xf>
    <xf numFmtId="176" fontId="43" fillId="44" borderId="78" xfId="0" applyNumberFormat="1" applyFont="1" applyFill="1" applyBorder="1" applyAlignment="1" applyProtection="1">
      <alignment/>
      <protection locked="0"/>
    </xf>
    <xf numFmtId="176" fontId="12" fillId="44" borderId="78" xfId="0" applyNumberFormat="1" applyFont="1" applyFill="1" applyBorder="1" applyAlignment="1" applyProtection="1">
      <alignment/>
      <protection locked="0"/>
    </xf>
    <xf numFmtId="176" fontId="43" fillId="44" borderId="76" xfId="0" applyNumberFormat="1" applyFont="1" applyFill="1" applyBorder="1" applyAlignment="1" applyProtection="1">
      <alignment/>
      <protection locked="0"/>
    </xf>
    <xf numFmtId="176" fontId="12" fillId="44" borderId="76" xfId="0" applyNumberFormat="1" applyFont="1" applyFill="1" applyBorder="1" applyAlignment="1" applyProtection="1">
      <alignment/>
      <protection locked="0"/>
    </xf>
    <xf numFmtId="176" fontId="43" fillId="44" borderId="79" xfId="0" applyNumberFormat="1" applyFont="1" applyFill="1" applyBorder="1" applyAlignment="1" applyProtection="1">
      <alignment/>
      <protection locked="0"/>
    </xf>
    <xf numFmtId="176" fontId="12" fillId="44" borderId="79" xfId="0" applyNumberFormat="1" applyFont="1" applyFill="1" applyBorder="1" applyAlignment="1" applyProtection="1">
      <alignment/>
      <protection locked="0"/>
    </xf>
    <xf numFmtId="176" fontId="3" fillId="33" borderId="75" xfId="0" applyNumberFormat="1" applyFont="1" applyFill="1" applyBorder="1" applyAlignment="1" applyProtection="1">
      <alignment/>
      <protection/>
    </xf>
    <xf numFmtId="176" fontId="4" fillId="33" borderId="75" xfId="0" applyNumberFormat="1" applyFont="1" applyFill="1" applyBorder="1" applyAlignment="1" applyProtection="1">
      <alignment/>
      <protection/>
    </xf>
    <xf numFmtId="176" fontId="3" fillId="39" borderId="80" xfId="0" applyNumberFormat="1" applyFont="1" applyFill="1" applyBorder="1" applyAlignment="1" applyProtection="1">
      <alignment/>
      <protection/>
    </xf>
    <xf numFmtId="176" fontId="4" fillId="39" borderId="80" xfId="0" applyNumberFormat="1" applyFont="1" applyFill="1" applyBorder="1" applyAlignment="1" applyProtection="1">
      <alignment/>
      <protection/>
    </xf>
    <xf numFmtId="176" fontId="3" fillId="33" borderId="74" xfId="0" applyNumberFormat="1" applyFont="1" applyFill="1" applyBorder="1" applyAlignment="1" applyProtection="1">
      <alignment/>
      <protection locked="0"/>
    </xf>
    <xf numFmtId="176" fontId="4" fillId="33" borderId="74" xfId="0" applyNumberFormat="1" applyFont="1" applyFill="1" applyBorder="1" applyAlignment="1" applyProtection="1">
      <alignment/>
      <protection locked="0"/>
    </xf>
    <xf numFmtId="176" fontId="3" fillId="46" borderId="10" xfId="0" applyNumberFormat="1" applyFont="1" applyFill="1" applyBorder="1" applyAlignment="1" applyProtection="1">
      <alignment/>
      <protection/>
    </xf>
    <xf numFmtId="176" fontId="4" fillId="46" borderId="10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 locked="0"/>
    </xf>
    <xf numFmtId="176" fontId="4" fillId="33" borderId="79" xfId="0" applyNumberFormat="1" applyFont="1" applyFill="1" applyBorder="1" applyAlignment="1" applyProtection="1">
      <alignment/>
      <protection locked="0"/>
    </xf>
    <xf numFmtId="176" fontId="43" fillId="44" borderId="81" xfId="0" applyNumberFormat="1" applyFont="1" applyFill="1" applyBorder="1" applyAlignment="1" applyProtection="1">
      <alignment/>
      <protection locked="0"/>
    </xf>
    <xf numFmtId="176" fontId="12" fillId="44" borderId="81" xfId="0" applyNumberFormat="1" applyFont="1" applyFill="1" applyBorder="1" applyAlignment="1" applyProtection="1">
      <alignment/>
      <protection locked="0"/>
    </xf>
    <xf numFmtId="176" fontId="3" fillId="33" borderId="77" xfId="0" applyNumberFormat="1" applyFont="1" applyFill="1" applyBorder="1" applyAlignment="1" applyProtection="1">
      <alignment/>
      <protection/>
    </xf>
    <xf numFmtId="176" fontId="4" fillId="33" borderId="77" xfId="0" applyNumberFormat="1" applyFont="1" applyFill="1" applyBorder="1" applyAlignment="1" applyProtection="1">
      <alignment/>
      <protection/>
    </xf>
    <xf numFmtId="176" fontId="4" fillId="48" borderId="80" xfId="0" applyNumberFormat="1" applyFont="1" applyFill="1" applyBorder="1" applyAlignment="1" applyProtection="1">
      <alignment/>
      <protection/>
    </xf>
    <xf numFmtId="176" fontId="3" fillId="5" borderId="80" xfId="0" applyNumberFormat="1" applyFont="1" applyFill="1" applyBorder="1" applyAlignment="1" applyProtection="1">
      <alignment/>
      <protection/>
    </xf>
    <xf numFmtId="176" fontId="4" fillId="5" borderId="80" xfId="0" applyNumberFormat="1" applyFont="1" applyFill="1" applyBorder="1" applyAlignment="1" applyProtection="1">
      <alignment/>
      <protection/>
    </xf>
    <xf numFmtId="176" fontId="3" fillId="48" borderId="80" xfId="0" applyNumberFormat="1" applyFont="1" applyFill="1" applyBorder="1" applyAlignment="1" applyProtection="1">
      <alignment/>
      <protection/>
    </xf>
    <xf numFmtId="176" fontId="3" fillId="47" borderId="77" xfId="0" applyNumberFormat="1" applyFont="1" applyFill="1" applyBorder="1" applyAlignment="1" applyProtection="1">
      <alignment/>
      <protection/>
    </xf>
    <xf numFmtId="176" fontId="4" fillId="47" borderId="77" xfId="0" applyNumberFormat="1" applyFont="1" applyFill="1" applyBorder="1" applyAlignment="1" applyProtection="1">
      <alignment/>
      <protection/>
    </xf>
    <xf numFmtId="176" fontId="3" fillId="33" borderId="82" xfId="0" applyNumberFormat="1" applyFont="1" applyFill="1" applyBorder="1" applyAlignment="1" applyProtection="1">
      <alignment/>
      <protection/>
    </xf>
    <xf numFmtId="176" fontId="4" fillId="33" borderId="82" xfId="0" applyNumberFormat="1" applyFont="1" applyFill="1" applyBorder="1" applyAlignment="1" applyProtection="1">
      <alignment/>
      <protection/>
    </xf>
    <xf numFmtId="176" fontId="6" fillId="33" borderId="0" xfId="0" applyNumberFormat="1" applyFont="1" applyFill="1" applyAlignment="1" applyProtection="1">
      <alignment horizontal="right"/>
      <protection/>
    </xf>
    <xf numFmtId="176" fontId="3" fillId="33" borderId="76" xfId="0" applyNumberFormat="1" applyFont="1" applyFill="1" applyBorder="1" applyAlignment="1" applyProtection="1">
      <alignment/>
      <protection/>
    </xf>
    <xf numFmtId="176" fontId="4" fillId="33" borderId="76" xfId="0" applyNumberFormat="1" applyFont="1" applyFill="1" applyBorder="1" applyAlignment="1" applyProtection="1">
      <alignment/>
      <protection/>
    </xf>
    <xf numFmtId="176" fontId="43" fillId="44" borderId="78" xfId="0" applyNumberFormat="1" applyFont="1" applyFill="1" applyBorder="1" applyAlignment="1" applyProtection="1">
      <alignment/>
      <protection/>
    </xf>
    <xf numFmtId="176" fontId="12" fillId="44" borderId="78" xfId="0" applyNumberFormat="1" applyFont="1" applyFill="1" applyBorder="1" applyAlignment="1" applyProtection="1">
      <alignment/>
      <protection/>
    </xf>
    <xf numFmtId="176" fontId="43" fillId="44" borderId="76" xfId="0" applyNumberFormat="1" applyFont="1" applyFill="1" applyBorder="1" applyAlignment="1" applyProtection="1">
      <alignment/>
      <protection/>
    </xf>
    <xf numFmtId="176" fontId="12" fillId="44" borderId="76" xfId="0" applyNumberFormat="1" applyFont="1" applyFill="1" applyBorder="1" applyAlignment="1" applyProtection="1">
      <alignment/>
      <protection/>
    </xf>
    <xf numFmtId="176" fontId="43" fillId="44" borderId="79" xfId="0" applyNumberFormat="1" applyFont="1" applyFill="1" applyBorder="1" applyAlignment="1" applyProtection="1">
      <alignment/>
      <protection/>
    </xf>
    <xf numFmtId="176" fontId="12" fillId="44" borderId="79" xfId="0" applyNumberFormat="1" applyFont="1" applyFill="1" applyBorder="1" applyAlignment="1" applyProtection="1">
      <alignment/>
      <protection/>
    </xf>
    <xf numFmtId="176" fontId="3" fillId="33" borderId="79" xfId="0" applyNumberFormat="1" applyFont="1" applyFill="1" applyBorder="1" applyAlignment="1" applyProtection="1">
      <alignment/>
      <protection/>
    </xf>
    <xf numFmtId="176" fontId="4" fillId="33" borderId="79" xfId="0" applyNumberFormat="1" applyFont="1" applyFill="1" applyBorder="1" applyAlignment="1" applyProtection="1">
      <alignment/>
      <protection/>
    </xf>
    <xf numFmtId="176" fontId="43" fillId="44" borderId="81" xfId="0" applyNumberFormat="1" applyFont="1" applyFill="1" applyBorder="1" applyAlignment="1" applyProtection="1">
      <alignment/>
      <protection/>
    </xf>
    <xf numFmtId="176" fontId="12" fillId="44" borderId="81" xfId="0" applyNumberFormat="1" applyFont="1" applyFill="1" applyBorder="1" applyAlignment="1" applyProtection="1">
      <alignment/>
      <protection/>
    </xf>
    <xf numFmtId="0" fontId="163" fillId="49" borderId="0" xfId="0" applyFont="1" applyFill="1" applyAlignment="1" applyProtection="1" quotePrefix="1">
      <alignment horizontal="center"/>
      <protection/>
    </xf>
    <xf numFmtId="176" fontId="3" fillId="39" borderId="83" xfId="0" applyNumberFormat="1" applyFont="1" applyFill="1" applyBorder="1" applyAlignment="1" applyProtection="1">
      <alignment/>
      <protection/>
    </xf>
    <xf numFmtId="176" fontId="4" fillId="39" borderId="83" xfId="0" applyNumberFormat="1" applyFont="1" applyFill="1" applyBorder="1" applyAlignment="1" applyProtection="1">
      <alignment/>
      <protection/>
    </xf>
    <xf numFmtId="176" fontId="3" fillId="39" borderId="82" xfId="0" applyNumberFormat="1" applyFont="1" applyFill="1" applyBorder="1" applyAlignment="1" applyProtection="1">
      <alignment/>
      <protection/>
    </xf>
    <xf numFmtId="176" fontId="4" fillId="39" borderId="82" xfId="0" applyNumberFormat="1" applyFont="1" applyFill="1" applyBorder="1" applyAlignment="1" applyProtection="1">
      <alignment/>
      <protection/>
    </xf>
    <xf numFmtId="0" fontId="2" fillId="33" borderId="0" xfId="59" applyFont="1" applyFill="1" applyBorder="1" applyProtection="1">
      <alignment/>
      <protection/>
    </xf>
    <xf numFmtId="38" fontId="15" fillId="33" borderId="0" xfId="63" applyNumberFormat="1" applyFont="1" applyFill="1" applyBorder="1" applyAlignment="1" applyProtection="1">
      <alignment horizontal="left"/>
      <protection/>
    </xf>
    <xf numFmtId="38" fontId="21" fillId="33" borderId="0" xfId="63" applyNumberFormat="1" applyFont="1" applyFill="1" applyBorder="1" applyAlignment="1" applyProtection="1">
      <alignment horizontal="left"/>
      <protection/>
    </xf>
    <xf numFmtId="0" fontId="10" fillId="33" borderId="47" xfId="59" applyFont="1" applyFill="1" applyBorder="1" applyAlignment="1" applyProtection="1" quotePrefix="1">
      <alignment horizontal="left"/>
      <protection/>
    </xf>
    <xf numFmtId="0" fontId="10" fillId="33" borderId="48" xfId="59" applyFont="1" applyFill="1" applyBorder="1" applyAlignment="1" applyProtection="1" quotePrefix="1">
      <alignment horizontal="left"/>
      <protection/>
    </xf>
    <xf numFmtId="0" fontId="10" fillId="33" borderId="49" xfId="59" applyFont="1" applyFill="1" applyBorder="1" applyAlignment="1" applyProtection="1" quotePrefix="1">
      <alignment horizontal="left"/>
      <protection/>
    </xf>
    <xf numFmtId="0" fontId="3" fillId="33" borderId="56" xfId="59" applyFont="1" applyFill="1" applyBorder="1" applyAlignment="1" applyProtection="1">
      <alignment horizontal="center"/>
      <protection/>
    </xf>
    <xf numFmtId="0" fontId="3" fillId="33" borderId="58" xfId="59" applyFont="1" applyFill="1" applyBorder="1" applyAlignment="1" applyProtection="1">
      <alignment horizontal="center"/>
      <protection/>
    </xf>
    <xf numFmtId="0" fontId="3" fillId="33" borderId="59" xfId="59" applyFont="1" applyFill="1" applyBorder="1" applyAlignment="1" applyProtection="1">
      <alignment horizontal="center"/>
      <protection/>
    </xf>
    <xf numFmtId="38" fontId="21" fillId="44" borderId="60" xfId="63" applyNumberFormat="1" applyFont="1" applyFill="1" applyBorder="1" applyAlignment="1" applyProtection="1">
      <alignment horizontal="center"/>
      <protection/>
    </xf>
    <xf numFmtId="38" fontId="21" fillId="44" borderId="20" xfId="63" applyNumberFormat="1" applyFont="1" applyFill="1" applyBorder="1" applyAlignment="1" applyProtection="1">
      <alignment horizontal="center"/>
      <protection/>
    </xf>
    <xf numFmtId="38" fontId="21" fillId="44" borderId="57" xfId="63" applyNumberFormat="1" applyFont="1" applyFill="1" applyBorder="1" applyAlignment="1" applyProtection="1">
      <alignment horizontal="center"/>
      <protection/>
    </xf>
    <xf numFmtId="38" fontId="9" fillId="44" borderId="67" xfId="63" applyNumberFormat="1" applyFont="1" applyFill="1" applyBorder="1" applyAlignment="1" applyProtection="1">
      <alignment horizontal="center"/>
      <protection/>
    </xf>
    <xf numFmtId="38" fontId="9" fillId="44" borderId="50" xfId="63" applyNumberFormat="1" applyFont="1" applyFill="1" applyBorder="1" applyAlignment="1" applyProtection="1">
      <alignment horizontal="center"/>
      <protection/>
    </xf>
    <xf numFmtId="38" fontId="9" fillId="44" borderId="51" xfId="63" applyNumberFormat="1" applyFont="1" applyFill="1" applyBorder="1" applyAlignment="1" applyProtection="1">
      <alignment horizontal="center"/>
      <protection/>
    </xf>
    <xf numFmtId="38" fontId="9" fillId="44" borderId="64" xfId="63" applyNumberFormat="1" applyFont="1" applyFill="1" applyBorder="1" applyAlignment="1" applyProtection="1">
      <alignment horizontal="center"/>
      <protection/>
    </xf>
    <xf numFmtId="38" fontId="9" fillId="44" borderId="52" xfId="63" applyNumberFormat="1" applyFont="1" applyFill="1" applyBorder="1" applyAlignment="1" applyProtection="1">
      <alignment horizontal="center"/>
      <protection/>
    </xf>
    <xf numFmtId="38" fontId="9" fillId="44" borderId="53" xfId="63" applyNumberFormat="1" applyFont="1" applyFill="1" applyBorder="1" applyAlignment="1" applyProtection="1">
      <alignment horizontal="center"/>
      <protection/>
    </xf>
    <xf numFmtId="38" fontId="9" fillId="44" borderId="68" xfId="63" applyNumberFormat="1" applyFont="1" applyFill="1" applyBorder="1" applyAlignment="1" applyProtection="1">
      <alignment horizontal="center"/>
      <protection/>
    </xf>
    <xf numFmtId="38" fontId="9" fillId="44" borderId="61" xfId="63" applyNumberFormat="1" applyFont="1" applyFill="1" applyBorder="1" applyAlignment="1" applyProtection="1">
      <alignment horizontal="center"/>
      <protection/>
    </xf>
    <xf numFmtId="38" fontId="9" fillId="44" borderId="62" xfId="63" applyNumberFormat="1" applyFont="1" applyFill="1" applyBorder="1" applyAlignment="1" applyProtection="1">
      <alignment horizontal="center"/>
      <protection/>
    </xf>
    <xf numFmtId="0" fontId="3" fillId="33" borderId="47" xfId="59" applyFont="1" applyFill="1" applyBorder="1" applyAlignment="1" applyProtection="1">
      <alignment horizontal="center"/>
      <protection/>
    </xf>
    <xf numFmtId="0" fontId="3" fillId="33" borderId="48" xfId="59" applyFont="1" applyFill="1" applyBorder="1" applyAlignment="1" applyProtection="1">
      <alignment horizontal="center"/>
      <protection/>
    </xf>
    <xf numFmtId="0" fontId="3" fillId="33" borderId="49" xfId="59" applyFont="1" applyFill="1" applyBorder="1" applyAlignment="1" applyProtection="1">
      <alignment horizontal="center"/>
      <protection/>
    </xf>
    <xf numFmtId="0" fontId="3" fillId="33" borderId="60" xfId="59" applyFont="1" applyFill="1" applyBorder="1" applyAlignment="1" applyProtection="1">
      <alignment horizontal="center"/>
      <protection/>
    </xf>
    <xf numFmtId="0" fontId="3" fillId="33" borderId="20" xfId="59" applyFont="1" applyFill="1" applyBorder="1" applyAlignment="1" applyProtection="1">
      <alignment horizontal="center"/>
      <protection/>
    </xf>
    <xf numFmtId="0" fontId="3" fillId="33" borderId="57" xfId="59" applyFont="1" applyFill="1" applyBorder="1" applyAlignment="1" applyProtection="1">
      <alignment horizontal="center"/>
      <protection/>
    </xf>
    <xf numFmtId="38" fontId="29" fillId="44" borderId="47" xfId="63" applyNumberFormat="1" applyFont="1" applyFill="1" applyBorder="1" applyAlignment="1" applyProtection="1">
      <alignment horizontal="center"/>
      <protection/>
    </xf>
    <xf numFmtId="38" fontId="29" fillId="44" borderId="48" xfId="63" applyNumberFormat="1" applyFont="1" applyFill="1" applyBorder="1" applyAlignment="1" applyProtection="1">
      <alignment horizontal="center"/>
      <protection/>
    </xf>
    <xf numFmtId="38" fontId="29" fillId="44" borderId="49" xfId="63" applyNumberFormat="1" applyFont="1" applyFill="1" applyBorder="1" applyAlignment="1" applyProtection="1">
      <alignment horizontal="center"/>
      <protection/>
    </xf>
    <xf numFmtId="38" fontId="21" fillId="33" borderId="60" xfId="63" applyNumberFormat="1" applyFont="1" applyFill="1" applyBorder="1" applyAlignment="1" applyProtection="1">
      <alignment horizontal="center"/>
      <protection/>
    </xf>
    <xf numFmtId="38" fontId="21" fillId="33" borderId="20" xfId="63" applyNumberFormat="1" applyFont="1" applyFill="1" applyBorder="1" applyAlignment="1" applyProtection="1">
      <alignment horizontal="center"/>
      <protection/>
    </xf>
    <xf numFmtId="38" fontId="21" fillId="33" borderId="57" xfId="63" applyNumberFormat="1" applyFont="1" applyFill="1" applyBorder="1" applyAlignment="1" applyProtection="1">
      <alignment horizontal="center"/>
      <protection/>
    </xf>
    <xf numFmtId="3" fontId="11" fillId="33" borderId="68" xfId="59" applyNumberFormat="1" applyFont="1" applyFill="1" applyBorder="1" applyAlignment="1" applyProtection="1">
      <alignment horizontal="center"/>
      <protection/>
    </xf>
    <xf numFmtId="3" fontId="11" fillId="33" borderId="61" xfId="59" applyNumberFormat="1" applyFont="1" applyFill="1" applyBorder="1" applyAlignment="1" applyProtection="1">
      <alignment horizontal="center"/>
      <protection/>
    </xf>
    <xf numFmtId="3" fontId="11" fillId="33" borderId="62" xfId="59" applyNumberFormat="1" applyFont="1" applyFill="1" applyBorder="1" applyAlignment="1" applyProtection="1">
      <alignment horizontal="center"/>
      <protection/>
    </xf>
    <xf numFmtId="0" fontId="5" fillId="39" borderId="72" xfId="59" applyFont="1" applyFill="1" applyBorder="1" applyAlignment="1" applyProtection="1">
      <alignment horizontal="left"/>
      <protection/>
    </xf>
    <xf numFmtId="0" fontId="5" fillId="39" borderId="41" xfId="59" applyFont="1" applyFill="1" applyBorder="1" applyAlignment="1" applyProtection="1">
      <alignment horizontal="left"/>
      <protection/>
    </xf>
    <xf numFmtId="0" fontId="5" fillId="39" borderId="42" xfId="59" applyFont="1" applyFill="1" applyBorder="1" applyAlignment="1" applyProtection="1">
      <alignment horizontal="left"/>
      <protection/>
    </xf>
    <xf numFmtId="166" fontId="5" fillId="39" borderId="71" xfId="59" applyNumberFormat="1" applyFont="1" applyFill="1" applyBorder="1" applyAlignment="1" applyProtection="1">
      <alignment horizontal="left"/>
      <protection/>
    </xf>
    <xf numFmtId="166" fontId="5" fillId="39" borderId="43" xfId="59" applyNumberFormat="1" applyFont="1" applyFill="1" applyBorder="1" applyAlignment="1" applyProtection="1">
      <alignment horizontal="left"/>
      <protection/>
    </xf>
    <xf numFmtId="166" fontId="5" fillId="39" borderId="44" xfId="59" applyNumberFormat="1" applyFont="1" applyFill="1" applyBorder="1" applyAlignment="1" applyProtection="1">
      <alignment horizontal="left"/>
      <protection/>
    </xf>
    <xf numFmtId="38" fontId="15" fillId="33" borderId="66" xfId="63" applyNumberFormat="1" applyFont="1" applyFill="1" applyBorder="1" applyAlignment="1" applyProtection="1">
      <alignment horizontal="left"/>
      <protection/>
    </xf>
    <xf numFmtId="38" fontId="15" fillId="33" borderId="35" xfId="63" applyNumberFormat="1" applyFont="1" applyFill="1" applyBorder="1" applyAlignment="1" applyProtection="1">
      <alignment horizontal="left"/>
      <protection/>
    </xf>
    <xf numFmtId="38" fontId="21" fillId="33" borderId="67" xfId="63" applyNumberFormat="1" applyFont="1" applyFill="1" applyBorder="1" applyAlignment="1" applyProtection="1">
      <alignment horizontal="left"/>
      <protection/>
    </xf>
    <xf numFmtId="38" fontId="21" fillId="33" borderId="50" xfId="63" applyNumberFormat="1" applyFont="1" applyFill="1" applyBorder="1" applyAlignment="1" applyProtection="1">
      <alignment horizontal="left"/>
      <protection/>
    </xf>
    <xf numFmtId="38" fontId="21" fillId="33" borderId="51" xfId="63" applyNumberFormat="1" applyFont="1" applyFill="1" applyBorder="1" applyAlignment="1" applyProtection="1">
      <alignment horizontal="left"/>
      <protection/>
    </xf>
    <xf numFmtId="38" fontId="21" fillId="33" borderId="66" xfId="63" applyNumberFormat="1" applyFont="1" applyFill="1" applyBorder="1" applyAlignment="1" applyProtection="1">
      <alignment horizontal="left"/>
      <protection/>
    </xf>
    <xf numFmtId="38" fontId="21" fillId="33" borderId="35" xfId="63" applyNumberFormat="1" applyFont="1" applyFill="1" applyBorder="1" applyAlignment="1" applyProtection="1">
      <alignment horizontal="left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164" fillId="32" borderId="0" xfId="59" applyFont="1" applyFill="1" applyBorder="1" applyAlignment="1" applyProtection="1">
      <alignment horizontal="left"/>
      <protection/>
    </xf>
    <xf numFmtId="0" fontId="2" fillId="33" borderId="0" xfId="59" applyFont="1" applyFill="1" applyAlignment="1" applyProtection="1">
      <alignment horizontal="center"/>
      <protection/>
    </xf>
    <xf numFmtId="1" fontId="63" fillId="32" borderId="0" xfId="0" applyNumberFormat="1" applyFont="1" applyFill="1" applyBorder="1" applyAlignment="1" applyProtection="1">
      <alignment horizontal="right"/>
      <protection/>
    </xf>
    <xf numFmtId="166" fontId="12" fillId="43" borderId="32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2" xfId="0" applyNumberFormat="1" applyFont="1" applyFill="1" applyBorder="1" applyAlignment="1" applyProtection="1">
      <alignment/>
      <protection/>
    </xf>
    <xf numFmtId="172" fontId="165" fillId="41" borderId="26" xfId="0" applyNumberFormat="1" applyFont="1" applyFill="1" applyBorder="1" applyAlignment="1" applyProtection="1" quotePrefix="1">
      <alignment horizontal="center" wrapText="1"/>
      <protection/>
    </xf>
    <xf numFmtId="16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72" fontId="3" fillId="33" borderId="84" xfId="0" applyNumberFormat="1" applyFont="1" applyFill="1" applyBorder="1" applyAlignment="1" applyProtection="1" quotePrefix="1">
      <alignment horizontal="center" wrapText="1"/>
      <protection/>
    </xf>
    <xf numFmtId="171" fontId="4" fillId="33" borderId="85" xfId="0" applyNumberFormat="1" applyFont="1" applyFill="1" applyBorder="1" applyAlignment="1" applyProtection="1" quotePrefix="1">
      <alignment horizontal="center"/>
      <protection/>
    </xf>
    <xf numFmtId="0" fontId="4" fillId="33" borderId="86" xfId="0" applyFont="1" applyFill="1" applyBorder="1" applyAlignment="1" applyProtection="1" quotePrefix="1">
      <alignment horizontal="center"/>
      <protection/>
    </xf>
    <xf numFmtId="0" fontId="3" fillId="33" borderId="87" xfId="0" applyFont="1" applyFill="1" applyBorder="1" applyAlignment="1" applyProtection="1" quotePrefix="1">
      <alignment horizontal="center"/>
      <protection/>
    </xf>
    <xf numFmtId="176" fontId="3" fillId="33" borderId="88" xfId="0" applyNumberFormat="1" applyFont="1" applyFill="1" applyBorder="1" applyAlignment="1" applyProtection="1">
      <alignment/>
      <protection/>
    </xf>
    <xf numFmtId="176" fontId="3" fillId="33" borderId="89" xfId="0" applyNumberFormat="1" applyFont="1" applyFill="1" applyBorder="1" applyAlignment="1" applyProtection="1">
      <alignment/>
      <protection/>
    </xf>
    <xf numFmtId="176" fontId="3" fillId="33" borderId="90" xfId="0" applyNumberFormat="1" applyFont="1" applyFill="1" applyBorder="1" applyAlignment="1" applyProtection="1">
      <alignment/>
      <protection/>
    </xf>
    <xf numFmtId="176" fontId="3" fillId="33" borderId="91" xfId="0" applyNumberFormat="1" applyFont="1" applyFill="1" applyBorder="1" applyAlignment="1" applyProtection="1">
      <alignment/>
      <protection/>
    </xf>
    <xf numFmtId="176" fontId="4" fillId="33" borderId="92" xfId="0" applyNumberFormat="1" applyFont="1" applyFill="1" applyBorder="1" applyAlignment="1" applyProtection="1">
      <alignment/>
      <protection/>
    </xf>
    <xf numFmtId="176" fontId="4" fillId="33" borderId="93" xfId="0" applyNumberFormat="1" applyFont="1" applyFill="1" applyBorder="1" applyAlignment="1" applyProtection="1">
      <alignment/>
      <protection/>
    </xf>
    <xf numFmtId="176" fontId="4" fillId="32" borderId="86" xfId="0" applyNumberFormat="1" applyFont="1" applyFill="1" applyBorder="1" applyAlignment="1" applyProtection="1">
      <alignment/>
      <protection/>
    </xf>
    <xf numFmtId="176" fontId="3" fillId="32" borderId="87" xfId="0" applyNumberFormat="1" applyFont="1" applyFill="1" applyBorder="1" applyAlignment="1" applyProtection="1">
      <alignment/>
      <protection/>
    </xf>
    <xf numFmtId="176" fontId="4" fillId="33" borderId="88" xfId="0" applyNumberFormat="1" applyFont="1" applyFill="1" applyBorder="1" applyAlignment="1" applyProtection="1">
      <alignment/>
      <protection/>
    </xf>
    <xf numFmtId="176" fontId="4" fillId="33" borderId="94" xfId="0" applyNumberFormat="1" applyFont="1" applyFill="1" applyBorder="1" applyAlignment="1" applyProtection="1">
      <alignment/>
      <protection/>
    </xf>
    <xf numFmtId="176" fontId="4" fillId="33" borderId="90" xfId="0" applyNumberFormat="1" applyFont="1" applyFill="1" applyBorder="1" applyAlignment="1" applyProtection="1">
      <alignment/>
      <protection/>
    </xf>
    <xf numFmtId="176" fontId="4" fillId="44" borderId="88" xfId="0" applyNumberFormat="1" applyFont="1" applyFill="1" applyBorder="1" applyAlignment="1" applyProtection="1">
      <alignment/>
      <protection/>
    </xf>
    <xf numFmtId="176" fontId="3" fillId="44" borderId="89" xfId="0" applyNumberFormat="1" applyFont="1" applyFill="1" applyBorder="1" applyAlignment="1" applyProtection="1">
      <alignment/>
      <protection/>
    </xf>
    <xf numFmtId="176" fontId="4" fillId="44" borderId="94" xfId="0" applyNumberFormat="1" applyFont="1" applyFill="1" applyBorder="1" applyAlignment="1" applyProtection="1">
      <alignment/>
      <protection/>
    </xf>
    <xf numFmtId="176" fontId="3" fillId="44" borderId="95" xfId="0" applyNumberFormat="1" applyFont="1" applyFill="1" applyBorder="1" applyAlignment="1" applyProtection="1">
      <alignment/>
      <protection/>
    </xf>
    <xf numFmtId="176" fontId="4" fillId="44" borderId="92" xfId="0" applyNumberFormat="1" applyFont="1" applyFill="1" applyBorder="1" applyAlignment="1" applyProtection="1">
      <alignment/>
      <protection/>
    </xf>
    <xf numFmtId="176" fontId="3" fillId="44" borderId="96" xfId="0" applyNumberFormat="1" applyFont="1" applyFill="1" applyBorder="1" applyAlignment="1" applyProtection="1">
      <alignment/>
      <protection/>
    </xf>
    <xf numFmtId="176" fontId="4" fillId="44" borderId="93" xfId="0" applyNumberFormat="1" applyFont="1" applyFill="1" applyBorder="1" applyAlignment="1" applyProtection="1">
      <alignment/>
      <protection/>
    </xf>
    <xf numFmtId="176" fontId="3" fillId="44" borderId="97" xfId="0" applyNumberFormat="1" applyFont="1" applyFill="1" applyBorder="1" applyAlignment="1" applyProtection="1">
      <alignment/>
      <protection/>
    </xf>
    <xf numFmtId="176" fontId="12" fillId="44" borderId="98" xfId="0" applyNumberFormat="1" applyFont="1" applyFill="1" applyBorder="1" applyAlignment="1" applyProtection="1">
      <alignment/>
      <protection/>
    </xf>
    <xf numFmtId="176" fontId="12" fillId="44" borderId="92" xfId="0" applyNumberFormat="1" applyFont="1" applyFill="1" applyBorder="1" applyAlignment="1" applyProtection="1">
      <alignment/>
      <protection/>
    </xf>
    <xf numFmtId="176" fontId="12" fillId="44" borderId="99" xfId="0" applyNumberFormat="1" applyFont="1" applyFill="1" applyBorder="1" applyAlignment="1" applyProtection="1">
      <alignment/>
      <protection/>
    </xf>
    <xf numFmtId="176" fontId="3" fillId="33" borderId="95" xfId="0" applyNumberFormat="1" applyFont="1" applyFill="1" applyBorder="1" applyAlignment="1" applyProtection="1">
      <alignment/>
      <protection/>
    </xf>
    <xf numFmtId="176" fontId="4" fillId="39" borderId="100" xfId="0" applyNumberFormat="1" applyFont="1" applyFill="1" applyBorder="1" applyAlignment="1" applyProtection="1">
      <alignment/>
      <protection/>
    </xf>
    <xf numFmtId="176" fontId="3" fillId="39" borderId="101" xfId="0" applyNumberFormat="1" applyFont="1" applyFill="1" applyBorder="1" applyAlignment="1" applyProtection="1">
      <alignment/>
      <protection/>
    </xf>
    <xf numFmtId="176" fontId="4" fillId="46" borderId="86" xfId="0" applyNumberFormat="1" applyFont="1" applyFill="1" applyBorder="1" applyAlignment="1" applyProtection="1">
      <alignment/>
      <protection/>
    </xf>
    <xf numFmtId="176" fontId="3" fillId="46" borderId="87" xfId="0" applyNumberFormat="1" applyFont="1" applyFill="1" applyBorder="1" applyAlignment="1" applyProtection="1">
      <alignment/>
      <protection/>
    </xf>
    <xf numFmtId="176" fontId="4" fillId="33" borderId="99" xfId="0" applyNumberFormat="1" applyFont="1" applyFill="1" applyBorder="1" applyAlignment="1" applyProtection="1">
      <alignment/>
      <protection/>
    </xf>
    <xf numFmtId="176" fontId="3" fillId="33" borderId="97" xfId="0" applyNumberFormat="1" applyFont="1" applyFill="1" applyBorder="1" applyAlignment="1" applyProtection="1">
      <alignment/>
      <protection/>
    </xf>
    <xf numFmtId="176" fontId="4" fillId="48" borderId="100" xfId="0" applyNumberFormat="1" applyFont="1" applyFill="1" applyBorder="1" applyAlignment="1" applyProtection="1">
      <alignment/>
      <protection/>
    </xf>
    <xf numFmtId="176" fontId="4" fillId="5" borderId="100" xfId="0" applyNumberFormat="1" applyFont="1" applyFill="1" applyBorder="1" applyAlignment="1" applyProtection="1">
      <alignment/>
      <protection/>
    </xf>
    <xf numFmtId="176" fontId="3" fillId="5" borderId="101" xfId="0" applyNumberFormat="1" applyFont="1" applyFill="1" applyBorder="1" applyAlignment="1" applyProtection="1">
      <alignment/>
      <protection/>
    </xf>
    <xf numFmtId="176" fontId="4" fillId="39" borderId="102" xfId="0" applyNumberFormat="1" applyFont="1" applyFill="1" applyBorder="1" applyAlignment="1" applyProtection="1">
      <alignment/>
      <protection/>
    </xf>
    <xf numFmtId="176" fontId="3" fillId="39" borderId="103" xfId="0" applyNumberFormat="1" applyFont="1" applyFill="1" applyBorder="1" applyAlignment="1" applyProtection="1">
      <alignment/>
      <protection/>
    </xf>
    <xf numFmtId="176" fontId="4" fillId="39" borderId="104" xfId="0" applyNumberFormat="1" applyFont="1" applyFill="1" applyBorder="1" applyAlignment="1" applyProtection="1">
      <alignment/>
      <protection/>
    </xf>
    <xf numFmtId="176" fontId="3" fillId="39" borderId="105" xfId="0" applyNumberFormat="1" applyFont="1" applyFill="1" applyBorder="1" applyAlignment="1" applyProtection="1">
      <alignment/>
      <protection/>
    </xf>
    <xf numFmtId="176" fontId="3" fillId="48" borderId="101" xfId="0" applyNumberFormat="1" applyFont="1" applyFill="1" applyBorder="1" applyAlignment="1" applyProtection="1">
      <alignment/>
      <protection/>
    </xf>
    <xf numFmtId="176" fontId="4" fillId="47" borderId="93" xfId="0" applyNumberFormat="1" applyFont="1" applyFill="1" applyBorder="1" applyAlignment="1" applyProtection="1">
      <alignment/>
      <protection/>
    </xf>
    <xf numFmtId="176" fontId="3" fillId="47" borderId="97" xfId="0" applyNumberFormat="1" applyFont="1" applyFill="1" applyBorder="1" applyAlignment="1" applyProtection="1">
      <alignment/>
      <protection/>
    </xf>
    <xf numFmtId="176" fontId="4" fillId="33" borderId="104" xfId="0" applyNumberFormat="1" applyFont="1" applyFill="1" applyBorder="1" applyAlignment="1" applyProtection="1">
      <alignment/>
      <protection/>
    </xf>
    <xf numFmtId="176" fontId="3" fillId="33" borderId="105" xfId="0" applyNumberFormat="1" applyFont="1" applyFill="1" applyBorder="1" applyAlignment="1" applyProtection="1">
      <alignment/>
      <protection/>
    </xf>
    <xf numFmtId="183" fontId="157" fillId="39" borderId="25" xfId="0" applyNumberFormat="1" applyFont="1" applyFill="1" applyBorder="1" applyAlignment="1" applyProtection="1" quotePrefix="1">
      <alignment horizontal="center"/>
      <protection/>
    </xf>
    <xf numFmtId="183" fontId="164" fillId="42" borderId="25" xfId="0" applyNumberFormat="1" applyFont="1" applyFill="1" applyBorder="1" applyAlignment="1" applyProtection="1" quotePrefix="1">
      <alignment horizontal="center"/>
      <protection/>
    </xf>
    <xf numFmtId="183" fontId="165" fillId="41" borderId="25" xfId="0" applyNumberFormat="1" applyFont="1" applyFill="1" applyBorder="1" applyAlignment="1" applyProtection="1" quotePrefix="1">
      <alignment horizontal="center"/>
      <protection/>
    </xf>
    <xf numFmtId="183" fontId="3" fillId="33" borderId="106" xfId="0" applyNumberFormat="1" applyFont="1" applyFill="1" applyBorder="1" applyAlignment="1" applyProtection="1" quotePrefix="1">
      <alignment horizontal="center"/>
      <protection/>
    </xf>
    <xf numFmtId="174" fontId="21" fillId="38" borderId="107" xfId="0" applyNumberFormat="1" applyFont="1" applyFill="1" applyBorder="1" applyAlignment="1" applyProtection="1">
      <alignment horizontal="center"/>
      <protection/>
    </xf>
    <xf numFmtId="174" fontId="8" fillId="38" borderId="108" xfId="0" applyNumberFormat="1" applyFont="1" applyFill="1" applyBorder="1" applyAlignment="1" applyProtection="1">
      <alignment horizontal="center"/>
      <protection/>
    </xf>
    <xf numFmtId="174" fontId="166" fillId="38" borderId="107" xfId="0" applyNumberFormat="1" applyFont="1" applyFill="1" applyBorder="1" applyAlignment="1" applyProtection="1">
      <alignment horizontal="center"/>
      <protection/>
    </xf>
    <xf numFmtId="174" fontId="166" fillId="38" borderId="108" xfId="0" applyNumberFormat="1" applyFont="1" applyFill="1" applyBorder="1" applyAlignment="1" applyProtection="1">
      <alignment horizontal="center"/>
      <protection/>
    </xf>
    <xf numFmtId="174" fontId="9" fillId="33" borderId="109" xfId="0" applyNumberFormat="1" applyFont="1" applyFill="1" applyBorder="1" applyAlignment="1" applyProtection="1">
      <alignment horizontal="center"/>
      <protection/>
    </xf>
    <xf numFmtId="174" fontId="9" fillId="33" borderId="110" xfId="0" applyNumberFormat="1" applyFont="1" applyFill="1" applyBorder="1" applyAlignment="1" applyProtection="1">
      <alignment horizontal="center"/>
      <protection/>
    </xf>
    <xf numFmtId="1" fontId="4" fillId="33" borderId="50" xfId="0" applyNumberFormat="1" applyFont="1" applyFill="1" applyBorder="1" applyAlignment="1" applyProtection="1">
      <alignment/>
      <protection/>
    </xf>
    <xf numFmtId="1" fontId="62" fillId="33" borderId="61" xfId="0" applyNumberFormat="1" applyFont="1" applyFill="1" applyBorder="1" applyAlignment="1" applyProtection="1">
      <alignment/>
      <protection/>
    </xf>
    <xf numFmtId="0" fontId="62" fillId="33" borderId="61" xfId="0" applyFont="1" applyFill="1" applyBorder="1" applyAlignment="1" applyProtection="1">
      <alignment/>
      <protection/>
    </xf>
    <xf numFmtId="166" fontId="167" fillId="33" borderId="0" xfId="0" applyNumberFormat="1" applyFont="1" applyFill="1" applyBorder="1" applyAlignment="1" applyProtection="1" quotePrefix="1">
      <alignment/>
      <protection/>
    </xf>
    <xf numFmtId="16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76" fontId="3" fillId="33" borderId="96" xfId="0" applyNumberFormat="1" applyFont="1" applyFill="1" applyBorder="1" applyAlignment="1" applyProtection="1">
      <alignment/>
      <protection/>
    </xf>
    <xf numFmtId="176" fontId="43" fillId="44" borderId="111" xfId="0" applyNumberFormat="1" applyFont="1" applyFill="1" applyBorder="1" applyAlignment="1" applyProtection="1">
      <alignment/>
      <protection/>
    </xf>
    <xf numFmtId="176" fontId="43" fillId="44" borderId="96" xfId="0" applyNumberFormat="1" applyFont="1" applyFill="1" applyBorder="1" applyAlignment="1" applyProtection="1">
      <alignment/>
      <protection/>
    </xf>
    <xf numFmtId="176" fontId="43" fillId="44" borderId="112" xfId="0" applyNumberFormat="1" applyFont="1" applyFill="1" applyBorder="1" applyAlignment="1" applyProtection="1">
      <alignment/>
      <protection/>
    </xf>
    <xf numFmtId="176" fontId="3" fillId="33" borderId="112" xfId="0" applyNumberFormat="1" applyFont="1" applyFill="1" applyBorder="1" applyAlignment="1" applyProtection="1">
      <alignment/>
      <protection/>
    </xf>
    <xf numFmtId="176" fontId="12" fillId="44" borderId="113" xfId="0" applyNumberFormat="1" applyFont="1" applyFill="1" applyBorder="1" applyAlignment="1" applyProtection="1">
      <alignment/>
      <protection/>
    </xf>
    <xf numFmtId="176" fontId="43" fillId="44" borderId="114" xfId="0" applyNumberFormat="1" applyFont="1" applyFill="1" applyBorder="1" applyAlignment="1" applyProtection="1">
      <alignment/>
      <protection/>
    </xf>
    <xf numFmtId="176" fontId="12" fillId="44" borderId="113" xfId="59" applyNumberFormat="1" applyFont="1" applyFill="1" applyBorder="1" applyAlignment="1" applyProtection="1">
      <alignment/>
      <protection/>
    </xf>
    <xf numFmtId="0" fontId="168" fillId="49" borderId="0" xfId="60" applyFont="1" applyFill="1" applyBorder="1" applyAlignment="1" applyProtection="1">
      <alignment horizontal="center"/>
      <protection/>
    </xf>
    <xf numFmtId="166" fontId="167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62" fillId="33" borderId="0" xfId="0" applyNumberFormat="1" applyFont="1" applyFill="1" applyBorder="1" applyAlignment="1" applyProtection="1">
      <alignment/>
      <protection/>
    </xf>
    <xf numFmtId="0" fontId="14" fillId="35" borderId="0" xfId="62" applyFont="1" applyFill="1" applyBorder="1" applyAlignment="1" applyProtection="1">
      <alignment horizontal="center"/>
      <protection/>
    </xf>
    <xf numFmtId="0" fontId="14" fillId="0" borderId="0" xfId="62" applyFont="1" applyFill="1" applyProtection="1">
      <alignment/>
      <protection/>
    </xf>
    <xf numFmtId="38" fontId="21" fillId="45" borderId="0" xfId="63" applyNumberFormat="1" applyFont="1" applyFill="1" applyBorder="1" applyAlignment="1" applyProtection="1">
      <alignment/>
      <protection/>
    </xf>
    <xf numFmtId="0" fontId="169" fillId="35" borderId="20" xfId="62" applyFont="1" applyFill="1" applyBorder="1" applyAlignment="1" applyProtection="1">
      <alignment/>
      <protection/>
    </xf>
    <xf numFmtId="0" fontId="14" fillId="32" borderId="0" xfId="62" applyFont="1" applyFill="1" applyProtection="1">
      <alignment/>
      <protection/>
    </xf>
    <xf numFmtId="0" fontId="169" fillId="35" borderId="0" xfId="62" applyFont="1" applyFill="1" applyBorder="1" applyAlignment="1" applyProtection="1">
      <alignment/>
      <protection/>
    </xf>
    <xf numFmtId="0" fontId="168" fillId="33" borderId="0" xfId="60" applyFont="1" applyFill="1" applyBorder="1" applyAlignment="1" applyProtection="1">
      <alignment horizontal="center"/>
      <protection/>
    </xf>
    <xf numFmtId="164" fontId="65" fillId="50" borderId="32" xfId="62" applyNumberFormat="1" applyFont="1" applyFill="1" applyBorder="1" applyAlignment="1" applyProtection="1">
      <alignment horizontal="center" vertical="center"/>
      <protection locked="0"/>
    </xf>
    <xf numFmtId="166" fontId="149" fillId="32" borderId="0" xfId="63" applyNumberFormat="1" applyFont="1" applyFill="1" applyAlignment="1" applyProtection="1">
      <alignment/>
      <protection/>
    </xf>
    <xf numFmtId="0" fontId="152" fillId="35" borderId="0" xfId="62" applyFont="1" applyFill="1" applyBorder="1" applyProtection="1">
      <alignment/>
      <protection/>
    </xf>
    <xf numFmtId="0" fontId="170" fillId="35" borderId="0" xfId="62" applyFont="1" applyFill="1" applyBorder="1" applyProtection="1">
      <alignment/>
      <protection/>
    </xf>
    <xf numFmtId="0" fontId="170" fillId="35" borderId="0" xfId="62" applyFont="1" applyFill="1" applyProtection="1">
      <alignment/>
      <protection/>
    </xf>
    <xf numFmtId="172" fontId="158" fillId="41" borderId="26" xfId="0" applyNumberFormat="1" applyFont="1" applyFill="1" applyBorder="1" applyAlignment="1" applyProtection="1" quotePrefix="1">
      <alignment horizontal="center" vertical="top" wrapText="1"/>
      <protection/>
    </xf>
    <xf numFmtId="172" fontId="4" fillId="33" borderId="115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2" applyFont="1" applyFill="1" applyBorder="1" applyProtection="1">
      <alignment/>
      <protection/>
    </xf>
    <xf numFmtId="0" fontId="15" fillId="36" borderId="20" xfId="62" applyFont="1" applyFill="1" applyBorder="1" applyAlignment="1" applyProtection="1">
      <alignment/>
      <protection/>
    </xf>
    <xf numFmtId="0" fontId="19" fillId="36" borderId="0" xfId="62" applyFont="1" applyFill="1" applyProtection="1">
      <alignment/>
      <protection/>
    </xf>
    <xf numFmtId="164" fontId="13" fillId="36" borderId="32" xfId="62" applyNumberFormat="1" applyFont="1" applyFill="1" applyBorder="1" applyAlignment="1" applyProtection="1">
      <alignment horizontal="center" vertical="center"/>
      <protection/>
    </xf>
    <xf numFmtId="0" fontId="14" fillId="36" borderId="0" xfId="62" applyFont="1" applyFill="1" applyBorder="1" applyAlignment="1" applyProtection="1">
      <alignment horizontal="center"/>
      <protection/>
    </xf>
    <xf numFmtId="0" fontId="15" fillId="36" borderId="0" xfId="62" applyFont="1" applyFill="1" applyBorder="1" applyAlignment="1" applyProtection="1">
      <alignment/>
      <protection/>
    </xf>
    <xf numFmtId="0" fontId="14" fillId="33" borderId="0" xfId="62" applyFont="1" applyFill="1" applyProtection="1">
      <alignment/>
      <protection/>
    </xf>
    <xf numFmtId="0" fontId="19" fillId="36" borderId="0" xfId="62" applyFont="1" applyFill="1" applyBorder="1" applyProtection="1">
      <alignment/>
      <protection/>
    </xf>
    <xf numFmtId="166" fontId="8" fillId="33" borderId="0" xfId="63" applyNumberFormat="1" applyFont="1" applyFill="1" applyAlignment="1" applyProtection="1">
      <alignment/>
      <protection/>
    </xf>
    <xf numFmtId="0" fontId="67" fillId="33" borderId="0" xfId="0" applyFont="1" applyFill="1" applyAlignment="1" applyProtection="1" quotePrefix="1">
      <alignment horizontal="right"/>
      <protection/>
    </xf>
    <xf numFmtId="0" fontId="3" fillId="33" borderId="0" xfId="59" applyFont="1" applyFill="1" applyBorder="1" applyAlignment="1" applyProtection="1">
      <alignment horizontal="left"/>
      <protection/>
    </xf>
    <xf numFmtId="0" fontId="171" fillId="33" borderId="50" xfId="0" applyFont="1" applyFill="1" applyBorder="1" applyAlignment="1" applyProtection="1">
      <alignment horizontal="center"/>
      <protection/>
    </xf>
    <xf numFmtId="0" fontId="172" fillId="32" borderId="50" xfId="0" applyFont="1" applyFill="1" applyBorder="1" applyAlignment="1" applyProtection="1">
      <alignment horizontal="center"/>
      <protection locked="0"/>
    </xf>
    <xf numFmtId="164" fontId="173" fillId="33" borderId="32" xfId="62" applyNumberFormat="1" applyFont="1" applyFill="1" applyBorder="1" applyAlignment="1" applyProtection="1">
      <alignment horizontal="center" vertical="center"/>
      <protection/>
    </xf>
    <xf numFmtId="164" fontId="174" fillId="33" borderId="32" xfId="62" applyNumberFormat="1" applyFont="1" applyFill="1" applyBorder="1" applyAlignment="1" applyProtection="1">
      <alignment horizontal="center" vertical="center"/>
      <protection/>
    </xf>
    <xf numFmtId="0" fontId="9" fillId="33" borderId="32" xfId="62" applyNumberFormat="1" applyFont="1" applyFill="1" applyBorder="1" applyAlignment="1" applyProtection="1">
      <alignment horizontal="center" vertical="center"/>
      <protection/>
    </xf>
    <xf numFmtId="0" fontId="9" fillId="38" borderId="32" xfId="62" applyNumberFormat="1" applyFont="1" applyFill="1" applyBorder="1" applyAlignment="1" applyProtection="1">
      <alignment horizontal="center" vertical="center"/>
      <protection locked="0"/>
    </xf>
    <xf numFmtId="38" fontId="18" fillId="33" borderId="65" xfId="63" applyNumberFormat="1" applyFont="1" applyFill="1" applyBorder="1" applyAlignment="1" applyProtection="1">
      <alignment/>
      <protection/>
    </xf>
    <xf numFmtId="38" fontId="18" fillId="33" borderId="64" xfId="63" applyNumberFormat="1" applyFont="1" applyFill="1" applyBorder="1" applyAlignment="1" applyProtection="1">
      <alignment/>
      <protection/>
    </xf>
    <xf numFmtId="0" fontId="10" fillId="48" borderId="69" xfId="0" applyFont="1" applyFill="1" applyBorder="1" applyAlignment="1" applyProtection="1" quotePrefix="1">
      <alignment horizontal="left"/>
      <protection/>
    </xf>
    <xf numFmtId="38" fontId="15" fillId="45" borderId="47" xfId="63" applyNumberFormat="1" applyFont="1" applyFill="1" applyBorder="1" applyAlignment="1" applyProtection="1">
      <alignment/>
      <protection/>
    </xf>
    <xf numFmtId="0" fontId="2" fillId="43" borderId="33" xfId="0" applyFont="1" applyFill="1" applyBorder="1" applyAlignment="1" applyProtection="1">
      <alignment horizontal="left"/>
      <protection/>
    </xf>
    <xf numFmtId="0" fontId="3" fillId="33" borderId="116" xfId="0" applyFont="1" applyFill="1" applyBorder="1" applyAlignment="1" applyProtection="1">
      <alignment horizontal="left"/>
      <protection/>
    </xf>
    <xf numFmtId="0" fontId="3" fillId="33" borderId="117" xfId="0" applyFont="1" applyFill="1" applyBorder="1" applyAlignment="1" applyProtection="1">
      <alignment horizontal="center"/>
      <protection/>
    </xf>
    <xf numFmtId="0" fontId="3" fillId="33" borderId="118" xfId="0" applyFont="1" applyFill="1" applyBorder="1" applyAlignment="1" applyProtection="1">
      <alignment horizontal="center"/>
      <protection/>
    </xf>
    <xf numFmtId="0" fontId="153" fillId="38" borderId="0" xfId="57" applyFont="1" applyFill="1" applyBorder="1">
      <alignment/>
      <protection/>
    </xf>
    <xf numFmtId="0" fontId="32" fillId="38" borderId="0" xfId="57" applyFont="1" applyFill="1" applyBorder="1">
      <alignment/>
      <protection/>
    </xf>
    <xf numFmtId="168" fontId="175" fillId="33" borderId="0" xfId="57" applyNumberFormat="1" applyFont="1" applyFill="1" applyBorder="1" applyAlignment="1">
      <alignment/>
      <protection/>
    </xf>
    <xf numFmtId="0" fontId="17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0" fontId="22" fillId="33" borderId="0" xfId="57" applyFont="1" applyFill="1">
      <alignment/>
      <protection/>
    </xf>
    <xf numFmtId="171" fontId="175" fillId="33" borderId="0" xfId="57" applyNumberFormat="1" applyFont="1" applyFill="1" applyBorder="1" applyAlignment="1">
      <alignment/>
      <protection/>
    </xf>
    <xf numFmtId="171" fontId="176" fillId="51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171" fontId="152" fillId="33" borderId="0" xfId="57" applyNumberFormat="1" applyFont="1" applyFill="1" applyBorder="1" applyAlignment="1">
      <alignment/>
      <protection/>
    </xf>
    <xf numFmtId="171" fontId="70" fillId="51" borderId="0" xfId="57" applyNumberFormat="1" applyFont="1" applyFill="1" applyBorder="1" applyAlignment="1">
      <alignment horizontal="center"/>
      <protection/>
    </xf>
    <xf numFmtId="0" fontId="16" fillId="33" borderId="0" xfId="57" applyFont="1" applyFill="1" applyBorder="1">
      <alignment/>
      <protection/>
    </xf>
    <xf numFmtId="168" fontId="70" fillId="51" borderId="0" xfId="57" applyNumberFormat="1" applyFont="1" applyFill="1" applyBorder="1" applyAlignment="1">
      <alignment horizontal="center"/>
      <protection/>
    </xf>
    <xf numFmtId="0" fontId="6" fillId="33" borderId="66" xfId="0" applyFont="1" applyFill="1" applyBorder="1" applyAlignment="1" applyProtection="1">
      <alignment horizontal="right"/>
      <protection/>
    </xf>
    <xf numFmtId="176" fontId="6" fillId="33" borderId="66" xfId="0" applyNumberFormat="1" applyFont="1" applyFill="1" applyBorder="1" applyAlignment="1" applyProtection="1">
      <alignment horizontal="right"/>
      <protection/>
    </xf>
    <xf numFmtId="176" fontId="6" fillId="32" borderId="66" xfId="0" applyNumberFormat="1" applyFont="1" applyFill="1" applyBorder="1" applyAlignment="1" applyProtection="1">
      <alignment horizontal="right"/>
      <protection/>
    </xf>
    <xf numFmtId="172" fontId="4" fillId="33" borderId="115" xfId="0" applyNumberFormat="1" applyFont="1" applyFill="1" applyBorder="1" applyAlignment="1" applyProtection="1" quotePrefix="1">
      <alignment horizontal="center" wrapText="1"/>
      <protection/>
    </xf>
    <xf numFmtId="176" fontId="3" fillId="47" borderId="93" xfId="0" applyNumberFormat="1" applyFont="1" applyFill="1" applyBorder="1" applyAlignment="1" applyProtection="1">
      <alignment/>
      <protection/>
    </xf>
    <xf numFmtId="166" fontId="177" fillId="33" borderId="74" xfId="0" applyNumberFormat="1" applyFont="1" applyFill="1" applyBorder="1" applyAlignment="1" applyProtection="1" quotePrefix="1">
      <alignment/>
      <protection/>
    </xf>
    <xf numFmtId="166" fontId="178" fillId="33" borderId="74" xfId="0" applyNumberFormat="1" applyFont="1" applyFill="1" applyBorder="1" applyAlignment="1" applyProtection="1" quotePrefix="1">
      <alignment/>
      <protection/>
    </xf>
    <xf numFmtId="166" fontId="177" fillId="33" borderId="37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66" fontId="177" fillId="33" borderId="119" xfId="0" applyNumberFormat="1" applyFont="1" applyFill="1" applyBorder="1" applyAlignment="1" applyProtection="1" quotePrefix="1">
      <alignment/>
      <protection/>
    </xf>
    <xf numFmtId="166" fontId="177" fillId="32" borderId="37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66" fontId="177" fillId="32" borderId="119" xfId="0" applyNumberFormat="1" applyFont="1" applyFill="1" applyBorder="1" applyAlignment="1" applyProtection="1" quotePrefix="1">
      <alignment/>
      <protection/>
    </xf>
    <xf numFmtId="166" fontId="178" fillId="32" borderId="37" xfId="0" applyNumberFormat="1" applyFont="1" applyFill="1" applyBorder="1" applyAlignment="1" applyProtection="1" quotePrefix="1">
      <alignment/>
      <protection/>
    </xf>
    <xf numFmtId="166" fontId="177" fillId="33" borderId="90" xfId="0" applyNumberFormat="1" applyFont="1" applyFill="1" applyBorder="1" applyAlignment="1" applyProtection="1" quotePrefix="1">
      <alignment/>
      <protection/>
    </xf>
    <xf numFmtId="166" fontId="178" fillId="33" borderId="91" xfId="0" applyNumberFormat="1" applyFont="1" applyFill="1" applyBorder="1" applyAlignment="1" applyProtection="1" quotePrefix="1">
      <alignment/>
      <protection/>
    </xf>
    <xf numFmtId="166" fontId="178" fillId="33" borderId="37" xfId="0" applyNumberFormat="1" applyFont="1" applyFill="1" applyBorder="1" applyAlignment="1" applyProtection="1" quotePrefix="1">
      <alignment/>
      <protection/>
    </xf>
    <xf numFmtId="0" fontId="44" fillId="33" borderId="120" xfId="62" applyFont="1" applyFill="1" applyBorder="1" applyProtection="1">
      <alignment/>
      <protection/>
    </xf>
    <xf numFmtId="0" fontId="44" fillId="33" borderId="48" xfId="62" applyFont="1" applyFill="1" applyBorder="1" applyProtection="1">
      <alignment/>
      <protection/>
    </xf>
    <xf numFmtId="0" fontId="44" fillId="33" borderId="34" xfId="62" applyFont="1" applyFill="1" applyBorder="1" applyProtection="1">
      <alignment/>
      <protection/>
    </xf>
    <xf numFmtId="174" fontId="48" fillId="52" borderId="121" xfId="0" applyNumberFormat="1" applyFont="1" applyFill="1" applyBorder="1" applyAlignment="1" applyProtection="1">
      <alignment horizontal="center"/>
      <protection/>
    </xf>
    <xf numFmtId="174" fontId="49" fillId="43" borderId="121" xfId="0" applyNumberFormat="1" applyFont="1" applyFill="1" applyBorder="1" applyAlignment="1" applyProtection="1">
      <alignment horizontal="center"/>
      <protection/>
    </xf>
    <xf numFmtId="174" fontId="179" fillId="52" borderId="121" xfId="0" applyNumberFormat="1" applyFont="1" applyFill="1" applyBorder="1" applyAlignment="1" applyProtection="1">
      <alignment horizontal="center"/>
      <protection/>
    </xf>
    <xf numFmtId="174" fontId="180" fillId="43" borderId="121" xfId="0" applyNumberFormat="1" applyFont="1" applyFill="1" applyBorder="1" applyAlignment="1" applyProtection="1">
      <alignment horizontal="center"/>
      <protection/>
    </xf>
    <xf numFmtId="174" fontId="48" fillId="53" borderId="121" xfId="0" applyNumberFormat="1" applyFont="1" applyFill="1" applyBorder="1" applyAlignment="1" applyProtection="1">
      <alignment horizontal="center"/>
      <protection/>
    </xf>
    <xf numFmtId="174" fontId="49" fillId="53" borderId="121" xfId="0" applyNumberFormat="1" applyFont="1" applyFill="1" applyBorder="1" applyAlignment="1" applyProtection="1">
      <alignment horizontal="center"/>
      <protection/>
    </xf>
    <xf numFmtId="174" fontId="181" fillId="53" borderId="121" xfId="0" applyNumberFormat="1" applyFont="1" applyFill="1" applyBorder="1" applyAlignment="1" applyProtection="1">
      <alignment horizontal="center"/>
      <protection/>
    </xf>
    <xf numFmtId="174" fontId="180" fillId="53" borderId="121" xfId="0" applyNumberFormat="1" applyFont="1" applyFill="1" applyBorder="1" applyAlignment="1" applyProtection="1">
      <alignment horizontal="center"/>
      <protection/>
    </xf>
    <xf numFmtId="174" fontId="48" fillId="40" borderId="121" xfId="0" applyNumberFormat="1" applyFont="1" applyFill="1" applyBorder="1" applyAlignment="1" applyProtection="1">
      <alignment horizontal="center"/>
      <protection/>
    </xf>
    <xf numFmtId="174" fontId="49" fillId="40" borderId="121" xfId="0" applyNumberFormat="1" applyFont="1" applyFill="1" applyBorder="1" applyAlignment="1" applyProtection="1">
      <alignment horizontal="center"/>
      <protection/>
    </xf>
    <xf numFmtId="174" fontId="182" fillId="40" borderId="121" xfId="0" applyNumberFormat="1" applyFont="1" applyFill="1" applyBorder="1" applyAlignment="1" applyProtection="1">
      <alignment horizontal="center"/>
      <protection/>
    </xf>
    <xf numFmtId="174" fontId="183" fillId="40" borderId="121" xfId="0" applyNumberFormat="1" applyFont="1" applyFill="1" applyBorder="1" applyAlignment="1" applyProtection="1">
      <alignment horizontal="center"/>
      <protection/>
    </xf>
    <xf numFmtId="174" fontId="21" fillId="38" borderId="122" xfId="0" applyNumberFormat="1" applyFont="1" applyFill="1" applyBorder="1" applyAlignment="1" applyProtection="1">
      <alignment horizontal="center"/>
      <protection/>
    </xf>
    <xf numFmtId="174" fontId="8" fillId="38" borderId="123" xfId="0" applyNumberFormat="1" applyFont="1" applyFill="1" applyBorder="1" applyAlignment="1" applyProtection="1">
      <alignment horizontal="center"/>
      <protection/>
    </xf>
    <xf numFmtId="174" fontId="166" fillId="38" borderId="122" xfId="0" applyNumberFormat="1" applyFont="1" applyFill="1" applyBorder="1" applyAlignment="1" applyProtection="1">
      <alignment horizontal="center"/>
      <protection/>
    </xf>
    <xf numFmtId="174" fontId="166" fillId="38" borderId="123" xfId="0" applyNumberFormat="1" applyFont="1" applyFill="1" applyBorder="1" applyAlignment="1" applyProtection="1">
      <alignment horizontal="center"/>
      <protection/>
    </xf>
    <xf numFmtId="166" fontId="12" fillId="32" borderId="122" xfId="0" applyNumberFormat="1" applyFont="1" applyFill="1" applyBorder="1" applyAlignment="1" applyProtection="1">
      <alignment horizontal="center"/>
      <protection/>
    </xf>
    <xf numFmtId="166" fontId="43" fillId="32" borderId="109" xfId="0" applyNumberFormat="1" applyFont="1" applyFill="1" applyBorder="1" applyAlignment="1" applyProtection="1">
      <alignment horizontal="center"/>
      <protection/>
    </xf>
    <xf numFmtId="166" fontId="12" fillId="43" borderId="123" xfId="0" applyNumberFormat="1" applyFont="1" applyFill="1" applyBorder="1" applyAlignment="1" applyProtection="1">
      <alignment horizontal="center"/>
      <protection locked="0"/>
    </xf>
    <xf numFmtId="166" fontId="43" fillId="43" borderId="110" xfId="0" applyNumberFormat="1" applyFont="1" applyFill="1" applyBorder="1" applyAlignment="1" applyProtection="1">
      <alignment horizontal="center"/>
      <protection locked="0"/>
    </xf>
    <xf numFmtId="168" fontId="175" fillId="32" borderId="0" xfId="57" applyNumberFormat="1" applyFont="1" applyFill="1" applyBorder="1" applyAlignment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3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17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0" fontId="9" fillId="32" borderId="22" xfId="57" applyFont="1" applyFill="1" applyBorder="1">
      <alignment/>
      <protection/>
    </xf>
    <xf numFmtId="169" fontId="175" fillId="38" borderId="0" xfId="57" applyNumberFormat="1" applyFont="1" applyFill="1" applyBorder="1">
      <alignment/>
      <protection/>
    </xf>
    <xf numFmtId="171" fontId="175" fillId="32" borderId="0" xfId="57" applyNumberFormat="1" applyFont="1" applyFill="1" applyBorder="1" applyAlignment="1">
      <alignment horizontal="center"/>
      <protection/>
    </xf>
    <xf numFmtId="171" fontId="176" fillId="33" borderId="0" xfId="57" applyNumberFormat="1" applyFont="1" applyFill="1" applyBorder="1" applyAlignment="1">
      <alignment horizontal="center"/>
      <protection/>
    </xf>
    <xf numFmtId="169" fontId="176" fillId="51" borderId="0" xfId="57" applyNumberFormat="1" applyFont="1" applyFill="1" applyBorder="1" applyAlignment="1">
      <alignment horizontal="center"/>
      <protection/>
    </xf>
    <xf numFmtId="169" fontId="175" fillId="33" borderId="0" xfId="57" applyNumberFormat="1" applyFont="1" applyFill="1" applyBorder="1" applyAlignment="1">
      <alignment horizontal="center"/>
      <protection/>
    </xf>
    <xf numFmtId="168" fontId="175" fillId="32" borderId="0" xfId="57" applyNumberFormat="1" applyFont="1" applyFill="1" applyBorder="1" applyAlignment="1">
      <alignment horizontal="center"/>
      <protection/>
    </xf>
    <xf numFmtId="170" fontId="175" fillId="32" borderId="20" xfId="57" applyNumberFormat="1" applyFont="1" applyFill="1" applyBorder="1" applyAlignment="1">
      <alignment horizontal="center"/>
      <protection/>
    </xf>
    <xf numFmtId="169" fontId="8" fillId="33" borderId="0" xfId="57" applyNumberFormat="1" applyFont="1" applyFill="1" applyBorder="1" applyAlignment="1">
      <alignment horizontal="left"/>
      <protection/>
    </xf>
    <xf numFmtId="170" fontId="8" fillId="33" borderId="0" xfId="57" applyNumberFormat="1" applyFont="1" applyFill="1" applyBorder="1" applyAlignment="1">
      <alignment horizontal="left"/>
      <protection/>
    </xf>
    <xf numFmtId="170" fontId="175" fillId="38" borderId="0" xfId="57" applyNumberFormat="1" applyFont="1" applyFill="1" applyBorder="1" applyAlignment="1">
      <alignment horizontal="center"/>
      <protection/>
    </xf>
    <xf numFmtId="178" fontId="184" fillId="46" borderId="33" xfId="57" applyNumberFormat="1" applyFont="1" applyFill="1" applyBorder="1" applyAlignment="1" applyProtection="1">
      <alignment horizontal="center" vertical="center"/>
      <protection locked="0"/>
    </xf>
    <xf numFmtId="178" fontId="184" fillId="46" borderId="34" xfId="57" applyNumberFormat="1" applyFont="1" applyFill="1" applyBorder="1" applyAlignment="1" applyProtection="1">
      <alignment horizontal="center" vertical="center"/>
      <protection locked="0"/>
    </xf>
    <xf numFmtId="0" fontId="4" fillId="33" borderId="71" xfId="59" applyFont="1" applyFill="1" applyBorder="1" applyAlignment="1" applyProtection="1">
      <alignment horizontal="center"/>
      <protection/>
    </xf>
    <xf numFmtId="0" fontId="4" fillId="33" borderId="43" xfId="59" applyFont="1" applyFill="1" applyBorder="1" applyAlignment="1" applyProtection="1">
      <alignment horizontal="center"/>
      <protection/>
    </xf>
    <xf numFmtId="0" fontId="4" fillId="33" borderId="44" xfId="59" applyFont="1" applyFill="1" applyBorder="1" applyAlignment="1" applyProtection="1">
      <alignment horizontal="center"/>
      <protection/>
    </xf>
    <xf numFmtId="38" fontId="21" fillId="46" borderId="47" xfId="63" applyNumberFormat="1" applyFont="1" applyFill="1" applyBorder="1" applyAlignment="1" applyProtection="1">
      <alignment horizontal="center"/>
      <protection/>
    </xf>
    <xf numFmtId="38" fontId="21" fillId="46" borderId="48" xfId="63" applyNumberFormat="1" applyFont="1" applyFill="1" applyBorder="1" applyAlignment="1" applyProtection="1">
      <alignment horizontal="center"/>
      <protection/>
    </xf>
    <xf numFmtId="38" fontId="21" fillId="46" borderId="49" xfId="63" applyNumberFormat="1" applyFont="1" applyFill="1" applyBorder="1" applyAlignment="1" applyProtection="1">
      <alignment horizontal="center"/>
      <protection/>
    </xf>
    <xf numFmtId="38" fontId="9" fillId="33" borderId="64" xfId="63" applyNumberFormat="1" applyFont="1" applyFill="1" applyBorder="1" applyAlignment="1" applyProtection="1">
      <alignment horizontal="center"/>
      <protection/>
    </xf>
    <xf numFmtId="38" fontId="9" fillId="33" borderId="52" xfId="63" applyNumberFormat="1" applyFont="1" applyFill="1" applyBorder="1" applyAlignment="1" applyProtection="1">
      <alignment horizontal="center"/>
      <protection/>
    </xf>
    <xf numFmtId="38" fontId="9" fillId="33" borderId="53" xfId="63" applyNumberFormat="1" applyFont="1" applyFill="1" applyBorder="1" applyAlignment="1" applyProtection="1">
      <alignment horizontal="center"/>
      <protection/>
    </xf>
    <xf numFmtId="0" fontId="4" fillId="48" borderId="69" xfId="59" applyFont="1" applyFill="1" applyBorder="1" applyAlignment="1" applyProtection="1" quotePrefix="1">
      <alignment horizontal="center"/>
      <protection/>
    </xf>
    <xf numFmtId="0" fontId="4" fillId="48" borderId="45" xfId="59" applyFont="1" applyFill="1" applyBorder="1" applyAlignment="1" applyProtection="1" quotePrefix="1">
      <alignment horizontal="center"/>
      <protection/>
    </xf>
    <xf numFmtId="0" fontId="4" fillId="48" borderId="46" xfId="59" applyFont="1" applyFill="1" applyBorder="1" applyAlignment="1" applyProtection="1" quotePrefix="1">
      <alignment horizontal="center"/>
      <protection/>
    </xf>
    <xf numFmtId="38" fontId="9" fillId="33" borderId="67" xfId="63" applyNumberFormat="1" applyFont="1" applyFill="1" applyBorder="1" applyAlignment="1" applyProtection="1">
      <alignment horizontal="center"/>
      <protection/>
    </xf>
    <xf numFmtId="38" fontId="9" fillId="33" borderId="50" xfId="63" applyNumberFormat="1" applyFont="1" applyFill="1" applyBorder="1" applyAlignment="1" applyProtection="1">
      <alignment horizontal="center"/>
      <protection/>
    </xf>
    <xf numFmtId="38" fontId="9" fillId="33" borderId="51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38" fontId="56" fillId="33" borderId="67" xfId="63" applyNumberFormat="1" applyFont="1" applyFill="1" applyBorder="1" applyAlignment="1" applyProtection="1">
      <alignment horizontal="center"/>
      <protection/>
    </xf>
    <xf numFmtId="38" fontId="56" fillId="33" borderId="50" xfId="63" applyNumberFormat="1" applyFont="1" applyFill="1" applyBorder="1" applyAlignment="1" applyProtection="1">
      <alignment horizontal="center"/>
      <protection/>
    </xf>
    <xf numFmtId="38" fontId="56" fillId="33" borderId="51" xfId="63" applyNumberFormat="1" applyFont="1" applyFill="1" applyBorder="1" applyAlignment="1" applyProtection="1">
      <alignment horizontal="center"/>
      <protection/>
    </xf>
    <xf numFmtId="38" fontId="14" fillId="33" borderId="65" xfId="63" applyNumberFormat="1" applyFont="1" applyFill="1" applyBorder="1" applyAlignment="1" applyProtection="1">
      <alignment horizontal="center"/>
      <protection/>
    </xf>
    <xf numFmtId="38" fontId="14" fillId="33" borderId="54" xfId="63" applyNumberFormat="1" applyFont="1" applyFill="1" applyBorder="1" applyAlignment="1" applyProtection="1">
      <alignment horizontal="center"/>
      <protection/>
    </xf>
    <xf numFmtId="38" fontId="14" fillId="33" borderId="55" xfId="63" applyNumberFormat="1" applyFont="1" applyFill="1" applyBorder="1" applyAlignment="1" applyProtection="1">
      <alignment horizontal="center"/>
      <protection/>
    </xf>
    <xf numFmtId="0" fontId="4" fillId="5" borderId="69" xfId="59" applyFont="1" applyFill="1" applyBorder="1" applyAlignment="1" applyProtection="1">
      <alignment horizontal="center"/>
      <protection/>
    </xf>
    <xf numFmtId="0" fontId="4" fillId="5" borderId="45" xfId="59" applyFont="1" applyFill="1" applyBorder="1" applyAlignment="1" applyProtection="1">
      <alignment horizontal="center"/>
      <protection/>
    </xf>
    <xf numFmtId="0" fontId="4" fillId="5" borderId="46" xfId="59" applyFont="1" applyFill="1" applyBorder="1" applyAlignment="1" applyProtection="1">
      <alignment horizontal="center"/>
      <protection/>
    </xf>
    <xf numFmtId="38" fontId="162" fillId="47" borderId="65" xfId="63" applyNumberFormat="1" applyFont="1" applyFill="1" applyBorder="1" applyAlignment="1" applyProtection="1">
      <alignment horizontal="center"/>
      <protection/>
    </xf>
    <xf numFmtId="38" fontId="162" fillId="47" borderId="54" xfId="63" applyNumberFormat="1" applyFont="1" applyFill="1" applyBorder="1" applyAlignment="1" applyProtection="1">
      <alignment horizontal="center"/>
      <protection/>
    </xf>
    <xf numFmtId="38" fontId="162" fillId="47" borderId="55" xfId="63" applyNumberFormat="1" applyFont="1" applyFill="1" applyBorder="1" applyAlignment="1" applyProtection="1">
      <alignment horizontal="center"/>
      <protection/>
    </xf>
    <xf numFmtId="38" fontId="9" fillId="33" borderId="65" xfId="63" applyNumberFormat="1" applyFont="1" applyFill="1" applyBorder="1" applyAlignment="1" applyProtection="1">
      <alignment horizontal="center"/>
      <protection/>
    </xf>
    <xf numFmtId="38" fontId="9" fillId="33" borderId="54" xfId="63" applyNumberFormat="1" applyFont="1" applyFill="1" applyBorder="1" applyAlignment="1" applyProtection="1">
      <alignment horizontal="center"/>
      <protection/>
    </xf>
    <xf numFmtId="38" fontId="9" fillId="33" borderId="55" xfId="63" applyNumberFormat="1" applyFont="1" applyFill="1" applyBorder="1" applyAlignment="1" applyProtection="1">
      <alignment horizontal="center"/>
      <protection/>
    </xf>
    <xf numFmtId="0" fontId="4" fillId="39" borderId="69" xfId="59" applyFont="1" applyFill="1" applyBorder="1" applyAlignment="1" applyProtection="1">
      <alignment horizontal="center"/>
      <protection/>
    </xf>
    <xf numFmtId="0" fontId="4" fillId="39" borderId="45" xfId="59" applyFont="1" applyFill="1" applyBorder="1" applyAlignment="1" applyProtection="1">
      <alignment horizontal="center"/>
      <protection/>
    </xf>
    <xf numFmtId="0" fontId="4" fillId="39" borderId="46" xfId="59" applyFont="1" applyFill="1" applyBorder="1" applyAlignment="1" applyProtection="1">
      <alignment horizontal="center"/>
      <protection/>
    </xf>
    <xf numFmtId="38" fontId="29" fillId="44" borderId="56" xfId="63" applyNumberFormat="1" applyFont="1" applyFill="1" applyBorder="1" applyAlignment="1" applyProtection="1">
      <alignment horizontal="center"/>
      <protection/>
    </xf>
    <xf numFmtId="38" fontId="29" fillId="44" borderId="58" xfId="63" applyNumberFormat="1" applyFont="1" applyFill="1" applyBorder="1" applyAlignment="1" applyProtection="1">
      <alignment horizontal="center"/>
      <protection/>
    </xf>
    <xf numFmtId="38" fontId="29" fillId="44" borderId="59" xfId="63" applyNumberFormat="1" applyFont="1" applyFill="1" applyBorder="1" applyAlignment="1" applyProtection="1">
      <alignment horizontal="center"/>
      <protection/>
    </xf>
    <xf numFmtId="38" fontId="29" fillId="44" borderId="64" xfId="63" applyNumberFormat="1" applyFont="1" applyFill="1" applyBorder="1" applyAlignment="1" applyProtection="1">
      <alignment horizontal="center"/>
      <protection/>
    </xf>
    <xf numFmtId="38" fontId="29" fillId="44" borderId="52" xfId="63" applyNumberFormat="1" applyFont="1" applyFill="1" applyBorder="1" applyAlignment="1" applyProtection="1">
      <alignment horizontal="center"/>
      <protection/>
    </xf>
    <xf numFmtId="38" fontId="29" fillId="44" borderId="53" xfId="63" applyNumberFormat="1" applyFont="1" applyFill="1" applyBorder="1" applyAlignment="1" applyProtection="1">
      <alignment horizontal="center"/>
      <protection/>
    </xf>
    <xf numFmtId="38" fontId="29" fillId="44" borderId="65" xfId="63" applyNumberFormat="1" applyFont="1" applyFill="1" applyBorder="1" applyAlignment="1" applyProtection="1">
      <alignment horizontal="center"/>
      <protection/>
    </xf>
    <xf numFmtId="38" fontId="29" fillId="44" borderId="54" xfId="63" applyNumberFormat="1" applyFont="1" applyFill="1" applyBorder="1" applyAlignment="1" applyProtection="1">
      <alignment horizontal="center"/>
      <protection/>
    </xf>
    <xf numFmtId="38" fontId="29" fillId="44" borderId="55" xfId="63" applyNumberFormat="1" applyFont="1" applyFill="1" applyBorder="1" applyAlignment="1" applyProtection="1">
      <alignment horizontal="center"/>
      <protection/>
    </xf>
    <xf numFmtId="0" fontId="185" fillId="32" borderId="0" xfId="59" applyFont="1" applyFill="1" applyBorder="1" applyAlignment="1" applyProtection="1">
      <alignment horizontal="center"/>
      <protection/>
    </xf>
    <xf numFmtId="177" fontId="159" fillId="33" borderId="33" xfId="59" applyNumberFormat="1" applyFont="1" applyFill="1" applyBorder="1" applyAlignment="1" applyProtection="1">
      <alignment horizontal="center"/>
      <protection/>
    </xf>
    <xf numFmtId="177" fontId="159" fillId="33" borderId="48" xfId="59" applyNumberFormat="1" applyFont="1" applyFill="1" applyBorder="1" applyAlignment="1" applyProtection="1">
      <alignment horizontal="center"/>
      <protection/>
    </xf>
    <xf numFmtId="177" fontId="159" fillId="33" borderId="34" xfId="59" applyNumberFormat="1" applyFont="1" applyFill="1" applyBorder="1" applyAlignment="1" applyProtection="1">
      <alignment horizontal="center"/>
      <protection/>
    </xf>
    <xf numFmtId="0" fontId="10" fillId="39" borderId="116" xfId="57" applyFont="1" applyFill="1" applyBorder="1" applyAlignment="1" applyProtection="1">
      <alignment horizontal="center" vertical="center"/>
      <protection/>
    </xf>
    <xf numFmtId="0" fontId="10" fillId="39" borderId="117" xfId="57" applyFont="1" applyFill="1" applyBorder="1" applyAlignment="1" applyProtection="1">
      <alignment horizontal="center" vertical="center"/>
      <protection/>
    </xf>
    <xf numFmtId="0" fontId="10" fillId="39" borderId="118" xfId="57" applyFont="1" applyFill="1" applyBorder="1" applyAlignment="1" applyProtection="1">
      <alignment horizontal="center" vertical="center"/>
      <protection/>
    </xf>
    <xf numFmtId="0" fontId="10" fillId="33" borderId="47" xfId="59" applyFont="1" applyFill="1" applyBorder="1" applyAlignment="1" applyProtection="1">
      <alignment horizontal="center" vertical="center" wrapText="1"/>
      <protection/>
    </xf>
    <xf numFmtId="0" fontId="10" fillId="33" borderId="48" xfId="59" applyFont="1" applyFill="1" applyBorder="1" applyAlignment="1" applyProtection="1">
      <alignment horizontal="center" vertical="center" wrapText="1"/>
      <protection/>
    </xf>
    <xf numFmtId="0" fontId="10" fillId="33" borderId="49" xfId="59" applyFont="1" applyFill="1" applyBorder="1" applyAlignment="1" applyProtection="1">
      <alignment horizontal="center" vertical="center" wrapText="1"/>
      <protection/>
    </xf>
    <xf numFmtId="0" fontId="17" fillId="50" borderId="17" xfId="62" applyFont="1" applyFill="1" applyBorder="1" applyAlignment="1" applyProtection="1">
      <alignment horizontal="center" vertical="top"/>
      <protection/>
    </xf>
    <xf numFmtId="0" fontId="17" fillId="50" borderId="0" xfId="62" applyFont="1" applyFill="1" applyBorder="1" applyAlignment="1" applyProtection="1">
      <alignment horizontal="center" vertical="top"/>
      <protection/>
    </xf>
    <xf numFmtId="0" fontId="17" fillId="50" borderId="18" xfId="62" applyFont="1" applyFill="1" applyBorder="1" applyAlignment="1" applyProtection="1">
      <alignment horizontal="center" vertical="top"/>
      <protection/>
    </xf>
    <xf numFmtId="177" fontId="186" fillId="32" borderId="0" xfId="59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179" fontId="149" fillId="33" borderId="33" xfId="61" applyNumberFormat="1" applyFont="1" applyFill="1" applyBorder="1" applyAlignment="1" applyProtection="1" quotePrefix="1">
      <alignment horizontal="center" vertical="center"/>
      <protection locked="0"/>
    </xf>
    <xf numFmtId="179" fontId="149" fillId="33" borderId="34" xfId="61" applyNumberFormat="1" applyFont="1" applyFill="1" applyBorder="1" applyAlignment="1" applyProtection="1" quotePrefix="1">
      <alignment horizontal="center" vertical="center"/>
      <protection locked="0"/>
    </xf>
    <xf numFmtId="0" fontId="141" fillId="36" borderId="33" xfId="53" applyFill="1" applyBorder="1" applyAlignment="1" applyProtection="1">
      <alignment horizontal="center" vertical="center"/>
      <protection locked="0"/>
    </xf>
    <xf numFmtId="0" fontId="187" fillId="36" borderId="48" xfId="53" applyFont="1" applyFill="1" applyBorder="1" applyAlignment="1" applyProtection="1">
      <alignment horizontal="center" vertical="center"/>
      <protection locked="0"/>
    </xf>
    <xf numFmtId="0" fontId="187" fillId="36" borderId="34" xfId="53" applyFont="1" applyFill="1" applyBorder="1" applyAlignment="1" applyProtection="1">
      <alignment horizontal="center" vertical="center"/>
      <protection locked="0"/>
    </xf>
    <xf numFmtId="38" fontId="141" fillId="33" borderId="33" xfId="53" applyNumberFormat="1" applyFill="1" applyBorder="1" applyAlignment="1" applyProtection="1">
      <alignment horizontal="center" vertical="center"/>
      <protection locked="0"/>
    </xf>
    <xf numFmtId="38" fontId="188" fillId="33" borderId="48" xfId="53" applyNumberFormat="1" applyFont="1" applyFill="1" applyBorder="1" applyAlignment="1" applyProtection="1">
      <alignment horizontal="center" vertical="center"/>
      <protection locked="0"/>
    </xf>
    <xf numFmtId="38" fontId="188" fillId="33" borderId="34" xfId="53" applyNumberFormat="1" applyFont="1" applyFill="1" applyBorder="1" applyAlignment="1" applyProtection="1">
      <alignment horizontal="center" vertical="center"/>
      <protection locked="0"/>
    </xf>
    <xf numFmtId="0" fontId="27" fillId="50" borderId="124" xfId="62" applyFont="1" applyFill="1" applyBorder="1" applyAlignment="1" applyProtection="1" quotePrefix="1">
      <alignment horizontal="center" wrapText="1"/>
      <protection locked="0"/>
    </xf>
    <xf numFmtId="0" fontId="27" fillId="50" borderId="58" xfId="62" applyFont="1" applyFill="1" applyBorder="1" applyAlignment="1" applyProtection="1">
      <alignment horizontal="center" wrapText="1"/>
      <protection locked="0"/>
    </xf>
    <xf numFmtId="0" fontId="27" fillId="50" borderId="125" xfId="62" applyFont="1" applyFill="1" applyBorder="1" applyAlignment="1" applyProtection="1">
      <alignment horizontal="center" wrapText="1"/>
      <protection locked="0"/>
    </xf>
    <xf numFmtId="1" fontId="62" fillId="33" borderId="33" xfId="0" applyNumberFormat="1" applyFont="1" applyFill="1" applyBorder="1" applyAlignment="1" applyProtection="1">
      <alignment horizontal="center"/>
      <protection locked="0"/>
    </xf>
    <xf numFmtId="1" fontId="62" fillId="33" borderId="48" xfId="0" applyNumberFormat="1" applyFont="1" applyFill="1" applyBorder="1" applyAlignment="1" applyProtection="1">
      <alignment horizontal="center"/>
      <protection locked="0"/>
    </xf>
    <xf numFmtId="1" fontId="62" fillId="33" borderId="34" xfId="0" applyNumberFormat="1" applyFont="1" applyFill="1" applyBorder="1" applyAlignment="1" applyProtection="1">
      <alignment horizontal="center"/>
      <protection locked="0"/>
    </xf>
    <xf numFmtId="0" fontId="189" fillId="32" borderId="50" xfId="57" applyFont="1" applyFill="1" applyBorder="1" applyAlignment="1" applyProtection="1" quotePrefix="1">
      <alignment horizontal="center"/>
      <protection/>
    </xf>
    <xf numFmtId="0" fontId="190" fillId="38" borderId="21" xfId="62" applyFont="1" applyFill="1" applyBorder="1" applyAlignment="1" applyProtection="1">
      <alignment horizontal="center" vertical="center" wrapText="1"/>
      <protection locked="0"/>
    </xf>
    <xf numFmtId="0" fontId="190" fillId="38" borderId="22" xfId="62" applyFont="1" applyFill="1" applyBorder="1" applyAlignment="1" applyProtection="1">
      <alignment horizontal="center" vertical="center" wrapText="1"/>
      <protection locked="0"/>
    </xf>
    <xf numFmtId="0" fontId="190" fillId="38" borderId="23" xfId="62" applyFont="1" applyFill="1" applyBorder="1" applyAlignment="1" applyProtection="1">
      <alignment horizontal="center" vertical="center" wrapText="1"/>
      <protection locked="0"/>
    </xf>
    <xf numFmtId="0" fontId="191" fillId="33" borderId="66" xfId="60" applyFont="1" applyFill="1" applyBorder="1" applyAlignment="1" applyProtection="1">
      <alignment horizontal="center"/>
      <protection/>
    </xf>
    <xf numFmtId="0" fontId="191" fillId="33" borderId="0" xfId="60" applyFont="1" applyFill="1" applyBorder="1" applyAlignment="1" applyProtection="1">
      <alignment horizontal="center"/>
      <protection/>
    </xf>
    <xf numFmtId="0" fontId="191" fillId="33" borderId="35" xfId="60" applyFont="1" applyFill="1" applyBorder="1" applyAlignment="1" applyProtection="1">
      <alignment horizontal="center"/>
      <protection/>
    </xf>
    <xf numFmtId="0" fontId="168" fillId="49" borderId="119" xfId="60" applyFont="1" applyFill="1" applyBorder="1" applyAlignment="1" applyProtection="1">
      <alignment horizontal="center"/>
      <protection/>
    </xf>
    <xf numFmtId="0" fontId="39" fillId="33" borderId="0" xfId="59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77" fontId="186" fillId="33" borderId="0" xfId="59" applyNumberFormat="1" applyFont="1" applyFill="1" applyBorder="1" applyAlignment="1" applyProtection="1">
      <alignment horizontal="center"/>
      <protection/>
    </xf>
    <xf numFmtId="0" fontId="189" fillId="33" borderId="50" xfId="57" applyFont="1" applyFill="1" applyBorder="1" applyAlignment="1" applyProtection="1" quotePrefix="1">
      <alignment horizontal="center"/>
      <protection/>
    </xf>
    <xf numFmtId="177" fontId="4" fillId="32" borderId="33" xfId="59" applyNumberFormat="1" applyFont="1" applyFill="1" applyBorder="1" applyAlignment="1" applyProtection="1">
      <alignment horizontal="center"/>
      <protection/>
    </xf>
    <xf numFmtId="177" fontId="4" fillId="32" borderId="48" xfId="59" applyNumberFormat="1" applyFont="1" applyFill="1" applyBorder="1" applyAlignment="1" applyProtection="1">
      <alignment horizontal="center"/>
      <protection/>
    </xf>
    <xf numFmtId="177" fontId="4" fillId="32" borderId="34" xfId="59" applyNumberFormat="1" applyFont="1" applyFill="1" applyBorder="1" applyAlignment="1" applyProtection="1">
      <alignment horizontal="center"/>
      <protection/>
    </xf>
    <xf numFmtId="0" fontId="191" fillId="33" borderId="119" xfId="60" applyFont="1" applyFill="1" applyBorder="1" applyAlignment="1" applyProtection="1">
      <alignment horizontal="center"/>
      <protection/>
    </xf>
    <xf numFmtId="0" fontId="191" fillId="33" borderId="126" xfId="60" applyFont="1" applyFill="1" applyBorder="1" applyAlignment="1" applyProtection="1">
      <alignment horizontal="center"/>
      <protection/>
    </xf>
    <xf numFmtId="0" fontId="21" fillId="36" borderId="124" xfId="62" applyFont="1" applyFill="1" applyBorder="1" applyAlignment="1" applyProtection="1" quotePrefix="1">
      <alignment horizontal="center" wrapText="1"/>
      <protection/>
    </xf>
    <xf numFmtId="0" fontId="21" fillId="36" borderId="58" xfId="62" applyFont="1" applyFill="1" applyBorder="1" applyAlignment="1" applyProtection="1">
      <alignment horizontal="center" wrapText="1"/>
      <protection/>
    </xf>
    <xf numFmtId="0" fontId="21" fillId="36" borderId="125" xfId="62" applyFont="1" applyFill="1" applyBorder="1" applyAlignment="1" applyProtection="1">
      <alignment horizontal="center" wrapText="1"/>
      <protection/>
    </xf>
    <xf numFmtId="179" fontId="8" fillId="33" borderId="33" xfId="61" applyNumberFormat="1" applyFont="1" applyFill="1" applyBorder="1" applyAlignment="1" applyProtection="1" quotePrefix="1">
      <alignment horizontal="center" vertical="center"/>
      <protection/>
    </xf>
    <xf numFmtId="179" fontId="8" fillId="33" borderId="34" xfId="61" applyNumberFormat="1" applyFont="1" applyFill="1" applyBorder="1" applyAlignment="1" applyProtection="1" quotePrefix="1">
      <alignment horizontal="center" vertical="center"/>
      <protection/>
    </xf>
    <xf numFmtId="178" fontId="184" fillId="46" borderId="33" xfId="57" applyNumberFormat="1" applyFont="1" applyFill="1" applyBorder="1" applyAlignment="1" applyProtection="1">
      <alignment horizontal="center" vertical="center"/>
      <protection/>
    </xf>
    <xf numFmtId="178" fontId="184" fillId="46" borderId="34" xfId="57" applyNumberFormat="1" applyFont="1" applyFill="1" applyBorder="1" applyAlignment="1" applyProtection="1">
      <alignment horizontal="center" vertical="center"/>
      <protection/>
    </xf>
    <xf numFmtId="0" fontId="9" fillId="36" borderId="17" xfId="62" applyFont="1" applyFill="1" applyBorder="1" applyAlignment="1" applyProtection="1">
      <alignment horizontal="center" vertical="top"/>
      <protection/>
    </xf>
    <xf numFmtId="0" fontId="9" fillId="36" borderId="0" xfId="62" applyFont="1" applyFill="1" applyBorder="1" applyAlignment="1" applyProtection="1">
      <alignment horizontal="center" vertical="top"/>
      <protection/>
    </xf>
    <xf numFmtId="0" fontId="9" fillId="36" borderId="18" xfId="62" applyFont="1" applyFill="1" applyBorder="1" applyAlignment="1" applyProtection="1">
      <alignment horizontal="center" vertical="top"/>
      <protection/>
    </xf>
    <xf numFmtId="0" fontId="66" fillId="33" borderId="21" xfId="62" applyFont="1" applyFill="1" applyBorder="1" applyAlignment="1" applyProtection="1">
      <alignment horizontal="center" vertical="center" wrapText="1"/>
      <protection/>
    </xf>
    <xf numFmtId="0" fontId="66" fillId="33" borderId="22" xfId="62" applyFont="1" applyFill="1" applyBorder="1" applyAlignment="1" applyProtection="1">
      <alignment horizontal="center" vertical="center" wrapText="1"/>
      <protection/>
    </xf>
    <xf numFmtId="0" fontId="66" fillId="33" borderId="23" xfId="62" applyFont="1" applyFill="1" applyBorder="1" applyAlignment="1" applyProtection="1">
      <alignment horizontal="center" vertical="center" wrapText="1"/>
      <protection/>
    </xf>
    <xf numFmtId="38" fontId="11" fillId="33" borderId="33" xfId="53" applyNumberFormat="1" applyFont="1" applyFill="1" applyBorder="1" applyAlignment="1" applyProtection="1">
      <alignment horizontal="center" vertical="center"/>
      <protection/>
    </xf>
    <xf numFmtId="38" fontId="11" fillId="33" borderId="48" xfId="53" applyNumberFormat="1" applyFont="1" applyFill="1" applyBorder="1" applyAlignment="1" applyProtection="1">
      <alignment horizontal="center" vertical="center"/>
      <protection/>
    </xf>
    <xf numFmtId="38" fontId="11" fillId="33" borderId="34" xfId="53" applyNumberFormat="1" applyFont="1" applyFill="1" applyBorder="1" applyAlignment="1" applyProtection="1">
      <alignment horizontal="center" vertical="center"/>
      <protection/>
    </xf>
    <xf numFmtId="0" fontId="192" fillId="36" borderId="33" xfId="53" applyFont="1" applyFill="1" applyBorder="1" applyAlignment="1" applyProtection="1">
      <alignment horizontal="center" vertical="center"/>
      <protection/>
    </xf>
    <xf numFmtId="0" fontId="192" fillId="36" borderId="48" xfId="53" applyFont="1" applyFill="1" applyBorder="1" applyAlignment="1" applyProtection="1">
      <alignment horizontal="center" vertical="center"/>
      <protection/>
    </xf>
    <xf numFmtId="0" fontId="192" fillId="36" borderId="34" xfId="53" applyFont="1" applyFill="1" applyBorder="1" applyAlignment="1" applyProtection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_B3_2013" xfId="60"/>
    <cellStyle name="Normal_COA-2001-ZAPOVED-No-81-29012002-ANNEX" xfId="61"/>
    <cellStyle name="Normal_TRIAL-BALANCE-2001-MAKET" xfId="62"/>
    <cellStyle name="Normal_ZADACHA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103"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7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82" formatCode="0000&quot; &quot;0000&quot; &quot;0000&quot; &quot;0000"/>
      <border/>
    </dxf>
    <dxf>
      <numFmt numFmtId="181" formatCode="0000&quot; &quot;0000&quot; &quot;0000"/>
      <border/>
    </dxf>
    <dxf>
      <numFmt numFmtId="180" formatCode="0000&quot; &quot;0000"/>
      <border/>
    </dxf>
    <dxf>
      <numFmt numFmtId="178" formatCode="0000"/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0"/>
  <sheetViews>
    <sheetView zoomScalePageLayoutView="0" workbookViewId="0" topLeftCell="A13">
      <selection activeCell="F59" sqref="F59"/>
    </sheetView>
  </sheetViews>
  <sheetFormatPr defaultColWidth="9.140625" defaultRowHeight="15"/>
  <cols>
    <col min="1" max="1" width="0.71875" style="65" customWidth="1"/>
    <col min="2" max="2" width="5.28125" style="81" customWidth="1"/>
    <col min="3" max="3" width="3.7109375" style="81" customWidth="1"/>
    <col min="4" max="4" width="10.421875" style="81" customWidth="1"/>
    <col min="5" max="5" width="9.8515625" style="81" customWidth="1"/>
    <col min="6" max="6" width="6.7109375" style="81" customWidth="1"/>
    <col min="7" max="7" width="3.140625" style="81" customWidth="1"/>
    <col min="8" max="8" width="9.8515625" style="81" customWidth="1"/>
    <col min="9" max="9" width="5.421875" style="81" customWidth="1"/>
    <col min="10" max="10" width="15.140625" style="81" customWidth="1"/>
    <col min="11" max="11" width="22.57421875" style="81" customWidth="1"/>
    <col min="12" max="12" width="19.00390625" style="81" customWidth="1"/>
    <col min="13" max="13" width="5.421875" style="81" customWidth="1"/>
    <col min="14" max="14" width="1.1484375" style="81" customWidth="1"/>
    <col min="15" max="16384" width="9.140625" style="65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60"/>
      <c r="AD1" s="60"/>
      <c r="AE1" s="61"/>
      <c r="AF1" s="60"/>
      <c r="AG1" s="60"/>
      <c r="AH1" s="60"/>
      <c r="AI1" s="60"/>
      <c r="AJ1" s="60"/>
      <c r="AK1" s="60"/>
      <c r="AM1" s="63"/>
      <c r="AN1" s="60"/>
      <c r="AO1" s="60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28" ht="16.5" thickBot="1">
      <c r="A2" s="64"/>
      <c r="B2" s="120" t="s">
        <v>9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2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</row>
    <row r="3" spans="1:28" ht="3" customHeight="1" thickTop="1">
      <c r="A3" s="64"/>
      <c r="B3" s="66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8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64"/>
    </row>
    <row r="4" spans="1:28" ht="15.75">
      <c r="A4" s="64"/>
      <c r="B4" s="69" t="s">
        <v>10</v>
      </c>
      <c r="C4" s="70" t="s">
        <v>11</v>
      </c>
      <c r="D4" s="67"/>
      <c r="E4" s="67"/>
      <c r="F4" s="67"/>
      <c r="G4" s="67"/>
      <c r="H4" s="67"/>
      <c r="I4" s="67"/>
      <c r="J4" s="67"/>
      <c r="K4" s="67"/>
      <c r="L4" s="67"/>
      <c r="M4" s="67"/>
      <c r="N4" s="68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64"/>
    </row>
    <row r="5" spans="1:28" ht="15.75">
      <c r="A5" s="64"/>
      <c r="B5" s="66"/>
      <c r="C5" s="71">
        <v>1</v>
      </c>
      <c r="D5" s="89" t="s">
        <v>36</v>
      </c>
      <c r="E5" s="67"/>
      <c r="F5" s="67"/>
      <c r="G5" s="67"/>
      <c r="H5" s="67"/>
      <c r="I5" s="67"/>
      <c r="J5" s="67"/>
      <c r="K5" s="67"/>
      <c r="L5" s="67"/>
      <c r="M5" s="67"/>
      <c r="N5" s="68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</row>
    <row r="6" spans="1:28" ht="15.75">
      <c r="A6" s="64"/>
      <c r="B6" s="66"/>
      <c r="C6" s="71"/>
      <c r="D6" s="89" t="s">
        <v>37</v>
      </c>
      <c r="E6" s="73"/>
      <c r="F6" s="73"/>
      <c r="G6" s="73"/>
      <c r="H6" s="73"/>
      <c r="I6" s="73"/>
      <c r="J6" s="73"/>
      <c r="K6" s="73"/>
      <c r="L6" s="67"/>
      <c r="M6" s="67"/>
      <c r="N6" s="68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1:28" ht="15.75">
      <c r="A7" s="64"/>
      <c r="B7" s="66"/>
      <c r="C7" s="71"/>
      <c r="D7" s="89" t="s">
        <v>53</v>
      </c>
      <c r="E7" s="73"/>
      <c r="F7" s="73"/>
      <c r="G7" s="73"/>
      <c r="H7" s="566">
        <f>+'Cash-Flow-2017-Leva'!P5</f>
        <v>2017</v>
      </c>
      <c r="I7" s="566"/>
      <c r="J7" s="89" t="s">
        <v>41</v>
      </c>
      <c r="K7" s="73"/>
      <c r="L7" s="67"/>
      <c r="M7" s="67"/>
      <c r="N7" s="68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1:28" ht="15.75">
      <c r="A8" s="64"/>
      <c r="B8" s="66"/>
      <c r="C8" s="71"/>
      <c r="D8" s="89" t="s">
        <v>296</v>
      </c>
      <c r="E8" s="73"/>
      <c r="F8" s="73"/>
      <c r="G8" s="73"/>
      <c r="H8" s="73"/>
      <c r="I8" s="73"/>
      <c r="J8" s="73"/>
      <c r="K8" s="73"/>
      <c r="L8" s="67"/>
      <c r="M8" s="67"/>
      <c r="N8" s="68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1:28" ht="15.75">
      <c r="A9" s="64"/>
      <c r="B9" s="66"/>
      <c r="C9" s="71"/>
      <c r="D9" s="89" t="s">
        <v>295</v>
      </c>
      <c r="E9" s="73"/>
      <c r="F9" s="73"/>
      <c r="G9" s="73"/>
      <c r="H9" s="73"/>
      <c r="I9" s="73"/>
      <c r="J9" s="73"/>
      <c r="K9" s="73"/>
      <c r="L9" s="67"/>
      <c r="M9" s="67"/>
      <c r="N9" s="68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1:28" ht="15.75">
      <c r="A10" s="64"/>
      <c r="B10" s="66"/>
      <c r="C10" s="71">
        <f>1+C5</f>
        <v>2</v>
      </c>
      <c r="D10" s="89" t="s">
        <v>301</v>
      </c>
      <c r="E10" s="73"/>
      <c r="F10" s="73"/>
      <c r="G10" s="73"/>
      <c r="H10" s="73"/>
      <c r="I10" s="73"/>
      <c r="J10" s="73"/>
      <c r="K10" s="73"/>
      <c r="L10" s="67"/>
      <c r="M10" s="67"/>
      <c r="N10" s="68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1:28" ht="15.75">
      <c r="A11" s="64"/>
      <c r="B11" s="66"/>
      <c r="C11" s="71"/>
      <c r="D11" s="90" t="s">
        <v>297</v>
      </c>
      <c r="E11" s="73"/>
      <c r="F11" s="73"/>
      <c r="G11" s="73"/>
      <c r="H11" s="73"/>
      <c r="I11" s="73"/>
      <c r="J11" s="73"/>
      <c r="K11" s="73"/>
      <c r="L11" s="67"/>
      <c r="M11" s="67"/>
      <c r="N11" s="68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1:28" ht="15.75">
      <c r="A12" s="64"/>
      <c r="B12" s="66"/>
      <c r="C12" s="71"/>
      <c r="D12" s="89" t="s">
        <v>298</v>
      </c>
      <c r="E12" s="72"/>
      <c r="F12" s="72"/>
      <c r="G12" s="72"/>
      <c r="H12" s="72"/>
      <c r="I12" s="72"/>
      <c r="J12" s="72"/>
      <c r="K12" s="72"/>
      <c r="L12" s="72"/>
      <c r="M12" s="72"/>
      <c r="N12" s="7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1:28" ht="15.75">
      <c r="A13" s="64"/>
      <c r="B13" s="66"/>
      <c r="C13" s="71"/>
      <c r="D13" s="497" t="s">
        <v>299</v>
      </c>
      <c r="E13" s="73"/>
      <c r="F13" s="73"/>
      <c r="G13" s="73"/>
      <c r="H13" s="73"/>
      <c r="I13" s="73"/>
      <c r="J13" s="73"/>
      <c r="K13" s="73"/>
      <c r="L13" s="67"/>
      <c r="M13" s="67"/>
      <c r="N13" s="68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1:28" ht="15.75">
      <c r="A14" s="64"/>
      <c r="B14" s="66"/>
      <c r="C14" s="71">
        <f>1+C10</f>
        <v>3</v>
      </c>
      <c r="D14" s="498" t="s">
        <v>316</v>
      </c>
      <c r="E14" s="73"/>
      <c r="F14" s="73"/>
      <c r="G14" s="73"/>
      <c r="H14" s="73"/>
      <c r="I14" s="73"/>
      <c r="J14" s="73"/>
      <c r="K14" s="498"/>
      <c r="L14" s="498"/>
      <c r="M14" s="67"/>
      <c r="N14" s="68"/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</row>
    <row r="15" spans="1:28" ht="15.75">
      <c r="A15" s="64"/>
      <c r="B15" s="66"/>
      <c r="C15" s="71"/>
      <c r="D15" s="90" t="s">
        <v>300</v>
      </c>
      <c r="E15" s="510">
        <f>+H7-1</f>
        <v>2016</v>
      </c>
      <c r="F15" s="90" t="s">
        <v>302</v>
      </c>
      <c r="G15" s="73"/>
      <c r="H15" s="73"/>
      <c r="I15" s="73"/>
      <c r="J15" s="90"/>
      <c r="K15" s="73"/>
      <c r="L15" s="67"/>
      <c r="M15" s="67"/>
      <c r="N15" s="68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</row>
    <row r="16" spans="1:28" ht="15.75">
      <c r="A16" s="64"/>
      <c r="B16" s="66"/>
      <c r="C16" s="71"/>
      <c r="D16" s="89" t="s">
        <v>303</v>
      </c>
      <c r="E16" s="72"/>
      <c r="F16" s="72"/>
      <c r="G16" s="72"/>
      <c r="H16" s="72"/>
      <c r="I16" s="72"/>
      <c r="J16" s="72"/>
      <c r="K16" s="72"/>
      <c r="L16" s="72"/>
      <c r="M16" s="72"/>
      <c r="N16" s="7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</row>
    <row r="17" spans="1:28" ht="15.75">
      <c r="A17" s="64"/>
      <c r="B17" s="66"/>
      <c r="C17" s="71"/>
      <c r="D17" s="497" t="s">
        <v>314</v>
      </c>
      <c r="E17" s="73"/>
      <c r="F17" s="73"/>
      <c r="G17" s="73"/>
      <c r="H17" s="73"/>
      <c r="I17" s="73"/>
      <c r="J17" s="73"/>
      <c r="K17" s="73"/>
      <c r="L17" s="508">
        <f>+H7-1</f>
        <v>2016</v>
      </c>
      <c r="M17" s="67"/>
      <c r="N17" s="68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</row>
    <row r="18" spans="1:28" ht="15.75">
      <c r="A18" s="64"/>
      <c r="B18" s="66"/>
      <c r="C18" s="71">
        <f>1+C14</f>
        <v>4</v>
      </c>
      <c r="D18" s="67" t="s">
        <v>315</v>
      </c>
      <c r="E18" s="76"/>
      <c r="F18" s="76"/>
      <c r="G18" s="76"/>
      <c r="H18" s="76"/>
      <c r="I18" s="76"/>
      <c r="J18" s="76"/>
      <c r="K18" s="76"/>
      <c r="L18" s="76"/>
      <c r="M18" s="76"/>
      <c r="N18" s="77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</row>
    <row r="19" spans="1:28" ht="15.75">
      <c r="A19" s="64"/>
      <c r="B19" s="66"/>
      <c r="C19" s="71"/>
      <c r="D19" s="501" t="s">
        <v>313</v>
      </c>
      <c r="E19" s="76"/>
      <c r="F19" s="76"/>
      <c r="G19" s="76"/>
      <c r="H19" s="76"/>
      <c r="I19" s="76"/>
      <c r="J19" s="76"/>
      <c r="K19" s="76"/>
      <c r="L19" s="76"/>
      <c r="M19" s="76"/>
      <c r="N19" s="77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</row>
    <row r="20" spans="1:28" ht="15.75">
      <c r="A20" s="64"/>
      <c r="B20" s="66"/>
      <c r="C20" s="71"/>
      <c r="D20" s="506" t="s">
        <v>312</v>
      </c>
      <c r="E20" s="76"/>
      <c r="F20" s="76"/>
      <c r="G20" s="76"/>
      <c r="H20" s="76"/>
      <c r="I20" s="76"/>
      <c r="J20" s="76"/>
      <c r="K20" s="76"/>
      <c r="L20" s="76"/>
      <c r="M20" s="76"/>
      <c r="N20" s="77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</row>
    <row r="21" spans="1:28" ht="15.75">
      <c r="A21" s="64"/>
      <c r="B21" s="66"/>
      <c r="C21" s="71">
        <f>1+C18</f>
        <v>5</v>
      </c>
      <c r="D21" s="89" t="s">
        <v>349</v>
      </c>
      <c r="E21" s="73"/>
      <c r="F21" s="73"/>
      <c r="G21" s="73"/>
      <c r="H21" s="73"/>
      <c r="I21" s="73"/>
      <c r="J21" s="73"/>
      <c r="K21" s="73"/>
      <c r="L21" s="67"/>
      <c r="M21" s="67"/>
      <c r="N21" s="68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</row>
    <row r="22" spans="1:28" ht="15.75">
      <c r="A22" s="64"/>
      <c r="B22" s="66"/>
      <c r="C22" s="71"/>
      <c r="D22" s="89" t="s">
        <v>304</v>
      </c>
      <c r="E22" s="73"/>
      <c r="F22" s="73"/>
      <c r="G22" s="73"/>
      <c r="H22" s="73"/>
      <c r="I22" s="73"/>
      <c r="J22" s="73"/>
      <c r="K22" s="73"/>
      <c r="L22" s="67"/>
      <c r="M22" s="67"/>
      <c r="N22" s="68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</row>
    <row r="23" spans="1:28" ht="15.75">
      <c r="A23" s="64"/>
      <c r="B23" s="66"/>
      <c r="C23" s="71">
        <f>1+C21</f>
        <v>6</v>
      </c>
      <c r="D23" s="89" t="s">
        <v>38</v>
      </c>
      <c r="E23" s="73"/>
      <c r="F23" s="73"/>
      <c r="G23" s="73"/>
      <c r="H23" s="73"/>
      <c r="I23" s="73"/>
      <c r="J23" s="73"/>
      <c r="K23" s="73"/>
      <c r="L23" s="67"/>
      <c r="M23" s="67"/>
      <c r="N23" s="68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</row>
    <row r="24" spans="1:28" ht="9" customHeight="1">
      <c r="A24" s="64"/>
      <c r="B24" s="66"/>
      <c r="C24" s="71"/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68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</row>
    <row r="25" spans="1:28" ht="15.75">
      <c r="A25" s="64"/>
      <c r="B25" s="69" t="s">
        <v>12</v>
      </c>
      <c r="C25" s="75" t="s">
        <v>14</v>
      </c>
      <c r="D25" s="67"/>
      <c r="E25" s="67"/>
      <c r="F25" s="568">
        <f>+'Cash-Flow-2017-Leva'!P5</f>
        <v>2017</v>
      </c>
      <c r="G25" s="568"/>
      <c r="H25" s="568"/>
      <c r="I25" s="568"/>
      <c r="J25" s="67"/>
      <c r="K25" s="67"/>
      <c r="L25" s="67"/>
      <c r="M25" s="67"/>
      <c r="N25" s="68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</row>
    <row r="26" spans="1:28" ht="15.75">
      <c r="A26" s="64"/>
      <c r="B26" s="66"/>
      <c r="C26" s="71">
        <f>1+C23</f>
        <v>7</v>
      </c>
      <c r="D26" s="93" t="s">
        <v>325</v>
      </c>
      <c r="E26" s="73"/>
      <c r="F26" s="73"/>
      <c r="G26" s="73"/>
      <c r="H26" s="73"/>
      <c r="I26" s="73"/>
      <c r="J26" s="73"/>
      <c r="K26" s="73"/>
      <c r="L26" s="67"/>
      <c r="M26" s="67"/>
      <c r="N26" s="68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</row>
    <row r="27" spans="1:28" ht="15.75">
      <c r="A27" s="64"/>
      <c r="B27" s="66"/>
      <c r="C27" s="71">
        <f>1+C26</f>
        <v>8</v>
      </c>
      <c r="D27" s="67" t="s">
        <v>326</v>
      </c>
      <c r="E27" s="76"/>
      <c r="F27" s="76"/>
      <c r="G27" s="76"/>
      <c r="H27" s="76"/>
      <c r="I27" s="76"/>
      <c r="J27" s="76"/>
      <c r="K27" s="76"/>
      <c r="L27" s="76"/>
      <c r="M27" s="76"/>
      <c r="N27" s="77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</row>
    <row r="28" spans="1:28" ht="15.75">
      <c r="A28" s="64"/>
      <c r="B28" s="66"/>
      <c r="C28" s="71"/>
      <c r="D28" s="506" t="s">
        <v>327</v>
      </c>
      <c r="E28" s="76"/>
      <c r="F28" s="76"/>
      <c r="G28" s="76"/>
      <c r="H28" s="76"/>
      <c r="I28" s="76"/>
      <c r="J28" s="76"/>
      <c r="K28" s="502">
        <f>+H7</f>
        <v>2017</v>
      </c>
      <c r="L28" s="499"/>
      <c r="M28" s="76"/>
      <c r="N28" s="77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</row>
    <row r="29" spans="1:28" ht="15.75">
      <c r="A29" s="64"/>
      <c r="B29" s="66"/>
      <c r="C29" s="71">
        <f>1+C27</f>
        <v>9</v>
      </c>
      <c r="D29" s="67" t="s">
        <v>328</v>
      </c>
      <c r="E29" s="76"/>
      <c r="F29" s="76"/>
      <c r="G29" s="76"/>
      <c r="H29" s="76"/>
      <c r="I29" s="76"/>
      <c r="J29" s="76"/>
      <c r="K29" s="76"/>
      <c r="L29" s="76"/>
      <c r="M29" s="76"/>
      <c r="N29" s="77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</row>
    <row r="30" spans="1:28" ht="15.75">
      <c r="A30" s="64"/>
      <c r="B30" s="66"/>
      <c r="C30" s="71"/>
      <c r="D30" s="506" t="s">
        <v>329</v>
      </c>
      <c r="E30" s="76"/>
      <c r="F30" s="76"/>
      <c r="G30" s="76"/>
      <c r="H30" s="76"/>
      <c r="I30" s="76"/>
      <c r="J30" s="76"/>
      <c r="K30" s="76"/>
      <c r="L30" s="76"/>
      <c r="M30" s="76"/>
      <c r="N30" s="77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</row>
    <row r="31" spans="1:28" ht="15.75">
      <c r="A31" s="64"/>
      <c r="B31" s="66"/>
      <c r="C31" s="71"/>
      <c r="D31" s="67" t="s">
        <v>330</v>
      </c>
      <c r="E31" s="76"/>
      <c r="F31" s="76"/>
      <c r="G31" s="76"/>
      <c r="H31" s="76"/>
      <c r="I31" s="76"/>
      <c r="J31" s="76"/>
      <c r="K31" s="76"/>
      <c r="L31" s="76"/>
      <c r="M31" s="76"/>
      <c r="N31" s="77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</row>
    <row r="32" spans="1:28" ht="15.75">
      <c r="A32" s="64"/>
      <c r="B32" s="66"/>
      <c r="C32" s="71"/>
      <c r="D32" s="506" t="s">
        <v>306</v>
      </c>
      <c r="E32" s="73"/>
      <c r="F32" s="73"/>
      <c r="G32" s="562">
        <f>+H7</f>
        <v>2017</v>
      </c>
      <c r="H32" s="562"/>
      <c r="I32" s="73"/>
      <c r="J32" s="73"/>
      <c r="K32" s="73"/>
      <c r="L32" s="67"/>
      <c r="M32" s="67"/>
      <c r="N32" s="68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</row>
    <row r="33" spans="1:28" ht="15.75">
      <c r="A33" s="64"/>
      <c r="B33" s="66"/>
      <c r="C33" s="71">
        <f>1+C29</f>
        <v>10</v>
      </c>
      <c r="D33" s="500" t="s">
        <v>305</v>
      </c>
      <c r="E33" s="76"/>
      <c r="F33" s="76"/>
      <c r="G33" s="76"/>
      <c r="H33" s="76"/>
      <c r="I33" s="76"/>
      <c r="J33" s="76"/>
      <c r="K33" s="76"/>
      <c r="L33" s="76"/>
      <c r="M33" s="76"/>
      <c r="N33" s="77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</row>
    <row r="34" spans="1:28" ht="15.75">
      <c r="A34" s="64"/>
      <c r="B34" s="66"/>
      <c r="C34" s="71"/>
      <c r="D34" s="80" t="s">
        <v>307</v>
      </c>
      <c r="E34" s="76"/>
      <c r="F34" s="503"/>
      <c r="G34" s="503"/>
      <c r="H34" s="503"/>
      <c r="I34" s="504"/>
      <c r="J34" s="502">
        <f>+H7</f>
        <v>2017</v>
      </c>
      <c r="K34" s="76"/>
      <c r="L34" s="76"/>
      <c r="M34" s="76"/>
      <c r="N34" s="77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</row>
    <row r="35" spans="1:28" ht="15.75">
      <c r="A35" s="64"/>
      <c r="B35" s="66"/>
      <c r="C35" s="71">
        <f>1+C33</f>
        <v>11</v>
      </c>
      <c r="D35" s="501" t="s">
        <v>331</v>
      </c>
      <c r="E35" s="76"/>
      <c r="F35" s="76"/>
      <c r="G35" s="76"/>
      <c r="H35" s="76"/>
      <c r="I35" s="76"/>
      <c r="J35" s="76"/>
      <c r="L35" s="564">
        <f>+F25-1</f>
        <v>2016</v>
      </c>
      <c r="M35" s="564"/>
      <c r="N35" s="77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</row>
    <row r="36" spans="1:28" ht="15.75">
      <c r="A36" s="64"/>
      <c r="B36" s="66"/>
      <c r="C36" s="71"/>
      <c r="D36" s="552" t="s">
        <v>310</v>
      </c>
      <c r="E36" s="76"/>
      <c r="F36" s="503"/>
      <c r="G36" s="503"/>
      <c r="H36" s="503"/>
      <c r="I36" s="504"/>
      <c r="J36" s="505">
        <f>+H7-1</f>
        <v>2016</v>
      </c>
      <c r="K36" s="67" t="s">
        <v>308</v>
      </c>
      <c r="L36" s="76"/>
      <c r="M36" s="76"/>
      <c r="N36" s="77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</row>
    <row r="37" spans="1:28" ht="15.75">
      <c r="A37" s="64"/>
      <c r="B37" s="66"/>
      <c r="C37" s="71"/>
      <c r="D37" s="506" t="s">
        <v>309</v>
      </c>
      <c r="E37" s="76"/>
      <c r="F37" s="503"/>
      <c r="G37" s="563">
        <f>+H7-1</f>
        <v>2016</v>
      </c>
      <c r="H37" s="563"/>
      <c r="I37" s="507" t="s">
        <v>332</v>
      </c>
      <c r="J37" s="503"/>
      <c r="K37" s="76"/>
      <c r="L37" s="76"/>
      <c r="M37" s="76"/>
      <c r="N37" s="77"/>
      <c r="O37" s="64"/>
      <c r="P37" s="64"/>
      <c r="Q37" s="64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</row>
    <row r="38" spans="1:28" ht="15.75">
      <c r="A38" s="64"/>
      <c r="B38" s="66"/>
      <c r="C38" s="71"/>
      <c r="D38" s="497" t="s">
        <v>333</v>
      </c>
      <c r="E38" s="72"/>
      <c r="F38" s="72"/>
      <c r="G38" s="72"/>
      <c r="H38" s="72"/>
      <c r="I38" s="72"/>
      <c r="J38" s="72"/>
      <c r="K38" s="72"/>
      <c r="L38" s="72"/>
      <c r="M38" s="72"/>
      <c r="N38" s="7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</row>
    <row r="39" spans="1:28" ht="15.75">
      <c r="A39" s="64"/>
      <c r="B39" s="66"/>
      <c r="C39" s="71"/>
      <c r="D39" s="497" t="s">
        <v>334</v>
      </c>
      <c r="E39" s="73"/>
      <c r="F39" s="73"/>
      <c r="G39" s="73"/>
      <c r="H39" s="73"/>
      <c r="I39" s="73"/>
      <c r="J39" s="73"/>
      <c r="K39" s="73"/>
      <c r="L39" s="508">
        <f>+H7-1</f>
        <v>2016</v>
      </c>
      <c r="M39" s="67"/>
      <c r="N39" s="68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</row>
    <row r="40" spans="1:28" ht="15.75">
      <c r="A40" s="64"/>
      <c r="B40" s="66"/>
      <c r="C40" s="71">
        <f>1+C35</f>
        <v>12</v>
      </c>
      <c r="D40" s="553" t="s">
        <v>311</v>
      </c>
      <c r="E40" s="76"/>
      <c r="F40" s="76"/>
      <c r="G40" s="76"/>
      <c r="H40" s="76"/>
      <c r="I40" s="76"/>
      <c r="J40" s="76"/>
      <c r="K40" s="76"/>
      <c r="L40" s="76"/>
      <c r="M40" s="76"/>
      <c r="N40" s="77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</row>
    <row r="41" spans="1:28" ht="15.75">
      <c r="A41" s="64"/>
      <c r="B41" s="66"/>
      <c r="C41" s="71"/>
      <c r="D41" s="553" t="s">
        <v>42</v>
      </c>
      <c r="E41" s="76"/>
      <c r="F41" s="76"/>
      <c r="G41" s="76"/>
      <c r="H41" s="76"/>
      <c r="I41" s="76"/>
      <c r="J41" s="76"/>
      <c r="K41" s="76"/>
      <c r="L41" s="76"/>
      <c r="M41" s="76"/>
      <c r="N41" s="77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</row>
    <row r="42" spans="1:28" ht="15.75">
      <c r="A42" s="64"/>
      <c r="B42" s="66"/>
      <c r="C42" s="71">
        <f>1+C40</f>
        <v>13</v>
      </c>
      <c r="D42" s="553" t="s">
        <v>43</v>
      </c>
      <c r="E42" s="76"/>
      <c r="F42" s="76"/>
      <c r="G42" s="76"/>
      <c r="H42" s="76"/>
      <c r="I42" s="76"/>
      <c r="J42" s="76"/>
      <c r="K42" s="76"/>
      <c r="L42" s="76"/>
      <c r="M42" s="76"/>
      <c r="N42" s="77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1:28" ht="15.75">
      <c r="A43" s="64"/>
      <c r="B43" s="66"/>
      <c r="C43" s="71"/>
      <c r="D43" s="553" t="s">
        <v>44</v>
      </c>
      <c r="E43" s="76"/>
      <c r="F43" s="76"/>
      <c r="G43" s="76"/>
      <c r="H43" s="76"/>
      <c r="I43" s="76"/>
      <c r="J43" s="76"/>
      <c r="K43" s="76"/>
      <c r="L43" s="76"/>
      <c r="M43" s="76"/>
      <c r="N43" s="77"/>
      <c r="O43" s="64"/>
      <c r="P43" s="64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</row>
    <row r="44" spans="1:28" ht="15.75">
      <c r="A44" s="64"/>
      <c r="B44" s="66"/>
      <c r="C44" s="71"/>
      <c r="D44" s="553" t="s">
        <v>45</v>
      </c>
      <c r="E44" s="76"/>
      <c r="F44" s="76"/>
      <c r="G44" s="76"/>
      <c r="H44" s="76"/>
      <c r="I44" s="76"/>
      <c r="J44" s="76"/>
      <c r="K44" s="76"/>
      <c r="L44" s="76"/>
      <c r="M44" s="76"/>
      <c r="N44" s="77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</row>
    <row r="45" spans="1:28" ht="15.75">
      <c r="A45" s="64"/>
      <c r="B45" s="66"/>
      <c r="C45" s="71">
        <f>1+C42</f>
        <v>14</v>
      </c>
      <c r="D45" s="553" t="s">
        <v>35</v>
      </c>
      <c r="E45" s="76"/>
      <c r="F45" s="76"/>
      <c r="G45" s="76"/>
      <c r="H45" s="76"/>
      <c r="I45" s="76"/>
      <c r="J45" s="76"/>
      <c r="K45" s="76"/>
      <c r="L45" s="76"/>
      <c r="M45" s="76"/>
      <c r="N45" s="77"/>
      <c r="O45" s="64"/>
      <c r="P45" s="64"/>
      <c r="Q45" s="64"/>
      <c r="R45" s="64"/>
      <c r="S45" s="64"/>
      <c r="T45" s="64"/>
      <c r="U45" s="64"/>
      <c r="V45" s="64"/>
      <c r="W45" s="64"/>
      <c r="X45" s="64"/>
      <c r="Y45" s="64"/>
      <c r="Z45" s="64"/>
      <c r="AA45" s="64"/>
      <c r="AB45" s="64"/>
    </row>
    <row r="46" spans="1:28" ht="15.75">
      <c r="A46" s="64"/>
      <c r="B46" s="66"/>
      <c r="C46" s="71"/>
      <c r="D46" s="553" t="s">
        <v>335</v>
      </c>
      <c r="E46" s="76"/>
      <c r="F46" s="76"/>
      <c r="G46" s="76"/>
      <c r="H46" s="76"/>
      <c r="I46" s="76"/>
      <c r="J46" s="76"/>
      <c r="K46" s="76"/>
      <c r="L46" s="76"/>
      <c r="M46" s="76"/>
      <c r="N46" s="77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</row>
    <row r="47" spans="1:28" ht="9" customHeight="1">
      <c r="A47" s="64"/>
      <c r="B47" s="66"/>
      <c r="C47" s="71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8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</row>
    <row r="48" spans="1:28" ht="15.75">
      <c r="A48" s="64"/>
      <c r="B48" s="69" t="s">
        <v>13</v>
      </c>
      <c r="C48" s="75" t="s">
        <v>23</v>
      </c>
      <c r="D48" s="67"/>
      <c r="E48" s="67"/>
      <c r="F48" s="569">
        <f>+'Cash-Flow-2017-Leva'!P5</f>
        <v>2017</v>
      </c>
      <c r="G48" s="569"/>
      <c r="H48" s="569"/>
      <c r="I48" s="569"/>
      <c r="J48" s="79"/>
      <c r="K48" s="67"/>
      <c r="L48" s="67"/>
      <c r="M48" s="67"/>
      <c r="N48" s="68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</row>
    <row r="49" spans="1:28" ht="15.75">
      <c r="A49" s="64"/>
      <c r="B49" s="66"/>
      <c r="C49" s="71">
        <f>1+C45</f>
        <v>15</v>
      </c>
      <c r="D49" s="67" t="s">
        <v>25</v>
      </c>
      <c r="E49" s="67"/>
      <c r="F49" s="76"/>
      <c r="G49" s="570">
        <f>+'Cash-Flow-2017-Leva'!P5</f>
        <v>2017</v>
      </c>
      <c r="H49" s="570"/>
      <c r="I49" s="570"/>
      <c r="J49" s="67" t="s">
        <v>26</v>
      </c>
      <c r="K49" s="79"/>
      <c r="L49" s="67"/>
      <c r="M49" s="67"/>
      <c r="N49" s="68"/>
      <c r="O49" s="64"/>
      <c r="P49" s="64"/>
      <c r="Q49" s="64"/>
      <c r="R49" s="64"/>
      <c r="S49" s="64"/>
      <c r="T49" s="64"/>
      <c r="U49" s="64"/>
      <c r="V49" s="64"/>
      <c r="W49" s="64"/>
      <c r="X49" s="64"/>
      <c r="Y49" s="64"/>
      <c r="Z49" s="64"/>
      <c r="AA49" s="64"/>
      <c r="AB49" s="64"/>
    </row>
    <row r="50" spans="1:28" ht="15.75">
      <c r="A50" s="64"/>
      <c r="B50" s="66"/>
      <c r="C50" s="71"/>
      <c r="D50" s="67" t="s">
        <v>27</v>
      </c>
      <c r="E50" s="67"/>
      <c r="F50" s="565">
        <f>+'Cash-Flow-2017-Leva'!P5</f>
        <v>2017</v>
      </c>
      <c r="G50" s="565"/>
      <c r="H50" s="565"/>
      <c r="I50" s="565"/>
      <c r="J50" s="93" t="s">
        <v>337</v>
      </c>
      <c r="K50" s="67"/>
      <c r="L50" s="67"/>
      <c r="M50" s="67"/>
      <c r="N50" s="68"/>
      <c r="O50" s="64"/>
      <c r="P50" s="64"/>
      <c r="Q50" s="64"/>
      <c r="R50" s="64"/>
      <c r="S50" s="64"/>
      <c r="T50" s="64"/>
      <c r="U50" s="64"/>
      <c r="V50" s="64"/>
      <c r="W50" s="64"/>
      <c r="X50" s="64"/>
      <c r="Y50" s="64"/>
      <c r="Z50" s="64"/>
      <c r="AA50" s="64"/>
      <c r="AB50" s="64"/>
    </row>
    <row r="51" spans="1:28" ht="15.75">
      <c r="A51" s="64"/>
      <c r="B51" s="66"/>
      <c r="C51" s="67"/>
      <c r="D51" s="67" t="s">
        <v>336</v>
      </c>
      <c r="E51" s="67"/>
      <c r="F51" s="67"/>
      <c r="G51" s="67"/>
      <c r="H51" s="67"/>
      <c r="I51" s="67"/>
      <c r="J51" s="67"/>
      <c r="K51" s="67"/>
      <c r="L51" s="67"/>
      <c r="M51" s="67"/>
      <c r="N51" s="68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</row>
    <row r="52" spans="1:28" ht="15.75">
      <c r="A52" s="64"/>
      <c r="B52" s="66"/>
      <c r="C52" s="71">
        <f>1+C49</f>
        <v>16</v>
      </c>
      <c r="D52" s="553" t="s">
        <v>28</v>
      </c>
      <c r="E52" s="76"/>
      <c r="F52" s="76"/>
      <c r="G52" s="76"/>
      <c r="H52" s="76"/>
      <c r="I52" s="76"/>
      <c r="J52" s="76"/>
      <c r="K52" s="76"/>
      <c r="L52" s="76"/>
      <c r="M52" s="76"/>
      <c r="N52" s="77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</row>
    <row r="53" spans="1:28" ht="15.75">
      <c r="A53" s="64"/>
      <c r="B53" s="66"/>
      <c r="C53" s="71"/>
      <c r="D53" s="553" t="s">
        <v>30</v>
      </c>
      <c r="E53" s="76"/>
      <c r="F53" s="76"/>
      <c r="G53" s="76"/>
      <c r="H53" s="76"/>
      <c r="I53" s="76"/>
      <c r="J53" s="76"/>
      <c r="K53" s="76"/>
      <c r="L53" s="76"/>
      <c r="M53" s="76"/>
      <c r="N53" s="77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</row>
    <row r="54" spans="1:28" ht="15.75">
      <c r="A54" s="64"/>
      <c r="B54" s="66"/>
      <c r="C54" s="71"/>
      <c r="D54" s="553" t="s">
        <v>29</v>
      </c>
      <c r="E54" s="76"/>
      <c r="F54" s="76"/>
      <c r="G54" s="76"/>
      <c r="H54" s="76"/>
      <c r="I54" s="76"/>
      <c r="J54" s="76"/>
      <c r="K54" s="76"/>
      <c r="L54" s="76"/>
      <c r="M54" s="76"/>
      <c r="N54" s="77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</row>
    <row r="55" spans="1:28" ht="15.75">
      <c r="A55" s="64"/>
      <c r="B55" s="66"/>
      <c r="C55" s="71"/>
      <c r="D55" s="501" t="s">
        <v>338</v>
      </c>
      <c r="E55" s="67"/>
      <c r="F55" s="67"/>
      <c r="G55" s="67"/>
      <c r="H55" s="67"/>
      <c r="I55" s="67"/>
      <c r="J55" s="67"/>
      <c r="K55" s="67"/>
      <c r="L55" s="67"/>
      <c r="M55" s="67"/>
      <c r="N55" s="68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4"/>
      <c r="AB55" s="64"/>
    </row>
    <row r="56" spans="1:28" ht="15" customHeight="1">
      <c r="A56" s="64"/>
      <c r="B56" s="66"/>
      <c r="C56" s="67"/>
      <c r="D56" s="554" t="s">
        <v>32</v>
      </c>
      <c r="E56" s="67"/>
      <c r="F56" s="67"/>
      <c r="G56" s="67"/>
      <c r="H56" s="67"/>
      <c r="I56" s="67"/>
      <c r="J56" s="67"/>
      <c r="K56" s="67"/>
      <c r="L56" s="67"/>
      <c r="M56" s="67"/>
      <c r="N56" s="68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</row>
    <row r="57" spans="1:28" ht="15" customHeight="1">
      <c r="A57" s="64"/>
      <c r="B57" s="66"/>
      <c r="C57" s="71">
        <f>1+C52</f>
        <v>17</v>
      </c>
      <c r="D57" s="555" t="s">
        <v>342</v>
      </c>
      <c r="E57" s="67"/>
      <c r="F57" s="67"/>
      <c r="G57" s="67"/>
      <c r="H57" s="67"/>
      <c r="I57" s="67"/>
      <c r="J57" s="67"/>
      <c r="K57" s="67"/>
      <c r="L57" s="67"/>
      <c r="M57" s="67"/>
      <c r="N57" s="68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</row>
    <row r="58" spans="1:28" ht="15" customHeight="1">
      <c r="A58" s="64"/>
      <c r="B58" s="66"/>
      <c r="C58" s="71"/>
      <c r="D58" s="93" t="s">
        <v>339</v>
      </c>
      <c r="E58" s="67"/>
      <c r="F58" s="67"/>
      <c r="G58" s="67"/>
      <c r="H58" s="67"/>
      <c r="I58" s="67"/>
      <c r="J58" s="67"/>
      <c r="K58" s="67"/>
      <c r="L58" s="67"/>
      <c r="M58" s="67"/>
      <c r="N58" s="68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</row>
    <row r="59" spans="1:28" ht="15" customHeight="1">
      <c r="A59" s="64"/>
      <c r="B59" s="66"/>
      <c r="C59" s="67"/>
      <c r="D59" s="554" t="s">
        <v>31</v>
      </c>
      <c r="E59" s="67"/>
      <c r="F59" s="67"/>
      <c r="G59" s="67"/>
      <c r="H59" s="67"/>
      <c r="I59" s="67"/>
      <c r="J59" s="67"/>
      <c r="K59" s="67"/>
      <c r="L59" s="67"/>
      <c r="M59" s="113"/>
      <c r="N59" s="68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</row>
    <row r="60" spans="1:28" ht="15.75">
      <c r="A60" s="64"/>
      <c r="B60" s="66"/>
      <c r="C60" s="71"/>
      <c r="D60" s="78"/>
      <c r="E60" s="94" t="s">
        <v>340</v>
      </c>
      <c r="F60" s="95"/>
      <c r="G60" s="95"/>
      <c r="H60" s="95"/>
      <c r="I60" s="95"/>
      <c r="J60" s="95"/>
      <c r="K60" s="95"/>
      <c r="L60" s="99">
        <f>+'Cash-Flow-2017-Leva'!P5</f>
        <v>2017</v>
      </c>
      <c r="M60" s="114"/>
      <c r="N60" s="68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</row>
    <row r="61" spans="1:28" ht="15.75">
      <c r="A61" s="64"/>
      <c r="B61" s="66"/>
      <c r="C61" s="71"/>
      <c r="D61" s="78"/>
      <c r="E61" s="96" t="s">
        <v>341</v>
      </c>
      <c r="F61" s="97"/>
      <c r="G61" s="97"/>
      <c r="H61" s="97"/>
      <c r="I61" s="97"/>
      <c r="J61" s="97"/>
      <c r="K61" s="97"/>
      <c r="L61" s="98"/>
      <c r="M61" s="113"/>
      <c r="N61" s="68"/>
      <c r="O61" s="64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</row>
    <row r="62" spans="1:28" ht="15.75">
      <c r="A62" s="64"/>
      <c r="B62" s="66"/>
      <c r="C62" s="71">
        <f>1+C57</f>
        <v>18</v>
      </c>
      <c r="D62" s="113" t="s">
        <v>343</v>
      </c>
      <c r="E62" s="113"/>
      <c r="F62" s="113"/>
      <c r="G62" s="113"/>
      <c r="H62" s="113"/>
      <c r="I62" s="113"/>
      <c r="J62" s="113"/>
      <c r="K62" s="113"/>
      <c r="L62" s="113"/>
      <c r="M62" s="67"/>
      <c r="N62" s="68"/>
      <c r="O62" s="64"/>
      <c r="P62" s="64"/>
      <c r="Q62" s="64"/>
      <c r="R62" s="64"/>
      <c r="S62" s="64"/>
      <c r="T62" s="64"/>
      <c r="U62" s="64"/>
      <c r="V62" s="64"/>
      <c r="W62" s="64"/>
      <c r="X62" s="64"/>
      <c r="Y62" s="64"/>
      <c r="Z62" s="64"/>
      <c r="AA62" s="64"/>
      <c r="AB62" s="64"/>
    </row>
    <row r="63" spans="1:28" ht="15.75">
      <c r="A63" s="64"/>
      <c r="B63" s="66"/>
      <c r="C63" s="71"/>
      <c r="D63" s="113" t="s">
        <v>344</v>
      </c>
      <c r="E63" s="113"/>
      <c r="F63" s="113"/>
      <c r="G63" s="113"/>
      <c r="H63" s="113"/>
      <c r="I63" s="113"/>
      <c r="J63" s="113"/>
      <c r="K63" s="113"/>
      <c r="L63" s="113"/>
      <c r="M63" s="67"/>
      <c r="N63" s="68"/>
      <c r="O63" s="64"/>
      <c r="P63" s="64"/>
      <c r="Q63" s="64"/>
      <c r="R63" s="64"/>
      <c r="S63" s="64"/>
      <c r="T63" s="64"/>
      <c r="U63" s="64"/>
      <c r="V63" s="64"/>
      <c r="W63" s="64"/>
      <c r="X63" s="64"/>
      <c r="Y63" s="64"/>
      <c r="Z63" s="64"/>
      <c r="AA63" s="64"/>
      <c r="AB63" s="64"/>
    </row>
    <row r="64" spans="1:28" ht="15.75">
      <c r="A64" s="64"/>
      <c r="B64" s="66"/>
      <c r="C64" s="71"/>
      <c r="D64" s="113" t="s">
        <v>55</v>
      </c>
      <c r="E64" s="113"/>
      <c r="F64" s="113"/>
      <c r="G64" s="113"/>
      <c r="H64" s="113"/>
      <c r="I64" s="113"/>
      <c r="J64" s="113"/>
      <c r="K64" s="113"/>
      <c r="L64" s="113"/>
      <c r="M64" s="67"/>
      <c r="N64" s="68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</row>
    <row r="65" spans="1:28" ht="15.75">
      <c r="A65" s="64"/>
      <c r="B65" s="66"/>
      <c r="C65" s="71">
        <f>1+C62</f>
        <v>19</v>
      </c>
      <c r="D65" s="509" t="s">
        <v>345</v>
      </c>
      <c r="E65" s="113"/>
      <c r="F65" s="113"/>
      <c r="G65" s="113"/>
      <c r="H65" s="113"/>
      <c r="I65" s="113"/>
      <c r="J65" s="113"/>
      <c r="K65" s="113"/>
      <c r="L65" s="113"/>
      <c r="M65" s="67"/>
      <c r="N65" s="68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4"/>
      <c r="Z65" s="64"/>
      <c r="AA65" s="64"/>
      <c r="AB65" s="64"/>
    </row>
    <row r="66" spans="1:28" ht="15.75">
      <c r="A66" s="64"/>
      <c r="B66" s="66"/>
      <c r="C66" s="71"/>
      <c r="D66" s="113" t="s">
        <v>39</v>
      </c>
      <c r="E66" s="565">
        <f>+'Cash-Flow-2017-Leva'!P5</f>
        <v>2017</v>
      </c>
      <c r="F66" s="565"/>
      <c r="G66" s="565"/>
      <c r="H66" s="565"/>
      <c r="I66" s="219" t="s">
        <v>346</v>
      </c>
      <c r="J66" s="113"/>
      <c r="K66" s="113"/>
      <c r="L66" s="113"/>
      <c r="M66" s="67"/>
      <c r="N66" s="68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</row>
    <row r="67" spans="1:28" ht="15.75">
      <c r="A67" s="64"/>
      <c r="B67" s="66"/>
      <c r="C67" s="71"/>
      <c r="D67" s="67" t="s">
        <v>40</v>
      </c>
      <c r="E67" s="67"/>
      <c r="F67" s="67"/>
      <c r="G67" s="67"/>
      <c r="H67" s="67"/>
      <c r="I67" s="67"/>
      <c r="J67" s="67"/>
      <c r="K67" s="561">
        <f>+'Cash-Flow-2017-Leva'!P5</f>
        <v>2017</v>
      </c>
      <c r="L67" s="79" t="s">
        <v>24</v>
      </c>
      <c r="M67" s="79"/>
      <c r="N67" s="68"/>
      <c r="O67" s="64"/>
      <c r="P67" s="64"/>
      <c r="Q67" s="64"/>
      <c r="R67" s="64"/>
      <c r="S67" s="64"/>
      <c r="T67" s="64"/>
      <c r="U67" s="64"/>
      <c r="V67" s="64"/>
      <c r="W67" s="64"/>
      <c r="X67" s="64"/>
      <c r="Y67" s="64"/>
      <c r="Z67" s="64"/>
      <c r="AA67" s="64"/>
      <c r="AB67" s="64"/>
    </row>
    <row r="68" spans="1:28" ht="15.75">
      <c r="A68" s="64"/>
      <c r="B68" s="66"/>
      <c r="C68" s="71">
        <f>1+C65</f>
        <v>20</v>
      </c>
      <c r="D68" s="556" t="s">
        <v>46</v>
      </c>
      <c r="E68" s="103"/>
      <c r="F68" s="103"/>
      <c r="G68" s="103"/>
      <c r="H68" s="567">
        <f>+'Cash-Flow-2017-Leva'!P5</f>
        <v>2017</v>
      </c>
      <c r="I68" s="567"/>
      <c r="J68" s="567"/>
      <c r="K68" s="103" t="s">
        <v>48</v>
      </c>
      <c r="L68" s="104"/>
      <c r="M68" s="105"/>
      <c r="N68" s="68"/>
      <c r="O68" s="64"/>
      <c r="P68" s="64"/>
      <c r="Q68" s="64"/>
      <c r="R68" s="64"/>
      <c r="S68" s="64"/>
      <c r="T68" s="64"/>
      <c r="U68" s="64"/>
      <c r="V68" s="64"/>
      <c r="W68" s="64"/>
      <c r="X68" s="64"/>
      <c r="Y68" s="64"/>
      <c r="Z68" s="64"/>
      <c r="AA68" s="64"/>
      <c r="AB68" s="64"/>
    </row>
    <row r="69" spans="1:28" ht="15.75">
      <c r="A69" s="64"/>
      <c r="B69" s="66"/>
      <c r="C69" s="71"/>
      <c r="D69" s="557" t="s">
        <v>47</v>
      </c>
      <c r="E69" s="551">
        <f>+'Cash-Flow-2017-Leva'!P5</f>
        <v>2017</v>
      </c>
      <c r="F69" s="559" t="s">
        <v>347</v>
      </c>
      <c r="G69" s="559"/>
      <c r="H69" s="559"/>
      <c r="I69" s="559"/>
      <c r="J69" s="559"/>
      <c r="K69" s="559"/>
      <c r="L69" s="559"/>
      <c r="M69" s="109"/>
      <c r="N69" s="100"/>
      <c r="O69" s="64"/>
      <c r="P69" s="64"/>
      <c r="Q69" s="64"/>
      <c r="R69" s="64"/>
      <c r="S69" s="64"/>
      <c r="T69" s="64"/>
      <c r="U69" s="64"/>
      <c r="V69" s="64"/>
      <c r="W69" s="64"/>
      <c r="X69" s="64"/>
      <c r="Y69" s="64"/>
      <c r="Z69" s="64"/>
      <c r="AA69" s="64"/>
      <c r="AB69" s="64"/>
    </row>
    <row r="70" spans="1:28" ht="15.75">
      <c r="A70" s="64"/>
      <c r="B70" s="66"/>
      <c r="C70" s="71"/>
      <c r="D70" s="557" t="s">
        <v>54</v>
      </c>
      <c r="E70" s="101"/>
      <c r="F70" s="559"/>
      <c r="G70" s="559"/>
      <c r="H70" s="559"/>
      <c r="I70" s="559"/>
      <c r="J70" s="559"/>
      <c r="K70" s="106"/>
      <c r="L70" s="559"/>
      <c r="M70" s="107"/>
      <c r="N70" s="68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</row>
    <row r="71" spans="1:28" ht="15.75">
      <c r="A71" s="64"/>
      <c r="B71" s="66"/>
      <c r="C71" s="71"/>
      <c r="D71" s="558" t="s">
        <v>348</v>
      </c>
      <c r="E71" s="97"/>
      <c r="F71" s="560"/>
      <c r="G71" s="560"/>
      <c r="H71" s="560"/>
      <c r="I71" s="560"/>
      <c r="J71" s="560"/>
      <c r="K71" s="108"/>
      <c r="L71" s="110"/>
      <c r="M71" s="102"/>
      <c r="N71" s="68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</row>
    <row r="72" spans="1:28" ht="9" customHeight="1">
      <c r="A72" s="64"/>
      <c r="B72" s="116"/>
      <c r="C72" s="117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9"/>
      <c r="O72" s="64"/>
      <c r="P72" s="64"/>
      <c r="Q72" s="64"/>
      <c r="R72" s="64"/>
      <c r="S72" s="64"/>
      <c r="T72" s="64"/>
      <c r="U72" s="64"/>
      <c r="V72" s="64"/>
      <c r="W72" s="64"/>
      <c r="X72" s="64"/>
      <c r="Y72" s="64"/>
      <c r="Z72" s="64"/>
      <c r="AA72" s="64"/>
      <c r="AB72" s="64"/>
    </row>
    <row r="73" spans="1:28" ht="15.75">
      <c r="A73" s="64"/>
      <c r="B73" s="69" t="s">
        <v>34</v>
      </c>
      <c r="C73" s="70" t="s">
        <v>15</v>
      </c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8"/>
      <c r="O73" s="64"/>
      <c r="P73" s="64"/>
      <c r="Q73" s="64"/>
      <c r="R73" s="64"/>
      <c r="S73" s="64"/>
      <c r="T73" s="64"/>
      <c r="U73" s="64"/>
      <c r="V73" s="64"/>
      <c r="W73" s="64"/>
      <c r="X73" s="64"/>
      <c r="Y73" s="64"/>
      <c r="Z73" s="64"/>
      <c r="AA73" s="64"/>
      <c r="AB73" s="64"/>
    </row>
    <row r="74" spans="1:28" ht="15.75">
      <c r="A74" s="64"/>
      <c r="B74" s="66"/>
      <c r="C74" s="71">
        <f>1+C68</f>
        <v>21</v>
      </c>
      <c r="D74" s="82" t="s">
        <v>16</v>
      </c>
      <c r="E74" s="82"/>
      <c r="F74" s="82"/>
      <c r="G74" s="82"/>
      <c r="H74" s="82"/>
      <c r="I74" s="82"/>
      <c r="J74" s="82"/>
      <c r="K74" s="82"/>
      <c r="L74" s="82"/>
      <c r="M74" s="82"/>
      <c r="N74" s="83"/>
      <c r="O74" s="64"/>
      <c r="P74" s="64"/>
      <c r="Q74" s="64"/>
      <c r="R74" s="64"/>
      <c r="S74" s="64"/>
      <c r="T74" s="64"/>
      <c r="U74" s="64"/>
      <c r="V74" s="64"/>
      <c r="W74" s="64"/>
      <c r="X74" s="64"/>
      <c r="Y74" s="64"/>
      <c r="Z74" s="64"/>
      <c r="AA74" s="64"/>
      <c r="AB74" s="64"/>
    </row>
    <row r="75" spans="1:28" ht="15.75">
      <c r="A75" s="64"/>
      <c r="B75" s="66"/>
      <c r="C75" s="71">
        <f>1+C74</f>
        <v>22</v>
      </c>
      <c r="D75" s="82" t="s">
        <v>17</v>
      </c>
      <c r="E75" s="82"/>
      <c r="F75" s="82"/>
      <c r="G75" s="82"/>
      <c r="H75" s="82"/>
      <c r="I75" s="82"/>
      <c r="J75" s="82"/>
      <c r="K75" s="82"/>
      <c r="L75" s="82"/>
      <c r="M75" s="82"/>
      <c r="N75" s="83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</row>
    <row r="76" spans="1:28" ht="15.75">
      <c r="A76" s="64"/>
      <c r="B76" s="66"/>
      <c r="C76" s="67"/>
      <c r="D76" s="82" t="s">
        <v>18</v>
      </c>
      <c r="E76" s="82"/>
      <c r="F76" s="82"/>
      <c r="G76" s="82"/>
      <c r="H76" s="82"/>
      <c r="I76" s="82"/>
      <c r="J76" s="82"/>
      <c r="K76" s="82"/>
      <c r="L76" s="82"/>
      <c r="M76" s="82"/>
      <c r="N76" s="83"/>
      <c r="O76" s="64"/>
      <c r="P76" s="64"/>
      <c r="Q76" s="64"/>
      <c r="R76" s="64"/>
      <c r="S76" s="64"/>
      <c r="T76" s="64"/>
      <c r="U76" s="64"/>
      <c r="V76" s="64"/>
      <c r="W76" s="64"/>
      <c r="X76" s="64"/>
      <c r="Y76" s="64"/>
      <c r="Z76" s="64"/>
      <c r="AA76" s="64"/>
      <c r="AB76" s="64"/>
    </row>
    <row r="77" spans="1:28" ht="15.75">
      <c r="A77" s="64"/>
      <c r="B77" s="66"/>
      <c r="C77" s="67"/>
      <c r="D77" s="82" t="s">
        <v>19</v>
      </c>
      <c r="E77" s="82"/>
      <c r="F77" s="82"/>
      <c r="G77" s="82"/>
      <c r="H77" s="82"/>
      <c r="I77" s="82"/>
      <c r="J77" s="82"/>
      <c r="K77" s="82"/>
      <c r="L77" s="82"/>
      <c r="M77" s="82"/>
      <c r="N77" s="83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</row>
    <row r="78" spans="1:28" ht="15.75">
      <c r="A78" s="64"/>
      <c r="B78" s="66"/>
      <c r="C78" s="67"/>
      <c r="D78" s="82" t="s">
        <v>20</v>
      </c>
      <c r="E78" s="82"/>
      <c r="F78" s="82"/>
      <c r="G78" s="82"/>
      <c r="H78" s="82"/>
      <c r="I78" s="82"/>
      <c r="J78" s="82"/>
      <c r="K78" s="82"/>
      <c r="L78" s="82"/>
      <c r="M78" s="82"/>
      <c r="N78" s="83"/>
      <c r="O78" s="64"/>
      <c r="P78" s="64"/>
      <c r="Q78" s="64"/>
      <c r="R78" s="64"/>
      <c r="S78" s="64"/>
      <c r="T78" s="64"/>
      <c r="U78" s="64"/>
      <c r="V78" s="64"/>
      <c r="W78" s="64"/>
      <c r="X78" s="64"/>
      <c r="Y78" s="64"/>
      <c r="Z78" s="64"/>
      <c r="AA78" s="64"/>
      <c r="AB78" s="64"/>
    </row>
    <row r="79" spans="1:28" ht="15.75">
      <c r="A79" s="64"/>
      <c r="B79" s="66"/>
      <c r="C79" s="67"/>
      <c r="D79" s="82" t="s">
        <v>21</v>
      </c>
      <c r="E79" s="82"/>
      <c r="F79" s="82"/>
      <c r="G79" s="82"/>
      <c r="H79" s="82"/>
      <c r="I79" s="82"/>
      <c r="J79" s="82"/>
      <c r="K79" s="82"/>
      <c r="L79" s="82"/>
      <c r="M79" s="82"/>
      <c r="N79" s="83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  <c r="AA79" s="64"/>
      <c r="AB79" s="64"/>
    </row>
    <row r="80" spans="1:28" ht="15.75">
      <c r="A80" s="64"/>
      <c r="B80" s="66"/>
      <c r="C80" s="67"/>
      <c r="D80" s="82" t="s">
        <v>33</v>
      </c>
      <c r="E80" s="82"/>
      <c r="F80" s="82"/>
      <c r="G80" s="82"/>
      <c r="H80" s="82"/>
      <c r="I80" s="82"/>
      <c r="J80" s="82"/>
      <c r="K80" s="82"/>
      <c r="L80" s="82"/>
      <c r="M80" s="82"/>
      <c r="N80" s="83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</row>
    <row r="81" spans="1:28" ht="3" customHeight="1" thickBot="1">
      <c r="A81" s="64"/>
      <c r="B81" s="84"/>
      <c r="C81" s="85"/>
      <c r="D81" s="86"/>
      <c r="E81" s="85"/>
      <c r="F81" s="85"/>
      <c r="G81" s="85"/>
      <c r="H81" s="85"/>
      <c r="I81" s="85"/>
      <c r="J81" s="85"/>
      <c r="K81" s="85"/>
      <c r="L81" s="85"/>
      <c r="M81" s="85"/>
      <c r="N81" s="87"/>
      <c r="O81" s="64"/>
      <c r="P81" s="64"/>
      <c r="Q81" s="64"/>
      <c r="R81" s="64"/>
      <c r="S81" s="64"/>
      <c r="T81" s="64"/>
      <c r="U81" s="64"/>
      <c r="V81" s="64"/>
      <c r="W81" s="64"/>
      <c r="X81" s="64"/>
      <c r="Y81" s="64"/>
      <c r="Z81" s="64"/>
      <c r="AA81" s="64"/>
      <c r="AB81" s="64"/>
    </row>
    <row r="82" spans="1:28" ht="16.5" thickTop="1">
      <c r="A82" s="64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64"/>
      <c r="P82" s="64"/>
      <c r="Q82" s="64"/>
      <c r="R82" s="64"/>
      <c r="S82" s="64"/>
      <c r="T82" s="64"/>
      <c r="U82" s="64"/>
      <c r="V82" s="64"/>
      <c r="W82" s="64"/>
      <c r="X82" s="64"/>
      <c r="Y82" s="64"/>
      <c r="Z82" s="64"/>
      <c r="AA82" s="64"/>
      <c r="AB82" s="64"/>
    </row>
    <row r="83" spans="1:28" ht="15.75">
      <c r="A83" s="64"/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64"/>
      <c r="P83" s="64"/>
      <c r="Q83" s="64"/>
      <c r="R83" s="64"/>
      <c r="S83" s="64"/>
      <c r="T83" s="64"/>
      <c r="U83" s="64"/>
      <c r="V83" s="64"/>
      <c r="W83" s="64"/>
      <c r="X83" s="64"/>
      <c r="Y83" s="64"/>
      <c r="Z83" s="64"/>
      <c r="AA83" s="64"/>
      <c r="AB83" s="64"/>
    </row>
    <row r="84" spans="1:28" ht="15.75">
      <c r="A84" s="64"/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64"/>
      <c r="P84" s="64"/>
      <c r="Q84" s="64"/>
      <c r="R84" s="64"/>
      <c r="S84" s="64"/>
      <c r="T84" s="64"/>
      <c r="U84" s="64"/>
      <c r="V84" s="64"/>
      <c r="W84" s="64"/>
      <c r="X84" s="64"/>
      <c r="Y84" s="64"/>
      <c r="Z84" s="64"/>
      <c r="AA84" s="64"/>
      <c r="AB84" s="64"/>
    </row>
    <row r="85" spans="1:28" ht="15.75">
      <c r="A85" s="64"/>
      <c r="B85" s="88"/>
      <c r="C85" s="88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64"/>
      <c r="P85" s="64"/>
      <c r="Q85" s="64"/>
      <c r="R85" s="64"/>
      <c r="S85" s="64"/>
      <c r="T85" s="64"/>
      <c r="U85" s="64"/>
      <c r="V85" s="64"/>
      <c r="W85" s="64"/>
      <c r="X85" s="64"/>
      <c r="Y85" s="64"/>
      <c r="Z85" s="64"/>
      <c r="AA85" s="64"/>
      <c r="AB85" s="64"/>
    </row>
    <row r="86" spans="1:28" ht="15.75">
      <c r="A86" s="64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  <c r="AA86" s="64"/>
      <c r="AB86" s="64"/>
    </row>
    <row r="87" spans="1:28" ht="15.75">
      <c r="A87" s="64"/>
      <c r="B87" s="88"/>
      <c r="C87" s="88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64"/>
      <c r="P87" s="64"/>
      <c r="Q87" s="64"/>
      <c r="R87" s="64"/>
      <c r="S87" s="64"/>
      <c r="T87" s="64"/>
      <c r="U87" s="64"/>
      <c r="V87" s="64"/>
      <c r="W87" s="64"/>
      <c r="X87" s="64"/>
      <c r="Y87" s="64"/>
      <c r="Z87" s="64"/>
      <c r="AA87" s="64"/>
      <c r="AB87" s="64"/>
    </row>
    <row r="88" spans="1:28" ht="15.75">
      <c r="A88" s="64"/>
      <c r="B88" s="88"/>
      <c r="C88" s="88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64"/>
      <c r="P88" s="64"/>
      <c r="Q88" s="64"/>
      <c r="R88" s="64"/>
      <c r="S88" s="64"/>
      <c r="T88" s="64"/>
      <c r="U88" s="64"/>
      <c r="V88" s="64"/>
      <c r="W88" s="64"/>
      <c r="X88" s="64"/>
      <c r="Y88" s="64"/>
      <c r="Z88" s="64"/>
      <c r="AA88" s="64"/>
      <c r="AB88" s="64"/>
    </row>
    <row r="89" spans="1:28" ht="15.75">
      <c r="A89" s="64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64"/>
      <c r="P89" s="64"/>
      <c r="Q89" s="64"/>
      <c r="R89" s="64"/>
      <c r="S89" s="64"/>
      <c r="T89" s="64"/>
      <c r="U89" s="64"/>
      <c r="V89" s="64"/>
      <c r="W89" s="64"/>
      <c r="X89" s="64"/>
      <c r="Y89" s="64"/>
      <c r="Z89" s="64"/>
      <c r="AA89" s="64"/>
      <c r="AB89" s="64"/>
    </row>
    <row r="90" spans="1:28" ht="15.75">
      <c r="A90" s="64"/>
      <c r="B90" s="88"/>
      <c r="C90" s="88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64"/>
      <c r="P90" s="64"/>
      <c r="Q90" s="64"/>
      <c r="R90" s="64"/>
      <c r="S90" s="64"/>
      <c r="T90" s="64"/>
      <c r="U90" s="64"/>
      <c r="V90" s="64"/>
      <c r="W90" s="64"/>
      <c r="X90" s="64"/>
      <c r="Y90" s="64"/>
      <c r="Z90" s="64"/>
      <c r="AA90" s="64"/>
      <c r="AB90" s="64"/>
    </row>
    <row r="91" spans="1:28" ht="15.75">
      <c r="A91" s="64"/>
      <c r="B91" s="88"/>
      <c r="C91" s="88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64"/>
      <c r="P91" s="64"/>
      <c r="Q91" s="64"/>
      <c r="R91" s="64"/>
      <c r="S91" s="64"/>
      <c r="T91" s="64"/>
      <c r="U91" s="64"/>
      <c r="V91" s="64"/>
      <c r="W91" s="64"/>
      <c r="X91" s="64"/>
      <c r="Y91" s="64"/>
      <c r="Z91" s="64"/>
      <c r="AA91" s="64"/>
      <c r="AB91" s="64"/>
    </row>
    <row r="92" spans="1:28" ht="15.75">
      <c r="A92" s="64"/>
      <c r="B92" s="88"/>
      <c r="C92" s="88"/>
      <c r="D92" s="88"/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64"/>
      <c r="P92" s="64"/>
      <c r="Q92" s="64"/>
      <c r="R92" s="64"/>
      <c r="S92" s="64"/>
      <c r="T92" s="64"/>
      <c r="U92" s="64"/>
      <c r="V92" s="64"/>
      <c r="W92" s="64"/>
      <c r="X92" s="64"/>
      <c r="Y92" s="64"/>
      <c r="Z92" s="64"/>
      <c r="AA92" s="64"/>
      <c r="AB92" s="64"/>
    </row>
    <row r="93" spans="1:28" ht="15.75">
      <c r="A93" s="64"/>
      <c r="B93" s="88"/>
      <c r="C93" s="88"/>
      <c r="D93" s="88"/>
      <c r="E93" s="88"/>
      <c r="F93" s="88"/>
      <c r="G93" s="88"/>
      <c r="H93" s="88"/>
      <c r="I93" s="88"/>
      <c r="J93" s="88"/>
      <c r="K93" s="88"/>
      <c r="L93" s="88"/>
      <c r="M93" s="88"/>
      <c r="N93" s="88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Z93" s="64"/>
      <c r="AA93" s="64"/>
      <c r="AB93" s="64"/>
    </row>
    <row r="94" spans="1:28" ht="15.75">
      <c r="A94" s="64"/>
      <c r="B94" s="88"/>
      <c r="C94" s="88"/>
      <c r="D94" s="88"/>
      <c r="E94" s="88"/>
      <c r="F94" s="88"/>
      <c r="G94" s="88"/>
      <c r="H94" s="88"/>
      <c r="I94" s="88"/>
      <c r="J94" s="88"/>
      <c r="K94" s="88"/>
      <c r="L94" s="88"/>
      <c r="M94" s="88"/>
      <c r="N94" s="88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</row>
    <row r="95" spans="1:28" ht="15.75">
      <c r="A95" s="64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64"/>
      <c r="P95" s="64"/>
      <c r="Q95" s="64"/>
      <c r="R95" s="64"/>
      <c r="S95" s="64"/>
      <c r="T95" s="64"/>
      <c r="U95" s="64"/>
      <c r="V95" s="64"/>
      <c r="W95" s="64"/>
      <c r="X95" s="64"/>
      <c r="Y95" s="64"/>
      <c r="Z95" s="64"/>
      <c r="AA95" s="64"/>
      <c r="AB95" s="64"/>
    </row>
    <row r="96" spans="1:28" ht="15.75">
      <c r="A96" s="64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64"/>
      <c r="P96" s="64"/>
      <c r="Q96" s="64"/>
      <c r="R96" s="64"/>
      <c r="S96" s="64"/>
      <c r="T96" s="64"/>
      <c r="U96" s="64"/>
      <c r="V96" s="64"/>
      <c r="W96" s="64"/>
      <c r="X96" s="64"/>
      <c r="Y96" s="64"/>
      <c r="Z96" s="64"/>
      <c r="AA96" s="64"/>
      <c r="AB96" s="64"/>
    </row>
    <row r="97" spans="1:28" ht="15" customHeight="1">
      <c r="A97" s="64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</row>
    <row r="98" spans="1:28" ht="15" customHeight="1">
      <c r="A98" s="64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64"/>
      <c r="P98" s="64"/>
      <c r="Q98" s="64"/>
      <c r="R98" s="64"/>
      <c r="S98" s="64"/>
      <c r="T98" s="64"/>
      <c r="U98" s="64"/>
      <c r="V98" s="64"/>
      <c r="W98" s="64"/>
      <c r="X98" s="64"/>
      <c r="Y98" s="64"/>
      <c r="Z98" s="64"/>
      <c r="AA98" s="64"/>
      <c r="AB98" s="64"/>
    </row>
    <row r="99" spans="1:28" ht="15" customHeight="1">
      <c r="A99" s="64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</row>
    <row r="100" spans="1:28" ht="15" customHeight="1">
      <c r="A100" s="64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</row>
    <row r="101" spans="1:28" ht="15" customHeight="1">
      <c r="A101" s="64"/>
      <c r="B101" s="88"/>
      <c r="C101" s="88"/>
      <c r="D101" s="88"/>
      <c r="E101" s="88"/>
      <c r="F101" s="88"/>
      <c r="G101" s="88"/>
      <c r="H101" s="88"/>
      <c r="I101" s="88"/>
      <c r="J101" s="88"/>
      <c r="K101" s="88"/>
      <c r="L101" s="88"/>
      <c r="M101" s="88"/>
      <c r="N101" s="88"/>
      <c r="O101" s="64"/>
      <c r="P101" s="64"/>
      <c r="Q101" s="64"/>
      <c r="R101" s="64"/>
      <c r="S101" s="64"/>
      <c r="T101" s="64"/>
      <c r="U101" s="64"/>
      <c r="V101" s="64"/>
      <c r="W101" s="64"/>
      <c r="X101" s="64"/>
      <c r="Y101" s="64"/>
      <c r="Z101" s="64"/>
      <c r="AA101" s="64"/>
      <c r="AB101" s="64"/>
    </row>
    <row r="102" spans="1:28" ht="15" customHeight="1">
      <c r="A102" s="64"/>
      <c r="B102" s="88"/>
      <c r="C102" s="88"/>
      <c r="D102" s="88"/>
      <c r="E102" s="88"/>
      <c r="F102" s="88"/>
      <c r="G102" s="88"/>
      <c r="H102" s="88"/>
      <c r="I102" s="88"/>
      <c r="J102" s="88"/>
      <c r="K102" s="88"/>
      <c r="L102" s="88"/>
      <c r="M102" s="88"/>
      <c r="N102" s="88"/>
      <c r="O102" s="64"/>
      <c r="P102" s="64"/>
      <c r="Q102" s="64"/>
      <c r="R102" s="64"/>
      <c r="S102" s="64"/>
      <c r="T102" s="64"/>
      <c r="U102" s="64"/>
      <c r="V102" s="64"/>
      <c r="W102" s="64"/>
      <c r="X102" s="64"/>
      <c r="Y102" s="64"/>
      <c r="Z102" s="64"/>
      <c r="AA102" s="64"/>
      <c r="AB102" s="64"/>
    </row>
    <row r="103" spans="1:28" ht="15" customHeight="1">
      <c r="A103" s="64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8"/>
      <c r="N103" s="88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</row>
    <row r="104" spans="1:28" ht="15" customHeight="1">
      <c r="A104" s="64"/>
      <c r="B104" s="88"/>
      <c r="C104" s="88"/>
      <c r="D104" s="88"/>
      <c r="E104" s="88"/>
      <c r="F104" s="88"/>
      <c r="G104" s="88"/>
      <c r="H104" s="88"/>
      <c r="I104" s="88"/>
      <c r="J104" s="88"/>
      <c r="K104" s="88"/>
      <c r="L104" s="88"/>
      <c r="M104" s="88"/>
      <c r="N104" s="88"/>
      <c r="O104" s="64"/>
      <c r="P104" s="64"/>
      <c r="Q104" s="64"/>
      <c r="R104" s="64"/>
      <c r="S104" s="64"/>
      <c r="T104" s="64"/>
      <c r="U104" s="64"/>
      <c r="V104" s="64"/>
      <c r="W104" s="64"/>
      <c r="X104" s="64"/>
      <c r="Y104" s="64"/>
      <c r="Z104" s="64"/>
      <c r="AA104" s="64"/>
      <c r="AB104" s="64"/>
    </row>
    <row r="105" spans="1:28" ht="15" customHeight="1">
      <c r="A105" s="64"/>
      <c r="B105" s="88"/>
      <c r="C105" s="88"/>
      <c r="D105" s="88"/>
      <c r="E105" s="88"/>
      <c r="F105" s="88"/>
      <c r="G105" s="88"/>
      <c r="H105" s="88"/>
      <c r="I105" s="88"/>
      <c r="J105" s="88"/>
      <c r="K105" s="88"/>
      <c r="L105" s="88"/>
      <c r="M105" s="88"/>
      <c r="N105" s="88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</row>
    <row r="106" spans="1:28" ht="15" customHeight="1">
      <c r="A106" s="64"/>
      <c r="B106" s="88"/>
      <c r="C106" s="88"/>
      <c r="D106" s="88"/>
      <c r="E106" s="88"/>
      <c r="F106" s="88"/>
      <c r="G106" s="88"/>
      <c r="H106" s="88"/>
      <c r="I106" s="88"/>
      <c r="J106" s="88"/>
      <c r="K106" s="88"/>
      <c r="L106" s="88"/>
      <c r="M106" s="88"/>
      <c r="N106" s="88"/>
      <c r="O106" s="64"/>
      <c r="P106" s="64"/>
      <c r="Q106" s="64"/>
      <c r="R106" s="64"/>
      <c r="S106" s="64"/>
      <c r="T106" s="64"/>
      <c r="U106" s="64"/>
      <c r="V106" s="64"/>
      <c r="W106" s="64"/>
      <c r="X106" s="64"/>
      <c r="Y106" s="64"/>
      <c r="Z106" s="64"/>
      <c r="AA106" s="64"/>
      <c r="AB106" s="64"/>
    </row>
    <row r="107" spans="1:28" ht="15" customHeight="1">
      <c r="A107" s="64"/>
      <c r="B107" s="88"/>
      <c r="C107" s="88"/>
      <c r="D107" s="88"/>
      <c r="E107" s="88"/>
      <c r="F107" s="88"/>
      <c r="G107" s="88"/>
      <c r="H107" s="88"/>
      <c r="I107" s="88"/>
      <c r="J107" s="88"/>
      <c r="K107" s="88"/>
      <c r="L107" s="88"/>
      <c r="M107" s="88"/>
      <c r="N107" s="88"/>
      <c r="O107" s="64"/>
      <c r="P107" s="64"/>
      <c r="Q107" s="64"/>
      <c r="R107" s="64"/>
      <c r="S107" s="64"/>
      <c r="T107" s="64"/>
      <c r="U107" s="64"/>
      <c r="V107" s="64"/>
      <c r="W107" s="64"/>
      <c r="X107" s="64"/>
      <c r="Y107" s="64"/>
      <c r="Z107" s="64"/>
      <c r="AA107" s="64"/>
      <c r="AB107" s="64"/>
    </row>
    <row r="108" spans="1:28" ht="15" customHeight="1">
      <c r="A108" s="64"/>
      <c r="B108" s="88"/>
      <c r="C108" s="88"/>
      <c r="D108" s="88"/>
      <c r="E108" s="88"/>
      <c r="F108" s="88"/>
      <c r="G108" s="88"/>
      <c r="H108" s="88"/>
      <c r="I108" s="88"/>
      <c r="J108" s="88"/>
      <c r="K108" s="88"/>
      <c r="L108" s="88"/>
      <c r="M108" s="88"/>
      <c r="N108" s="88"/>
      <c r="O108" s="64"/>
      <c r="P108" s="64"/>
      <c r="Q108" s="64"/>
      <c r="R108" s="64"/>
      <c r="S108" s="64"/>
      <c r="T108" s="64"/>
      <c r="U108" s="64"/>
      <c r="V108" s="64"/>
      <c r="W108" s="64"/>
      <c r="X108" s="64"/>
      <c r="Y108" s="64"/>
      <c r="Z108" s="64"/>
      <c r="AA108" s="64"/>
      <c r="AB108" s="64"/>
    </row>
    <row r="109" spans="1:28" ht="15" customHeight="1">
      <c r="A109" s="64"/>
      <c r="B109" s="88"/>
      <c r="C109" s="88"/>
      <c r="D109" s="88"/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64"/>
      <c r="P109" s="64"/>
      <c r="Q109" s="64"/>
      <c r="R109" s="64"/>
      <c r="S109" s="64"/>
      <c r="T109" s="64"/>
      <c r="U109" s="64"/>
      <c r="V109" s="64"/>
      <c r="W109" s="64"/>
      <c r="X109" s="64"/>
      <c r="Y109" s="64"/>
      <c r="Z109" s="64"/>
      <c r="AA109" s="64"/>
      <c r="AB109" s="64"/>
    </row>
    <row r="110" spans="1:28" ht="15" customHeight="1">
      <c r="A110" s="64"/>
      <c r="B110" s="88"/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64"/>
      <c r="P110" s="64"/>
      <c r="Q110" s="64"/>
      <c r="R110" s="64"/>
      <c r="S110" s="64"/>
      <c r="T110" s="64"/>
      <c r="U110" s="64"/>
      <c r="V110" s="64"/>
      <c r="W110" s="64"/>
      <c r="X110" s="64"/>
      <c r="Y110" s="64"/>
      <c r="Z110" s="64"/>
      <c r="AA110" s="64"/>
      <c r="AB110" s="64"/>
    </row>
    <row r="111" spans="1:28" ht="15" customHeight="1">
      <c r="A111" s="64"/>
      <c r="B111" s="88"/>
      <c r="C111" s="88"/>
      <c r="D111" s="88"/>
      <c r="E111" s="88"/>
      <c r="F111" s="88"/>
      <c r="G111" s="88"/>
      <c r="H111" s="88"/>
      <c r="I111" s="88"/>
      <c r="J111" s="88"/>
      <c r="K111" s="88"/>
      <c r="L111" s="88"/>
      <c r="M111" s="88"/>
      <c r="N111" s="88"/>
      <c r="O111" s="64"/>
      <c r="P111" s="64"/>
      <c r="Q111" s="64"/>
      <c r="R111" s="64"/>
      <c r="S111" s="64"/>
      <c r="T111" s="64"/>
      <c r="U111" s="64"/>
      <c r="V111" s="64"/>
      <c r="W111" s="64"/>
      <c r="X111" s="64"/>
      <c r="Y111" s="64"/>
      <c r="Z111" s="64"/>
      <c r="AA111" s="64"/>
      <c r="AB111" s="64"/>
    </row>
    <row r="112" spans="1:28" ht="15" customHeight="1">
      <c r="A112" s="64"/>
      <c r="B112" s="88"/>
      <c r="C112" s="88"/>
      <c r="D112" s="88"/>
      <c r="E112" s="88"/>
      <c r="F112" s="88"/>
      <c r="G112" s="88"/>
      <c r="H112" s="88"/>
      <c r="I112" s="88"/>
      <c r="J112" s="88"/>
      <c r="K112" s="88"/>
      <c r="L112" s="88"/>
      <c r="M112" s="88"/>
      <c r="N112" s="88"/>
      <c r="O112" s="64"/>
      <c r="P112" s="64"/>
      <c r="Q112" s="64"/>
      <c r="R112" s="64"/>
      <c r="S112" s="64"/>
      <c r="T112" s="64"/>
      <c r="U112" s="64"/>
      <c r="V112" s="64"/>
      <c r="W112" s="64"/>
      <c r="X112" s="64"/>
      <c r="Y112" s="64"/>
      <c r="Z112" s="64"/>
      <c r="AA112" s="64"/>
      <c r="AB112" s="64"/>
    </row>
    <row r="113" spans="1:28" ht="15" customHeight="1">
      <c r="A113" s="64"/>
      <c r="B113" s="88"/>
      <c r="C113" s="88"/>
      <c r="D113" s="88"/>
      <c r="E113" s="88"/>
      <c r="F113" s="88"/>
      <c r="G113" s="88"/>
      <c r="H113" s="88"/>
      <c r="I113" s="88"/>
      <c r="J113" s="88"/>
      <c r="K113" s="88"/>
      <c r="L113" s="88"/>
      <c r="M113" s="88"/>
      <c r="N113" s="88"/>
      <c r="O113" s="64"/>
      <c r="P113" s="64"/>
      <c r="Q113" s="64"/>
      <c r="R113" s="64"/>
      <c r="S113" s="64"/>
      <c r="T113" s="64"/>
      <c r="U113" s="64"/>
      <c r="V113" s="64"/>
      <c r="W113" s="64"/>
      <c r="X113" s="64"/>
      <c r="Y113" s="64"/>
      <c r="Z113" s="64"/>
      <c r="AA113" s="64"/>
      <c r="AB113" s="64"/>
    </row>
    <row r="114" spans="1:28" ht="15" customHeight="1">
      <c r="A114" s="64"/>
      <c r="B114" s="88"/>
      <c r="C114" s="88"/>
      <c r="D114" s="88"/>
      <c r="E114" s="88"/>
      <c r="F114" s="88"/>
      <c r="G114" s="88"/>
      <c r="H114" s="88"/>
      <c r="I114" s="88"/>
      <c r="J114" s="88"/>
      <c r="K114" s="88"/>
      <c r="L114" s="88"/>
      <c r="M114" s="88"/>
      <c r="N114" s="88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</row>
    <row r="115" spans="1:28" ht="15" customHeight="1">
      <c r="A115" s="64"/>
      <c r="B115" s="88"/>
      <c r="C115" s="88"/>
      <c r="D115" s="88"/>
      <c r="E115" s="88"/>
      <c r="F115" s="88"/>
      <c r="G115" s="88"/>
      <c r="H115" s="88"/>
      <c r="I115" s="88"/>
      <c r="J115" s="88"/>
      <c r="K115" s="88"/>
      <c r="L115" s="88"/>
      <c r="M115" s="88"/>
      <c r="N115" s="88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</row>
    <row r="116" spans="1:28" ht="15" customHeight="1">
      <c r="A116" s="64"/>
      <c r="B116" s="88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64"/>
      <c r="P116" s="64"/>
      <c r="Q116" s="64"/>
      <c r="R116" s="64"/>
      <c r="S116" s="64"/>
      <c r="T116" s="64"/>
      <c r="U116" s="64"/>
      <c r="V116" s="64"/>
      <c r="W116" s="64"/>
      <c r="X116" s="64"/>
      <c r="Y116" s="64"/>
      <c r="Z116" s="64"/>
      <c r="AA116" s="64"/>
      <c r="AB116" s="64"/>
    </row>
    <row r="117" spans="1:28" ht="15" customHeight="1">
      <c r="A117" s="64"/>
      <c r="B117" s="88"/>
      <c r="C117" s="88"/>
      <c r="D117" s="88"/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64"/>
      <c r="P117" s="64"/>
      <c r="Q117" s="64"/>
      <c r="R117" s="64"/>
      <c r="S117" s="64"/>
      <c r="T117" s="64"/>
      <c r="U117" s="64"/>
      <c r="V117" s="64"/>
      <c r="W117" s="64"/>
      <c r="X117" s="64"/>
      <c r="Y117" s="64"/>
      <c r="Z117" s="64"/>
      <c r="AA117" s="64"/>
      <c r="AB117" s="64"/>
    </row>
    <row r="118" spans="1:28" ht="15" customHeight="1">
      <c r="A118" s="64"/>
      <c r="B118" s="88"/>
      <c r="C118" s="88"/>
      <c r="D118" s="88"/>
      <c r="E118" s="88"/>
      <c r="F118" s="88"/>
      <c r="G118" s="88"/>
      <c r="H118" s="88"/>
      <c r="I118" s="88"/>
      <c r="J118" s="88"/>
      <c r="K118" s="88"/>
      <c r="L118" s="88"/>
      <c r="M118" s="88"/>
      <c r="N118" s="88"/>
      <c r="O118" s="64"/>
      <c r="P118" s="64"/>
      <c r="Q118" s="64"/>
      <c r="R118" s="64"/>
      <c r="S118" s="64"/>
      <c r="T118" s="64"/>
      <c r="U118" s="64"/>
      <c r="V118" s="64"/>
      <c r="W118" s="64"/>
      <c r="X118" s="64"/>
      <c r="Y118" s="64"/>
      <c r="Z118" s="64"/>
      <c r="AA118" s="64"/>
      <c r="AB118" s="64"/>
    </row>
    <row r="119" spans="1:28" ht="15" customHeight="1">
      <c r="A119" s="64"/>
      <c r="B119" s="88"/>
      <c r="C119" s="88"/>
      <c r="D119" s="88"/>
      <c r="E119" s="88"/>
      <c r="F119" s="88"/>
      <c r="G119" s="88"/>
      <c r="H119" s="88"/>
      <c r="I119" s="88"/>
      <c r="J119" s="88"/>
      <c r="K119" s="88"/>
      <c r="L119" s="88"/>
      <c r="M119" s="88"/>
      <c r="N119" s="88"/>
      <c r="O119" s="64"/>
      <c r="P119" s="64"/>
      <c r="Q119" s="64"/>
      <c r="R119" s="64"/>
      <c r="S119" s="64"/>
      <c r="T119" s="64"/>
      <c r="U119" s="64"/>
      <c r="V119" s="64"/>
      <c r="W119" s="64"/>
      <c r="X119" s="64"/>
      <c r="Y119" s="64"/>
      <c r="Z119" s="64"/>
      <c r="AA119" s="64"/>
      <c r="AB119" s="64"/>
    </row>
    <row r="120" spans="1:28" ht="15" customHeight="1">
      <c r="A120" s="64"/>
      <c r="B120" s="88"/>
      <c r="C120" s="88"/>
      <c r="D120" s="88"/>
      <c r="E120" s="88"/>
      <c r="F120" s="88"/>
      <c r="G120" s="88"/>
      <c r="H120" s="88"/>
      <c r="I120" s="88"/>
      <c r="J120" s="88"/>
      <c r="K120" s="88"/>
      <c r="L120" s="88"/>
      <c r="M120" s="88"/>
      <c r="N120" s="88"/>
      <c r="O120" s="64"/>
      <c r="P120" s="64"/>
      <c r="Q120" s="64"/>
      <c r="R120" s="64"/>
      <c r="S120" s="64"/>
      <c r="T120" s="64"/>
      <c r="U120" s="64"/>
      <c r="V120" s="64"/>
      <c r="W120" s="64"/>
      <c r="X120" s="64"/>
      <c r="Y120" s="64"/>
      <c r="Z120" s="64"/>
      <c r="AA120" s="64"/>
      <c r="AB120" s="64"/>
    </row>
    <row r="121" spans="1:28" ht="15" customHeight="1">
      <c r="A121" s="64"/>
      <c r="B121" s="88"/>
      <c r="C121" s="88"/>
      <c r="D121" s="88"/>
      <c r="E121" s="88"/>
      <c r="F121" s="88"/>
      <c r="G121" s="88"/>
      <c r="H121" s="88"/>
      <c r="I121" s="88"/>
      <c r="J121" s="88"/>
      <c r="K121" s="88"/>
      <c r="L121" s="88"/>
      <c r="M121" s="88"/>
      <c r="N121" s="88"/>
      <c r="O121" s="64"/>
      <c r="P121" s="64"/>
      <c r="Q121" s="64"/>
      <c r="R121" s="64"/>
      <c r="S121" s="64"/>
      <c r="T121" s="64"/>
      <c r="U121" s="64"/>
      <c r="V121" s="64"/>
      <c r="W121" s="64"/>
      <c r="X121" s="64"/>
      <c r="Y121" s="64"/>
      <c r="Z121" s="64"/>
      <c r="AA121" s="64"/>
      <c r="AB121" s="64"/>
    </row>
    <row r="122" spans="1:28" ht="15" customHeight="1">
      <c r="A122" s="64"/>
      <c r="B122" s="88"/>
      <c r="C122" s="88"/>
      <c r="D122" s="88"/>
      <c r="E122" s="88"/>
      <c r="F122" s="88"/>
      <c r="G122" s="88"/>
      <c r="H122" s="88"/>
      <c r="I122" s="88"/>
      <c r="J122" s="88"/>
      <c r="K122" s="88"/>
      <c r="L122" s="88"/>
      <c r="M122" s="88"/>
      <c r="N122" s="88"/>
      <c r="O122" s="64"/>
      <c r="P122" s="64"/>
      <c r="Q122" s="64"/>
      <c r="R122" s="64"/>
      <c r="S122" s="64"/>
      <c r="T122" s="64"/>
      <c r="U122" s="64"/>
      <c r="V122" s="64"/>
      <c r="W122" s="64"/>
      <c r="X122" s="64"/>
      <c r="Y122" s="64"/>
      <c r="Z122" s="64"/>
      <c r="AA122" s="64"/>
      <c r="AB122" s="64"/>
    </row>
    <row r="123" spans="1:28" ht="15" customHeight="1">
      <c r="A123" s="64"/>
      <c r="B123" s="88"/>
      <c r="C123" s="88"/>
      <c r="D123" s="88"/>
      <c r="E123" s="88"/>
      <c r="F123" s="88"/>
      <c r="G123" s="88"/>
      <c r="H123" s="88"/>
      <c r="I123" s="88"/>
      <c r="J123" s="88"/>
      <c r="K123" s="88"/>
      <c r="L123" s="88"/>
      <c r="M123" s="88"/>
      <c r="N123" s="88"/>
      <c r="O123" s="64"/>
      <c r="P123" s="64"/>
      <c r="Q123" s="64"/>
      <c r="R123" s="64"/>
      <c r="S123" s="64"/>
      <c r="T123" s="64"/>
      <c r="U123" s="64"/>
      <c r="V123" s="64"/>
      <c r="W123" s="64"/>
      <c r="X123" s="64"/>
      <c r="Y123" s="64"/>
      <c r="Z123" s="64"/>
      <c r="AA123" s="64"/>
      <c r="AB123" s="64"/>
    </row>
    <row r="124" spans="1:28" ht="15" customHeight="1">
      <c r="A124" s="64"/>
      <c r="B124" s="88"/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64"/>
      <c r="P124" s="64"/>
      <c r="Q124" s="64"/>
      <c r="R124" s="64"/>
      <c r="S124" s="64"/>
      <c r="T124" s="64"/>
      <c r="U124" s="64"/>
      <c r="V124" s="64"/>
      <c r="W124" s="64"/>
      <c r="X124" s="64"/>
      <c r="Y124" s="64"/>
      <c r="Z124" s="64"/>
      <c r="AA124" s="64"/>
      <c r="AB124" s="64"/>
    </row>
    <row r="125" spans="1:28" ht="15" customHeight="1">
      <c r="A125" s="64"/>
      <c r="B125" s="88"/>
      <c r="C125" s="88"/>
      <c r="D125" s="88"/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64"/>
      <c r="P125" s="64"/>
      <c r="Q125" s="64"/>
      <c r="R125" s="64"/>
      <c r="S125" s="64"/>
      <c r="T125" s="64"/>
      <c r="U125" s="64"/>
      <c r="V125" s="64"/>
      <c r="W125" s="64"/>
      <c r="X125" s="64"/>
      <c r="Y125" s="64"/>
      <c r="Z125" s="64"/>
      <c r="AA125" s="64"/>
      <c r="AB125" s="64"/>
    </row>
    <row r="126" spans="1:28" ht="15" customHeight="1">
      <c r="A126" s="64"/>
      <c r="B126" s="88"/>
      <c r="C126" s="88"/>
      <c r="D126" s="88"/>
      <c r="E126" s="88"/>
      <c r="F126" s="88"/>
      <c r="G126" s="88"/>
      <c r="H126" s="88"/>
      <c r="I126" s="88"/>
      <c r="J126" s="88"/>
      <c r="K126" s="88"/>
      <c r="L126" s="88"/>
      <c r="M126" s="88"/>
      <c r="N126" s="88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</row>
    <row r="127" spans="1:28" ht="15" customHeight="1">
      <c r="A127" s="64"/>
      <c r="B127" s="88"/>
      <c r="C127" s="88"/>
      <c r="D127" s="88"/>
      <c r="E127" s="88"/>
      <c r="F127" s="88"/>
      <c r="G127" s="88"/>
      <c r="H127" s="88"/>
      <c r="I127" s="88"/>
      <c r="J127" s="88"/>
      <c r="K127" s="88"/>
      <c r="L127" s="88"/>
      <c r="M127" s="88"/>
      <c r="N127" s="88"/>
      <c r="O127" s="64"/>
      <c r="P127" s="64"/>
      <c r="Q127" s="64"/>
      <c r="R127" s="64"/>
      <c r="S127" s="64"/>
      <c r="T127" s="64"/>
      <c r="U127" s="64"/>
      <c r="V127" s="64"/>
      <c r="W127" s="64"/>
      <c r="X127" s="64"/>
      <c r="Y127" s="64"/>
      <c r="Z127" s="64"/>
      <c r="AA127" s="64"/>
      <c r="AB127" s="64"/>
    </row>
    <row r="128" spans="1:28" ht="15" customHeight="1">
      <c r="A128" s="64"/>
      <c r="B128" s="88"/>
      <c r="C128" s="88"/>
      <c r="D128" s="88"/>
      <c r="E128" s="88"/>
      <c r="F128" s="88"/>
      <c r="G128" s="88"/>
      <c r="H128" s="88"/>
      <c r="I128" s="88"/>
      <c r="J128" s="88"/>
      <c r="K128" s="88"/>
      <c r="L128" s="88"/>
      <c r="M128" s="88"/>
      <c r="N128" s="88"/>
      <c r="O128" s="64"/>
      <c r="P128" s="64"/>
      <c r="Q128" s="64"/>
      <c r="R128" s="64"/>
      <c r="S128" s="64"/>
      <c r="T128" s="64"/>
      <c r="U128" s="64"/>
      <c r="V128" s="64"/>
      <c r="W128" s="64"/>
      <c r="X128" s="64"/>
      <c r="Y128" s="64"/>
      <c r="Z128" s="64"/>
      <c r="AA128" s="64"/>
      <c r="AB128" s="64"/>
    </row>
    <row r="129" spans="1:28" ht="15" customHeight="1">
      <c r="A129" s="64"/>
      <c r="B129" s="88"/>
      <c r="C129" s="88"/>
      <c r="D129" s="88"/>
      <c r="E129" s="88"/>
      <c r="F129" s="88"/>
      <c r="G129" s="88"/>
      <c r="H129" s="88"/>
      <c r="I129" s="88"/>
      <c r="J129" s="88"/>
      <c r="K129" s="88"/>
      <c r="L129" s="88"/>
      <c r="M129" s="88"/>
      <c r="N129" s="88"/>
      <c r="O129" s="64"/>
      <c r="P129" s="64"/>
      <c r="Q129" s="64"/>
      <c r="R129" s="64"/>
      <c r="S129" s="64"/>
      <c r="T129" s="64"/>
      <c r="U129" s="64"/>
      <c r="V129" s="64"/>
      <c r="W129" s="64"/>
      <c r="X129" s="64"/>
      <c r="Y129" s="64"/>
      <c r="Z129" s="64"/>
      <c r="AA129" s="64"/>
      <c r="AB129" s="64"/>
    </row>
    <row r="130" spans="1:28" ht="15" customHeight="1">
      <c r="A130" s="64"/>
      <c r="B130" s="88"/>
      <c r="C130" s="88"/>
      <c r="D130" s="88"/>
      <c r="E130" s="88"/>
      <c r="F130" s="88"/>
      <c r="G130" s="88"/>
      <c r="H130" s="88"/>
      <c r="I130" s="88"/>
      <c r="J130" s="88"/>
      <c r="K130" s="88"/>
      <c r="L130" s="88"/>
      <c r="M130" s="88"/>
      <c r="N130" s="88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</row>
    <row r="131" spans="1:28" ht="15" customHeight="1">
      <c r="A131" s="64"/>
      <c r="B131" s="88"/>
      <c r="C131" s="88"/>
      <c r="D131" s="88"/>
      <c r="E131" s="88"/>
      <c r="F131" s="88"/>
      <c r="G131" s="88"/>
      <c r="H131" s="88"/>
      <c r="I131" s="88"/>
      <c r="J131" s="88"/>
      <c r="K131" s="88"/>
      <c r="L131" s="88"/>
      <c r="M131" s="88"/>
      <c r="N131" s="88"/>
      <c r="O131" s="64"/>
      <c r="P131" s="64"/>
      <c r="Q131" s="64"/>
      <c r="R131" s="64"/>
      <c r="S131" s="64"/>
      <c r="T131" s="64"/>
      <c r="U131" s="64"/>
      <c r="V131" s="64"/>
      <c r="W131" s="64"/>
      <c r="X131" s="64"/>
      <c r="Y131" s="64"/>
      <c r="Z131" s="64"/>
      <c r="AA131" s="64"/>
      <c r="AB131" s="64"/>
    </row>
    <row r="132" spans="1:28" ht="15" customHeight="1">
      <c r="A132" s="64"/>
      <c r="B132" s="88"/>
      <c r="C132" s="88"/>
      <c r="D132" s="88"/>
      <c r="E132" s="88"/>
      <c r="F132" s="88"/>
      <c r="G132" s="88"/>
      <c r="H132" s="88"/>
      <c r="I132" s="88"/>
      <c r="J132" s="88"/>
      <c r="K132" s="88"/>
      <c r="L132" s="88"/>
      <c r="M132" s="88"/>
      <c r="N132" s="88"/>
      <c r="O132" s="64"/>
      <c r="P132" s="64"/>
      <c r="Q132" s="64"/>
      <c r="R132" s="64"/>
      <c r="S132" s="64"/>
      <c r="T132" s="64"/>
      <c r="U132" s="64"/>
      <c r="V132" s="64"/>
      <c r="W132" s="64"/>
      <c r="X132" s="64"/>
      <c r="Y132" s="64"/>
      <c r="Z132" s="64"/>
      <c r="AA132" s="64"/>
      <c r="AB132" s="64"/>
    </row>
    <row r="133" spans="1:28" ht="15" customHeight="1">
      <c r="A133" s="64"/>
      <c r="B133" s="88"/>
      <c r="C133" s="88"/>
      <c r="D133" s="88"/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64"/>
      <c r="P133" s="64"/>
      <c r="Q133" s="64"/>
      <c r="R133" s="64"/>
      <c r="S133" s="64"/>
      <c r="T133" s="64"/>
      <c r="U133" s="64"/>
      <c r="V133" s="64"/>
      <c r="W133" s="64"/>
      <c r="X133" s="64"/>
      <c r="Y133" s="64"/>
      <c r="Z133" s="64"/>
      <c r="AA133" s="64"/>
      <c r="AB133" s="64"/>
    </row>
    <row r="134" spans="1:28" ht="15" customHeight="1">
      <c r="A134" s="64"/>
      <c r="B134" s="88"/>
      <c r="C134" s="88"/>
      <c r="D134" s="88"/>
      <c r="E134" s="88"/>
      <c r="F134" s="88"/>
      <c r="G134" s="88"/>
      <c r="H134" s="88"/>
      <c r="I134" s="88"/>
      <c r="J134" s="88"/>
      <c r="K134" s="88"/>
      <c r="L134" s="88"/>
      <c r="M134" s="88"/>
      <c r="N134" s="88"/>
      <c r="O134" s="64"/>
      <c r="P134" s="64"/>
      <c r="Q134" s="64"/>
      <c r="R134" s="64"/>
      <c r="S134" s="64"/>
      <c r="T134" s="64"/>
      <c r="U134" s="64"/>
      <c r="V134" s="64"/>
      <c r="W134" s="64"/>
      <c r="X134" s="64"/>
      <c r="Y134" s="64"/>
      <c r="Z134" s="64"/>
      <c r="AA134" s="64"/>
      <c r="AB134" s="64"/>
    </row>
    <row r="135" spans="1:28" ht="15" customHeight="1">
      <c r="A135" s="64"/>
      <c r="B135" s="88"/>
      <c r="C135" s="88"/>
      <c r="D135" s="88"/>
      <c r="E135" s="88"/>
      <c r="F135" s="88"/>
      <c r="G135" s="88"/>
      <c r="H135" s="88"/>
      <c r="I135" s="88"/>
      <c r="J135" s="88"/>
      <c r="K135" s="88"/>
      <c r="L135" s="88"/>
      <c r="M135" s="88"/>
      <c r="N135" s="88"/>
      <c r="O135" s="64"/>
      <c r="P135" s="64"/>
      <c r="Q135" s="64"/>
      <c r="R135" s="64"/>
      <c r="S135" s="64"/>
      <c r="T135" s="64"/>
      <c r="U135" s="64"/>
      <c r="V135" s="64"/>
      <c r="W135" s="64"/>
      <c r="X135" s="64"/>
      <c r="Y135" s="64"/>
      <c r="Z135" s="64"/>
      <c r="AA135" s="64"/>
      <c r="AB135" s="64"/>
    </row>
    <row r="136" spans="1:28" ht="15" customHeight="1">
      <c r="A136" s="64"/>
      <c r="B136" s="88"/>
      <c r="C136" s="88"/>
      <c r="D136" s="88"/>
      <c r="E136" s="88"/>
      <c r="F136" s="88"/>
      <c r="G136" s="88"/>
      <c r="H136" s="88"/>
      <c r="I136" s="88"/>
      <c r="J136" s="88"/>
      <c r="K136" s="88"/>
      <c r="L136" s="88"/>
      <c r="M136" s="88"/>
      <c r="N136" s="88"/>
      <c r="O136" s="64"/>
      <c r="P136" s="64"/>
      <c r="Q136" s="64"/>
      <c r="R136" s="64"/>
      <c r="S136" s="64"/>
      <c r="T136" s="64"/>
      <c r="U136" s="64"/>
      <c r="V136" s="64"/>
      <c r="W136" s="64"/>
      <c r="X136" s="64"/>
      <c r="Y136" s="64"/>
      <c r="Z136" s="64"/>
      <c r="AA136" s="64"/>
      <c r="AB136" s="64"/>
    </row>
    <row r="137" spans="1:28" ht="15" customHeight="1">
      <c r="A137" s="64"/>
      <c r="B137" s="88"/>
      <c r="C137" s="88"/>
      <c r="D137" s="88"/>
      <c r="E137" s="88"/>
      <c r="F137" s="88"/>
      <c r="G137" s="88"/>
      <c r="H137" s="88"/>
      <c r="I137" s="88"/>
      <c r="J137" s="88"/>
      <c r="K137" s="88"/>
      <c r="L137" s="88"/>
      <c r="M137" s="88"/>
      <c r="N137" s="88"/>
      <c r="O137" s="64"/>
      <c r="P137" s="64"/>
      <c r="Q137" s="64"/>
      <c r="R137" s="64"/>
      <c r="S137" s="64"/>
      <c r="T137" s="64"/>
      <c r="U137" s="64"/>
      <c r="V137" s="64"/>
      <c r="W137" s="64"/>
      <c r="X137" s="64"/>
      <c r="Y137" s="64"/>
      <c r="Z137" s="64"/>
      <c r="AA137" s="64"/>
      <c r="AB137" s="64"/>
    </row>
    <row r="138" spans="1:28" ht="15" customHeight="1">
      <c r="A138" s="64"/>
      <c r="B138" s="88"/>
      <c r="C138" s="88"/>
      <c r="D138" s="88"/>
      <c r="E138" s="88"/>
      <c r="F138" s="88"/>
      <c r="G138" s="88"/>
      <c r="H138" s="88"/>
      <c r="I138" s="88"/>
      <c r="J138" s="88"/>
      <c r="K138" s="88"/>
      <c r="L138" s="88"/>
      <c r="M138" s="88"/>
      <c r="N138" s="88"/>
      <c r="O138" s="64"/>
      <c r="P138" s="64"/>
      <c r="Q138" s="64"/>
      <c r="R138" s="64"/>
      <c r="S138" s="64"/>
      <c r="T138" s="64"/>
      <c r="U138" s="64"/>
      <c r="V138" s="64"/>
      <c r="W138" s="64"/>
      <c r="X138" s="64"/>
      <c r="Y138" s="64"/>
      <c r="Z138" s="64"/>
      <c r="AA138" s="64"/>
      <c r="AB138" s="64"/>
    </row>
    <row r="139" spans="1:28" ht="15" customHeight="1">
      <c r="A139" s="64"/>
      <c r="B139" s="88"/>
      <c r="C139" s="88"/>
      <c r="D139" s="88"/>
      <c r="E139" s="88"/>
      <c r="F139" s="88"/>
      <c r="G139" s="88"/>
      <c r="H139" s="88"/>
      <c r="I139" s="88"/>
      <c r="J139" s="88"/>
      <c r="K139" s="88"/>
      <c r="L139" s="88"/>
      <c r="M139" s="88"/>
      <c r="N139" s="88"/>
      <c r="O139" s="64"/>
      <c r="P139" s="64"/>
      <c r="Q139" s="64"/>
      <c r="R139" s="64"/>
      <c r="S139" s="64"/>
      <c r="T139" s="64"/>
      <c r="U139" s="64"/>
      <c r="V139" s="64"/>
      <c r="W139" s="64"/>
      <c r="X139" s="64"/>
      <c r="Y139" s="64"/>
      <c r="Z139" s="64"/>
      <c r="AA139" s="64"/>
      <c r="AB139" s="64"/>
    </row>
    <row r="140" spans="1:28" ht="15" customHeight="1">
      <c r="A140" s="64"/>
      <c r="B140" s="88"/>
      <c r="C140" s="88"/>
      <c r="D140" s="88"/>
      <c r="E140" s="88"/>
      <c r="F140" s="88"/>
      <c r="G140" s="88"/>
      <c r="H140" s="88"/>
      <c r="I140" s="88"/>
      <c r="J140" s="88"/>
      <c r="K140" s="88"/>
      <c r="L140" s="88"/>
      <c r="M140" s="88"/>
      <c r="N140" s="88"/>
      <c r="O140" s="64"/>
      <c r="P140" s="64"/>
      <c r="Q140" s="64"/>
      <c r="R140" s="64"/>
      <c r="S140" s="64"/>
      <c r="T140" s="64"/>
      <c r="U140" s="64"/>
      <c r="V140" s="64"/>
      <c r="W140" s="64"/>
      <c r="X140" s="64"/>
      <c r="Y140" s="64"/>
      <c r="Z140" s="64"/>
      <c r="AA140" s="64"/>
      <c r="AB140" s="64"/>
    </row>
  </sheetData>
  <sheetProtection password="889B" sheet="1" objects="1" scenarios="1"/>
  <mergeCells count="10">
    <mergeCell ref="G32:H32"/>
    <mergeCell ref="G37:H37"/>
    <mergeCell ref="L35:M35"/>
    <mergeCell ref="E66:H66"/>
    <mergeCell ref="H7:I7"/>
    <mergeCell ref="H68:J68"/>
    <mergeCell ref="F25:I25"/>
    <mergeCell ref="F48:I48"/>
    <mergeCell ref="F50:I50"/>
    <mergeCell ref="G49:I49"/>
  </mergeCells>
  <printOptions/>
  <pageMargins left="0.16" right="0.15748031496062992" top="0.34" bottom="0.18" header="0.16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64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15"/>
  <sheetViews>
    <sheetView showZeros="0" tabSelected="1" view="pageBreakPreview" zoomScale="70" zoomScaleNormal="82" zoomScaleSheetLayoutView="70" zoomScalePageLayoutView="0" workbookViewId="0" topLeftCell="A1">
      <pane xSplit="5" ySplit="12" topLeftCell="F13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C150" sqref="C150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59" customFormat="1" ht="16.5" customHeight="1">
      <c r="A1" s="15"/>
      <c r="B1" s="641" t="s">
        <v>350</v>
      </c>
      <c r="C1" s="642"/>
      <c r="D1" s="642"/>
      <c r="E1" s="642"/>
      <c r="F1" s="643"/>
      <c r="G1" s="467" t="s">
        <v>274</v>
      </c>
      <c r="H1" s="460"/>
      <c r="I1" s="633">
        <v>695317</v>
      </c>
      <c r="J1" s="634"/>
      <c r="K1" s="461"/>
      <c r="L1" s="469" t="s">
        <v>275</v>
      </c>
      <c r="M1" s="465">
        <v>1600</v>
      </c>
      <c r="N1" s="461"/>
      <c r="O1" s="469" t="s">
        <v>267</v>
      </c>
      <c r="P1" s="488"/>
      <c r="Q1" s="462"/>
      <c r="R1" s="376" t="s">
        <v>323</v>
      </c>
      <c r="S1" s="571"/>
      <c r="T1" s="572"/>
      <c r="U1" s="462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15"/>
      <c r="B2" s="628" t="s">
        <v>268</v>
      </c>
      <c r="C2" s="629"/>
      <c r="D2" s="629"/>
      <c r="E2" s="629"/>
      <c r="F2" s="630"/>
      <c r="G2" s="460"/>
      <c r="H2" s="460"/>
      <c r="I2" s="458"/>
      <c r="J2" s="461"/>
      <c r="K2" s="458"/>
      <c r="L2" s="458"/>
      <c r="M2" s="461"/>
      <c r="N2" s="463"/>
      <c r="O2" s="462"/>
      <c r="P2" s="462"/>
      <c r="Q2" s="462"/>
      <c r="R2" s="462"/>
      <c r="S2" s="462"/>
      <c r="T2" s="462"/>
      <c r="U2" s="462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15"/>
      <c r="B3" s="648" t="s">
        <v>280</v>
      </c>
      <c r="C3" s="649"/>
      <c r="D3" s="649"/>
      <c r="E3" s="649"/>
      <c r="F3" s="650"/>
      <c r="G3" s="468" t="s">
        <v>266</v>
      </c>
      <c r="H3" s="638"/>
      <c r="I3" s="639"/>
      <c r="J3" s="639"/>
      <c r="K3" s="640"/>
      <c r="L3" s="28" t="s">
        <v>276</v>
      </c>
      <c r="M3" s="635"/>
      <c r="N3" s="636"/>
      <c r="O3" s="636"/>
      <c r="P3" s="637"/>
      <c r="Q3" s="462"/>
      <c r="R3" s="462"/>
      <c r="S3" s="462"/>
      <c r="T3" s="462"/>
      <c r="U3" s="462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48"/>
      <c r="S4" s="248"/>
      <c r="T4" s="248"/>
      <c r="U4" s="15"/>
    </row>
    <row r="5" spans="1:21" s="12" customFormat="1" ht="18.75" customHeight="1">
      <c r="A5" s="15"/>
      <c r="B5" s="27" t="s">
        <v>270</v>
      </c>
      <c r="C5" s="27"/>
      <c r="D5" s="632" t="s">
        <v>273</v>
      </c>
      <c r="E5" s="632"/>
      <c r="F5" s="632"/>
      <c r="G5" s="632"/>
      <c r="H5" s="632"/>
      <c r="I5" s="632"/>
      <c r="J5" s="632"/>
      <c r="K5" s="632"/>
      <c r="L5" s="632"/>
      <c r="M5" s="20"/>
      <c r="N5" s="20"/>
      <c r="O5" s="24" t="s">
        <v>22</v>
      </c>
      <c r="P5" s="486">
        <v>2017</v>
      </c>
      <c r="Q5" s="20"/>
      <c r="R5" s="618" t="s">
        <v>194</v>
      </c>
      <c r="S5" s="618"/>
      <c r="T5" s="618"/>
      <c r="U5" s="15"/>
    </row>
    <row r="6" spans="1:28" s="3" customFormat="1" ht="17.25" customHeight="1">
      <c r="A6" s="15"/>
      <c r="B6" s="27" t="s">
        <v>271</v>
      </c>
      <c r="C6" s="27"/>
      <c r="D6" s="632" t="s">
        <v>272</v>
      </c>
      <c r="E6" s="632"/>
      <c r="F6" s="632"/>
      <c r="G6" s="632"/>
      <c r="H6" s="632"/>
      <c r="I6" s="632"/>
      <c r="J6" s="632"/>
      <c r="K6" s="632"/>
      <c r="L6" s="632"/>
      <c r="M6" s="21"/>
      <c r="N6" s="16"/>
      <c r="O6" s="15"/>
      <c r="P6" s="15"/>
      <c r="Q6" s="13"/>
      <c r="R6" s="631">
        <f>+P4</f>
        <v>0</v>
      </c>
      <c r="S6" s="631"/>
      <c r="T6" s="63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48"/>
      <c r="S7" s="248"/>
      <c r="T7" s="248"/>
      <c r="U7" s="15"/>
    </row>
    <row r="8" spans="1:28" s="3" customFormat="1" ht="17.25" customHeight="1">
      <c r="A8" s="15"/>
      <c r="B8" s="27"/>
      <c r="C8" s="27" t="s">
        <v>269</v>
      </c>
      <c r="D8" s="647" t="str">
        <f>+B1</f>
        <v>МИНИСТЕРСТВО НА ЗДРАВЕОПАЗВАНЕТО</v>
      </c>
      <c r="E8" s="647"/>
      <c r="F8" s="647"/>
      <c r="G8" s="647"/>
      <c r="H8" s="647"/>
      <c r="I8" s="647"/>
      <c r="J8" s="647"/>
      <c r="K8" s="647"/>
      <c r="L8" s="647"/>
      <c r="M8" s="466" t="s">
        <v>277</v>
      </c>
      <c r="N8" s="16"/>
      <c r="O8" s="484" t="s">
        <v>262</v>
      </c>
      <c r="P8" s="319" t="s">
        <v>56</v>
      </c>
      <c r="Q8" s="13"/>
      <c r="R8" s="619">
        <f>+P5</f>
        <v>2017</v>
      </c>
      <c r="S8" s="620"/>
      <c r="T8" s="621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57"/>
      <c r="C9" s="157"/>
      <c r="D9" s="157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49"/>
      <c r="S9" s="249"/>
      <c r="T9" s="249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58"/>
      <c r="C10" s="159"/>
      <c r="D10" s="160"/>
      <c r="E10" s="15"/>
      <c r="F10" s="112" t="s">
        <v>49</v>
      </c>
      <c r="G10" s="124" t="s">
        <v>49</v>
      </c>
      <c r="H10" s="15"/>
      <c r="I10" s="129" t="s">
        <v>50</v>
      </c>
      <c r="J10" s="146" t="s">
        <v>50</v>
      </c>
      <c r="K10" s="16"/>
      <c r="L10" s="470" t="s">
        <v>51</v>
      </c>
      <c r="M10" s="382" t="s">
        <v>51</v>
      </c>
      <c r="N10" s="16"/>
      <c r="O10" s="471" t="s">
        <v>278</v>
      </c>
      <c r="P10" s="385" t="s">
        <v>52</v>
      </c>
      <c r="Q10" s="383"/>
      <c r="R10" s="622" t="s">
        <v>0</v>
      </c>
      <c r="S10" s="623"/>
      <c r="T10" s="624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63" t="s">
        <v>138</v>
      </c>
      <c r="C11" s="161"/>
      <c r="D11" s="162"/>
      <c r="E11" s="15"/>
      <c r="F11" s="111" t="str">
        <f>+O8</f>
        <v>31.12.2017 г.</v>
      </c>
      <c r="G11" s="430">
        <f>+P5-1</f>
        <v>2016</v>
      </c>
      <c r="H11" s="15"/>
      <c r="I11" s="130" t="str">
        <f>+O8</f>
        <v>31.12.2017 г.</v>
      </c>
      <c r="J11" s="431">
        <f>+P5-1</f>
        <v>2016</v>
      </c>
      <c r="K11" s="16"/>
      <c r="L11" s="128" t="str">
        <f>+O8</f>
        <v>31.12.2017 г.</v>
      </c>
      <c r="M11" s="432">
        <f>+P5-1</f>
        <v>2016</v>
      </c>
      <c r="N11" s="16"/>
      <c r="O11" s="386" t="str">
        <f>+O8</f>
        <v>31.12.2017 г.</v>
      </c>
      <c r="P11" s="433">
        <f>+P5-1</f>
        <v>2016</v>
      </c>
      <c r="Q11" s="384"/>
      <c r="R11" s="625" t="s">
        <v>195</v>
      </c>
      <c r="S11" s="626"/>
      <c r="T11" s="627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94" t="s">
        <v>139</v>
      </c>
      <c r="C12" s="495"/>
      <c r="D12" s="496"/>
      <c r="E12" s="15"/>
      <c r="F12" s="7" t="s">
        <v>1</v>
      </c>
      <c r="G12" s="123" t="s">
        <v>2</v>
      </c>
      <c r="H12" s="15"/>
      <c r="I12" s="7" t="s">
        <v>3</v>
      </c>
      <c r="J12" s="123" t="s">
        <v>4</v>
      </c>
      <c r="K12" s="16"/>
      <c r="L12" s="7" t="s">
        <v>5</v>
      </c>
      <c r="M12" s="123" t="s">
        <v>263</v>
      </c>
      <c r="N12" s="16"/>
      <c r="O12" s="387" t="s">
        <v>265</v>
      </c>
      <c r="P12" s="388" t="s">
        <v>264</v>
      </c>
      <c r="Q12" s="15"/>
      <c r="R12" s="327"/>
      <c r="S12" s="328"/>
      <c r="T12" s="329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15"/>
      <c r="B13" s="223" t="s">
        <v>58</v>
      </c>
      <c r="C13" s="164"/>
      <c r="D13" s="165"/>
      <c r="E13" s="15"/>
      <c r="F13" s="255"/>
      <c r="G13" s="255"/>
      <c r="H13" s="15"/>
      <c r="I13" s="255"/>
      <c r="J13" s="255"/>
      <c r="K13" s="256"/>
      <c r="L13" s="255"/>
      <c r="M13" s="255"/>
      <c r="N13" s="256"/>
      <c r="O13" s="389"/>
      <c r="P13" s="390"/>
      <c r="Q13" s="31"/>
      <c r="R13" s="223" t="s">
        <v>58</v>
      </c>
      <c r="S13" s="164"/>
      <c r="T13" s="165"/>
      <c r="U13" s="34"/>
      <c r="V13" s="2"/>
      <c r="W13" s="246" t="s">
        <v>251</v>
      </c>
      <c r="X13" s="247"/>
      <c r="Y13" s="2"/>
      <c r="Z13" s="2"/>
      <c r="AA13" s="2"/>
      <c r="AB13" s="2"/>
      <c r="AC13" s="2"/>
      <c r="AD13" s="2"/>
    </row>
    <row r="14" spans="1:30" s="3" customFormat="1" ht="15.75">
      <c r="A14" s="115"/>
      <c r="B14" s="225" t="s">
        <v>79</v>
      </c>
      <c r="C14" s="149"/>
      <c r="D14" s="153"/>
      <c r="E14" s="15"/>
      <c r="F14" s="257"/>
      <c r="G14" s="257"/>
      <c r="H14" s="15"/>
      <c r="I14" s="257"/>
      <c r="J14" s="257"/>
      <c r="K14" s="256"/>
      <c r="L14" s="257"/>
      <c r="M14" s="257"/>
      <c r="N14" s="256"/>
      <c r="O14" s="391"/>
      <c r="P14" s="392"/>
      <c r="Q14" s="31"/>
      <c r="R14" s="225" t="s">
        <v>79</v>
      </c>
      <c r="S14" s="149"/>
      <c r="T14" s="153"/>
      <c r="U14" s="34"/>
      <c r="V14" s="2"/>
      <c r="W14" s="244" t="s">
        <v>252</v>
      </c>
      <c r="X14" s="245"/>
      <c r="Y14" s="2"/>
      <c r="Z14" s="2"/>
      <c r="AA14" s="2"/>
      <c r="AB14" s="2"/>
      <c r="AC14" s="2"/>
      <c r="AD14" s="2"/>
    </row>
    <row r="15" spans="1:30" s="3" customFormat="1" ht="15.75">
      <c r="A15" s="115"/>
      <c r="B15" s="226" t="s">
        <v>59</v>
      </c>
      <c r="C15" s="184"/>
      <c r="D15" s="185"/>
      <c r="E15" s="15"/>
      <c r="F15" s="259"/>
      <c r="G15" s="258"/>
      <c r="H15" s="15"/>
      <c r="I15" s="259"/>
      <c r="J15" s="258"/>
      <c r="K15" s="256"/>
      <c r="L15" s="259"/>
      <c r="M15" s="258"/>
      <c r="N15" s="256"/>
      <c r="O15" s="398">
        <f aca="true" t="shared" si="0" ref="O15:P23">+ROUND(+F15+I15+L15,0)</f>
        <v>0</v>
      </c>
      <c r="P15" s="411">
        <f t="shared" si="0"/>
        <v>0</v>
      </c>
      <c r="Q15" s="31"/>
      <c r="R15" s="585" t="s">
        <v>161</v>
      </c>
      <c r="S15" s="586"/>
      <c r="T15" s="587"/>
      <c r="U15" s="34"/>
      <c r="V15" s="2"/>
      <c r="W15" s="132" t="s">
        <v>253</v>
      </c>
      <c r="X15" s="133"/>
      <c r="Y15" s="2"/>
      <c r="Z15" s="2"/>
      <c r="AA15" s="2"/>
      <c r="AB15" s="2"/>
      <c r="AC15" s="2"/>
      <c r="AD15" s="2"/>
    </row>
    <row r="16" spans="1:30" s="3" customFormat="1" ht="15.75">
      <c r="A16" s="115"/>
      <c r="B16" s="221" t="s">
        <v>160</v>
      </c>
      <c r="C16" s="180"/>
      <c r="D16" s="181"/>
      <c r="E16" s="15"/>
      <c r="F16" s="261">
        <v>28913336</v>
      </c>
      <c r="G16" s="260">
        <v>30428366</v>
      </c>
      <c r="H16" s="15"/>
      <c r="I16" s="261"/>
      <c r="J16" s="260"/>
      <c r="K16" s="256"/>
      <c r="L16" s="261"/>
      <c r="M16" s="260"/>
      <c r="N16" s="256"/>
      <c r="O16" s="393">
        <f t="shared" si="0"/>
        <v>28913336</v>
      </c>
      <c r="P16" s="446">
        <f t="shared" si="0"/>
        <v>30428366</v>
      </c>
      <c r="Q16" s="31"/>
      <c r="R16" s="579" t="s">
        <v>162</v>
      </c>
      <c r="S16" s="580"/>
      <c r="T16" s="581"/>
      <c r="U16" s="34"/>
      <c r="V16" s="2"/>
      <c r="W16" s="246" t="s">
        <v>254</v>
      </c>
      <c r="X16" s="247"/>
      <c r="Y16" s="2"/>
      <c r="Z16" s="2"/>
      <c r="AA16" s="2"/>
      <c r="AB16" s="2"/>
      <c r="AC16" s="2"/>
      <c r="AD16" s="2"/>
    </row>
    <row r="17" spans="1:30" s="3" customFormat="1" ht="15.75">
      <c r="A17" s="115"/>
      <c r="B17" s="221" t="s">
        <v>93</v>
      </c>
      <c r="C17" s="180"/>
      <c r="D17" s="181"/>
      <c r="E17" s="15"/>
      <c r="F17" s="261">
        <v>1288406</v>
      </c>
      <c r="G17" s="260">
        <v>1502835</v>
      </c>
      <c r="H17" s="15"/>
      <c r="I17" s="261"/>
      <c r="J17" s="260"/>
      <c r="K17" s="256"/>
      <c r="L17" s="261"/>
      <c r="M17" s="260"/>
      <c r="N17" s="256"/>
      <c r="O17" s="393">
        <f t="shared" si="0"/>
        <v>1288406</v>
      </c>
      <c r="P17" s="446">
        <f t="shared" si="0"/>
        <v>1502835</v>
      </c>
      <c r="Q17" s="31"/>
      <c r="R17" s="579" t="s">
        <v>163</v>
      </c>
      <c r="S17" s="580"/>
      <c r="T17" s="581"/>
      <c r="U17" s="34"/>
      <c r="V17" s="2"/>
      <c r="W17" s="244" t="s">
        <v>256</v>
      </c>
      <c r="X17" s="245"/>
      <c r="Y17" s="2"/>
      <c r="Z17" s="2"/>
      <c r="AA17" s="2"/>
      <c r="AB17" s="2"/>
      <c r="AC17" s="2"/>
      <c r="AD17" s="2"/>
    </row>
    <row r="18" spans="1:30" s="3" customFormat="1" ht="15.75">
      <c r="A18" s="115"/>
      <c r="B18" s="221" t="s">
        <v>78</v>
      </c>
      <c r="C18" s="180"/>
      <c r="D18" s="181"/>
      <c r="E18" s="15"/>
      <c r="F18" s="261">
        <v>4670919</v>
      </c>
      <c r="G18" s="260">
        <v>5190354</v>
      </c>
      <c r="H18" s="15"/>
      <c r="I18" s="261"/>
      <c r="J18" s="260"/>
      <c r="K18" s="256"/>
      <c r="L18" s="261"/>
      <c r="M18" s="260"/>
      <c r="N18" s="256"/>
      <c r="O18" s="393">
        <f t="shared" si="0"/>
        <v>4670919</v>
      </c>
      <c r="P18" s="446">
        <f t="shared" si="0"/>
        <v>5190354</v>
      </c>
      <c r="Q18" s="31"/>
      <c r="R18" s="579" t="s">
        <v>164</v>
      </c>
      <c r="S18" s="580"/>
      <c r="T18" s="581"/>
      <c r="U18" s="34"/>
      <c r="V18" s="2"/>
      <c r="W18" s="132" t="s">
        <v>255</v>
      </c>
      <c r="X18" s="133"/>
      <c r="Y18" s="2"/>
      <c r="Z18" s="2"/>
      <c r="AA18" s="2"/>
      <c r="AB18" s="2"/>
      <c r="AC18" s="2"/>
      <c r="AD18" s="2"/>
    </row>
    <row r="19" spans="1:30" s="3" customFormat="1" ht="15.75">
      <c r="A19" s="115"/>
      <c r="B19" s="221" t="s">
        <v>60</v>
      </c>
      <c r="C19" s="180"/>
      <c r="D19" s="181"/>
      <c r="E19" s="15"/>
      <c r="F19" s="261">
        <v>358521</v>
      </c>
      <c r="G19" s="260">
        <v>332065</v>
      </c>
      <c r="H19" s="15"/>
      <c r="I19" s="261"/>
      <c r="J19" s="260"/>
      <c r="K19" s="256"/>
      <c r="L19" s="261"/>
      <c r="M19" s="260"/>
      <c r="N19" s="256"/>
      <c r="O19" s="393">
        <f t="shared" si="0"/>
        <v>358521</v>
      </c>
      <c r="P19" s="446">
        <f t="shared" si="0"/>
        <v>332065</v>
      </c>
      <c r="Q19" s="31"/>
      <c r="R19" s="579" t="s">
        <v>165</v>
      </c>
      <c r="S19" s="580"/>
      <c r="T19" s="581"/>
      <c r="U19" s="34"/>
      <c r="V19" s="2"/>
      <c r="W19" s="246" t="s">
        <v>257</v>
      </c>
      <c r="X19" s="247"/>
      <c r="Y19" s="2"/>
      <c r="Z19" s="2"/>
      <c r="AA19" s="2"/>
      <c r="AB19" s="2"/>
      <c r="AC19" s="2"/>
      <c r="AD19" s="2"/>
    </row>
    <row r="20" spans="1:30" s="3" customFormat="1" ht="15.75">
      <c r="A20" s="115"/>
      <c r="B20" s="221" t="s">
        <v>159</v>
      </c>
      <c r="C20" s="180"/>
      <c r="D20" s="181"/>
      <c r="E20" s="15"/>
      <c r="F20" s="261">
        <v>0</v>
      </c>
      <c r="G20" s="260">
        <v>0</v>
      </c>
      <c r="H20" s="15"/>
      <c r="I20" s="261"/>
      <c r="J20" s="260"/>
      <c r="K20" s="256"/>
      <c r="L20" s="261"/>
      <c r="M20" s="260"/>
      <c r="N20" s="256"/>
      <c r="O20" s="393">
        <f t="shared" si="0"/>
        <v>0</v>
      </c>
      <c r="P20" s="446">
        <f t="shared" si="0"/>
        <v>0</v>
      </c>
      <c r="Q20" s="31"/>
      <c r="R20" s="579" t="s">
        <v>166</v>
      </c>
      <c r="S20" s="580"/>
      <c r="T20" s="581"/>
      <c r="U20" s="34"/>
      <c r="V20" s="2"/>
      <c r="W20" s="244" t="s">
        <v>258</v>
      </c>
      <c r="X20" s="245"/>
      <c r="Y20" s="2"/>
      <c r="Z20" s="2"/>
      <c r="AA20" s="2"/>
      <c r="AB20" s="2"/>
      <c r="AC20" s="2"/>
      <c r="AD20" s="2"/>
    </row>
    <row r="21" spans="1:30" s="3" customFormat="1" ht="15.75">
      <c r="A21" s="115"/>
      <c r="B21" s="221" t="s">
        <v>61</v>
      </c>
      <c r="C21" s="180"/>
      <c r="D21" s="181"/>
      <c r="E21" s="15"/>
      <c r="F21" s="261">
        <v>6</v>
      </c>
      <c r="G21" s="260">
        <v>-15</v>
      </c>
      <c r="H21" s="15"/>
      <c r="I21" s="261"/>
      <c r="J21" s="260"/>
      <c r="K21" s="256"/>
      <c r="L21" s="261"/>
      <c r="M21" s="260">
        <v>2</v>
      </c>
      <c r="N21" s="256"/>
      <c r="O21" s="393">
        <f t="shared" si="0"/>
        <v>6</v>
      </c>
      <c r="P21" s="446">
        <f t="shared" si="0"/>
        <v>-13</v>
      </c>
      <c r="Q21" s="31"/>
      <c r="R21" s="579" t="s">
        <v>167</v>
      </c>
      <c r="S21" s="580"/>
      <c r="T21" s="581"/>
      <c r="U21" s="34"/>
      <c r="V21" s="2"/>
      <c r="W21" s="132" t="s">
        <v>259</v>
      </c>
      <c r="X21" s="133"/>
      <c r="Y21" s="2"/>
      <c r="Z21" s="2"/>
      <c r="AA21" s="2"/>
      <c r="AB21" s="2"/>
      <c r="AC21" s="2"/>
      <c r="AD21" s="2"/>
    </row>
    <row r="22" spans="1:30" s="3" customFormat="1" ht="15.75">
      <c r="A22" s="115"/>
      <c r="B22" s="221" t="s">
        <v>62</v>
      </c>
      <c r="C22" s="180"/>
      <c r="D22" s="181"/>
      <c r="E22" s="15"/>
      <c r="F22" s="261">
        <v>0</v>
      </c>
      <c r="G22" s="260">
        <v>5000</v>
      </c>
      <c r="H22" s="15"/>
      <c r="I22" s="261"/>
      <c r="J22" s="260"/>
      <c r="K22" s="256"/>
      <c r="L22" s="261"/>
      <c r="M22" s="260"/>
      <c r="N22" s="256"/>
      <c r="O22" s="393">
        <f t="shared" si="0"/>
        <v>0</v>
      </c>
      <c r="P22" s="446">
        <f t="shared" si="0"/>
        <v>5000</v>
      </c>
      <c r="Q22" s="31"/>
      <c r="R22" s="579" t="s">
        <v>168</v>
      </c>
      <c r="S22" s="580"/>
      <c r="T22" s="581"/>
      <c r="U22" s="34"/>
      <c r="V22" s="2"/>
      <c r="W22" s="246" t="s">
        <v>260</v>
      </c>
      <c r="X22" s="247"/>
      <c r="Y22" s="2"/>
      <c r="Z22" s="2"/>
      <c r="AA22" s="2"/>
      <c r="AB22" s="2"/>
      <c r="AC22" s="2"/>
      <c r="AD22" s="2"/>
    </row>
    <row r="23" spans="1:30" s="3" customFormat="1" ht="15.75">
      <c r="A23" s="115"/>
      <c r="B23" s="222" t="s">
        <v>84</v>
      </c>
      <c r="C23" s="182"/>
      <c r="D23" s="183"/>
      <c r="E23" s="15"/>
      <c r="F23" s="263">
        <v>34773</v>
      </c>
      <c r="G23" s="262">
        <v>39833</v>
      </c>
      <c r="H23" s="15"/>
      <c r="I23" s="263">
        <v>-111</v>
      </c>
      <c r="J23" s="262">
        <v>-510</v>
      </c>
      <c r="K23" s="256"/>
      <c r="L23" s="263"/>
      <c r="M23" s="262"/>
      <c r="N23" s="256"/>
      <c r="O23" s="394">
        <f t="shared" si="0"/>
        <v>34662</v>
      </c>
      <c r="P23" s="417">
        <f t="shared" si="0"/>
        <v>39323</v>
      </c>
      <c r="Q23" s="31"/>
      <c r="R23" s="603" t="s">
        <v>169</v>
      </c>
      <c r="S23" s="604"/>
      <c r="T23" s="605"/>
      <c r="U23" s="34"/>
      <c r="V23" s="2"/>
      <c r="W23" s="244" t="s">
        <v>261</v>
      </c>
      <c r="X23" s="245"/>
      <c r="Y23" s="2"/>
      <c r="Z23" s="2"/>
      <c r="AA23" s="2"/>
      <c r="AB23" s="2"/>
      <c r="AC23" s="2"/>
      <c r="AD23" s="2"/>
    </row>
    <row r="24" spans="1:30" s="3" customFormat="1" ht="15.75">
      <c r="A24" s="115"/>
      <c r="B24" s="172" t="s">
        <v>141</v>
      </c>
      <c r="C24" s="173"/>
      <c r="D24" s="174"/>
      <c r="E24" s="15"/>
      <c r="F24" s="265">
        <f>+ROUND(+SUM(F15:F23),0)</f>
        <v>35265961</v>
      </c>
      <c r="G24" s="264">
        <f>+ROUND(+SUM(G15:G23),0)</f>
        <v>37498438</v>
      </c>
      <c r="H24" s="15"/>
      <c r="I24" s="265">
        <f>+ROUND(+SUM(I15:I23),0)</f>
        <v>-111</v>
      </c>
      <c r="J24" s="264">
        <f>+ROUND(+SUM(J15:J23),0)</f>
        <v>-510</v>
      </c>
      <c r="K24" s="256"/>
      <c r="L24" s="265">
        <f>+ROUND(+SUM(L15:L23),0)</f>
        <v>0</v>
      </c>
      <c r="M24" s="264">
        <f>+ROUND(+SUM(M15:M23),0)</f>
        <v>2</v>
      </c>
      <c r="N24" s="256"/>
      <c r="O24" s="395">
        <f>+ROUND(+SUM(O15:O23),0)</f>
        <v>35265850</v>
      </c>
      <c r="P24" s="396">
        <f>+ROUND(+SUM(P15:P23),0)</f>
        <v>37497930</v>
      </c>
      <c r="Q24" s="31"/>
      <c r="R24" s="576" t="s">
        <v>196</v>
      </c>
      <c r="S24" s="577"/>
      <c r="T24" s="578"/>
      <c r="U24" s="34"/>
      <c r="V24" s="2"/>
      <c r="W24" s="132" t="s">
        <v>262</v>
      </c>
      <c r="X24" s="133"/>
      <c r="Y24" s="2"/>
      <c r="Z24" s="2"/>
      <c r="AA24" s="2"/>
      <c r="AB24" s="2"/>
      <c r="AC24" s="2"/>
      <c r="AD24" s="2"/>
    </row>
    <row r="25" spans="1:30" s="3" customFormat="1" ht="15.75">
      <c r="A25" s="115"/>
      <c r="B25" s="225" t="s">
        <v>155</v>
      </c>
      <c r="C25" s="149"/>
      <c r="D25" s="153"/>
      <c r="E25" s="15"/>
      <c r="F25" s="266"/>
      <c r="G25" s="255"/>
      <c r="H25" s="15"/>
      <c r="I25" s="266"/>
      <c r="J25" s="255"/>
      <c r="K25" s="256"/>
      <c r="L25" s="266"/>
      <c r="M25" s="255"/>
      <c r="N25" s="256"/>
      <c r="O25" s="397"/>
      <c r="P25" s="390"/>
      <c r="Q25" s="31"/>
      <c r="R25" s="225" t="s">
        <v>155</v>
      </c>
      <c r="S25" s="149"/>
      <c r="T25" s="153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15"/>
      <c r="B26" s="226" t="s">
        <v>77</v>
      </c>
      <c r="C26" s="184"/>
      <c r="D26" s="185"/>
      <c r="E26" s="15"/>
      <c r="F26" s="259"/>
      <c r="G26" s="258"/>
      <c r="H26" s="15"/>
      <c r="I26" s="259"/>
      <c r="J26" s="258"/>
      <c r="K26" s="256"/>
      <c r="L26" s="259"/>
      <c r="M26" s="258"/>
      <c r="N26" s="256"/>
      <c r="O26" s="398">
        <f aca="true" t="shared" si="1" ref="O26:P28">+ROUND(+F26+I26+L26,0)</f>
        <v>0</v>
      </c>
      <c r="P26" s="411">
        <f t="shared" si="1"/>
        <v>0</v>
      </c>
      <c r="Q26" s="31"/>
      <c r="R26" s="585" t="s">
        <v>170</v>
      </c>
      <c r="S26" s="586"/>
      <c r="T26" s="587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15"/>
      <c r="B27" s="221" t="s">
        <v>81</v>
      </c>
      <c r="C27" s="180"/>
      <c r="D27" s="181"/>
      <c r="E27" s="15"/>
      <c r="F27" s="261">
        <v>10006</v>
      </c>
      <c r="G27" s="260">
        <v>6272</v>
      </c>
      <c r="H27" s="15"/>
      <c r="I27" s="261"/>
      <c r="J27" s="260"/>
      <c r="K27" s="256"/>
      <c r="L27" s="261"/>
      <c r="M27" s="260"/>
      <c r="N27" s="256"/>
      <c r="O27" s="393">
        <f t="shared" si="1"/>
        <v>10006</v>
      </c>
      <c r="P27" s="446">
        <f t="shared" si="1"/>
        <v>6272</v>
      </c>
      <c r="Q27" s="31"/>
      <c r="R27" s="579" t="s">
        <v>171</v>
      </c>
      <c r="S27" s="580"/>
      <c r="T27" s="581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15"/>
      <c r="B28" s="489" t="s">
        <v>156</v>
      </c>
      <c r="C28" s="182"/>
      <c r="D28" s="183"/>
      <c r="E28" s="15"/>
      <c r="F28" s="263"/>
      <c r="G28" s="262"/>
      <c r="H28" s="15"/>
      <c r="I28" s="263"/>
      <c r="J28" s="262"/>
      <c r="K28" s="256"/>
      <c r="L28" s="263"/>
      <c r="M28" s="262"/>
      <c r="N28" s="256"/>
      <c r="O28" s="394">
        <f t="shared" si="1"/>
        <v>0</v>
      </c>
      <c r="P28" s="417">
        <f t="shared" si="1"/>
        <v>0</v>
      </c>
      <c r="Q28" s="31"/>
      <c r="R28" s="603" t="s">
        <v>172</v>
      </c>
      <c r="S28" s="604"/>
      <c r="T28" s="605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15"/>
      <c r="B29" s="172" t="s">
        <v>285</v>
      </c>
      <c r="C29" s="173"/>
      <c r="D29" s="174"/>
      <c r="E29" s="15"/>
      <c r="F29" s="265">
        <f>+ROUND(+SUM(F26:F28),0)</f>
        <v>10006</v>
      </c>
      <c r="G29" s="264">
        <f>+ROUND(+SUM(G26:G28),0)</f>
        <v>6272</v>
      </c>
      <c r="H29" s="15"/>
      <c r="I29" s="265">
        <f>+ROUND(+SUM(I26:I28),0)</f>
        <v>0</v>
      </c>
      <c r="J29" s="264">
        <f>+ROUND(+SUM(J26:J28),0)</f>
        <v>0</v>
      </c>
      <c r="K29" s="256"/>
      <c r="L29" s="265">
        <f>+ROUND(+SUM(L26:L28),0)</f>
        <v>0</v>
      </c>
      <c r="M29" s="264">
        <f>+ROUND(+SUM(M26:M28),0)</f>
        <v>0</v>
      </c>
      <c r="N29" s="256"/>
      <c r="O29" s="395">
        <f>+ROUND(+SUM(O26:O28),0)</f>
        <v>10006</v>
      </c>
      <c r="P29" s="396">
        <f>+ROUND(+SUM(P26:P28),0)</f>
        <v>6272</v>
      </c>
      <c r="Q29" s="31"/>
      <c r="R29" s="576" t="s">
        <v>197</v>
      </c>
      <c r="S29" s="577"/>
      <c r="T29" s="578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6" customHeight="1">
      <c r="A30" s="115"/>
      <c r="B30" s="186"/>
      <c r="C30" s="187"/>
      <c r="D30" s="188"/>
      <c r="E30" s="15"/>
      <c r="F30" s="267"/>
      <c r="G30" s="257"/>
      <c r="H30" s="15"/>
      <c r="I30" s="267"/>
      <c r="J30" s="257"/>
      <c r="K30" s="256"/>
      <c r="L30" s="267"/>
      <c r="M30" s="257"/>
      <c r="N30" s="256"/>
      <c r="O30" s="399"/>
      <c r="P30" s="392"/>
      <c r="Q30" s="31"/>
      <c r="R30" s="330"/>
      <c r="S30" s="331"/>
      <c r="T30" s="332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15.75" hidden="1">
      <c r="A31" s="115"/>
      <c r="B31" s="227" t="s">
        <v>101</v>
      </c>
      <c r="C31" s="150"/>
      <c r="D31" s="155"/>
      <c r="E31" s="15"/>
      <c r="F31" s="269"/>
      <c r="G31" s="268"/>
      <c r="H31" s="15"/>
      <c r="I31" s="269"/>
      <c r="J31" s="268"/>
      <c r="K31" s="256"/>
      <c r="L31" s="269"/>
      <c r="M31" s="268"/>
      <c r="N31" s="256"/>
      <c r="O31" s="400"/>
      <c r="P31" s="401"/>
      <c r="Q31" s="31"/>
      <c r="R31" s="333"/>
      <c r="S31" s="334"/>
      <c r="T31" s="335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15"/>
      <c r="B32" s="228" t="s">
        <v>80</v>
      </c>
      <c r="C32" s="151"/>
      <c r="D32" s="156"/>
      <c r="E32" s="15"/>
      <c r="F32" s="271"/>
      <c r="G32" s="270"/>
      <c r="H32" s="15"/>
      <c r="I32" s="271"/>
      <c r="J32" s="270"/>
      <c r="K32" s="256"/>
      <c r="L32" s="271"/>
      <c r="M32" s="270"/>
      <c r="N32" s="256"/>
      <c r="O32" s="402"/>
      <c r="P32" s="403"/>
      <c r="Q32" s="31"/>
      <c r="R32" s="336"/>
      <c r="S32" s="337"/>
      <c r="T32" s="338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15"/>
      <c r="B33" s="229" t="s">
        <v>90</v>
      </c>
      <c r="C33" s="151"/>
      <c r="D33" s="156"/>
      <c r="E33" s="15"/>
      <c r="F33" s="273"/>
      <c r="G33" s="272"/>
      <c r="H33" s="15"/>
      <c r="I33" s="273"/>
      <c r="J33" s="272"/>
      <c r="K33" s="256"/>
      <c r="L33" s="273"/>
      <c r="M33" s="272"/>
      <c r="N33" s="256"/>
      <c r="O33" s="404"/>
      <c r="P33" s="405"/>
      <c r="Q33" s="31"/>
      <c r="R33" s="339"/>
      <c r="S33" s="340"/>
      <c r="T33" s="341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15"/>
      <c r="B34" s="229" t="s">
        <v>82</v>
      </c>
      <c r="C34" s="151"/>
      <c r="D34" s="156"/>
      <c r="E34" s="15"/>
      <c r="F34" s="273"/>
      <c r="G34" s="272"/>
      <c r="H34" s="15"/>
      <c r="I34" s="273"/>
      <c r="J34" s="272"/>
      <c r="K34" s="256"/>
      <c r="L34" s="273"/>
      <c r="M34" s="272"/>
      <c r="N34" s="256"/>
      <c r="O34" s="404"/>
      <c r="P34" s="405"/>
      <c r="Q34" s="31"/>
      <c r="R34" s="339"/>
      <c r="S34" s="340"/>
      <c r="T34" s="341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15"/>
      <c r="B35" s="230" t="s">
        <v>83</v>
      </c>
      <c r="C35" s="151"/>
      <c r="D35" s="156"/>
      <c r="E35" s="15"/>
      <c r="F35" s="275"/>
      <c r="G35" s="274"/>
      <c r="H35" s="15"/>
      <c r="I35" s="275"/>
      <c r="J35" s="274"/>
      <c r="K35" s="256"/>
      <c r="L35" s="275"/>
      <c r="M35" s="274"/>
      <c r="N35" s="256"/>
      <c r="O35" s="406"/>
      <c r="P35" s="407"/>
      <c r="Q35" s="31"/>
      <c r="R35" s="342"/>
      <c r="S35" s="343"/>
      <c r="T35" s="344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>
      <c r="A36" s="115"/>
      <c r="B36" s="492" t="s">
        <v>286</v>
      </c>
      <c r="C36" s="173"/>
      <c r="D36" s="174"/>
      <c r="E36" s="15"/>
      <c r="F36" s="277">
        <v>-356331</v>
      </c>
      <c r="G36" s="276">
        <v>-351109</v>
      </c>
      <c r="H36" s="15"/>
      <c r="I36" s="277"/>
      <c r="J36" s="276"/>
      <c r="K36" s="256"/>
      <c r="L36" s="277"/>
      <c r="M36" s="276"/>
      <c r="N36" s="256"/>
      <c r="O36" s="395">
        <f aca="true" t="shared" si="2" ref="O36:P39">+ROUND(+F36+I36+L36,0)</f>
        <v>-356331</v>
      </c>
      <c r="P36" s="396">
        <f t="shared" si="2"/>
        <v>-351109</v>
      </c>
      <c r="Q36" s="31"/>
      <c r="R36" s="576" t="s">
        <v>198</v>
      </c>
      <c r="S36" s="577"/>
      <c r="T36" s="578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15"/>
      <c r="B37" s="231" t="s">
        <v>133</v>
      </c>
      <c r="C37" s="191"/>
      <c r="D37" s="192"/>
      <c r="E37" s="15"/>
      <c r="F37" s="279">
        <v>-6882</v>
      </c>
      <c r="G37" s="278">
        <v>-14241</v>
      </c>
      <c r="H37" s="15"/>
      <c r="I37" s="279"/>
      <c r="J37" s="278"/>
      <c r="K37" s="256"/>
      <c r="L37" s="279"/>
      <c r="M37" s="278"/>
      <c r="N37" s="256"/>
      <c r="O37" s="408">
        <f t="shared" si="2"/>
        <v>-6882</v>
      </c>
      <c r="P37" s="447">
        <f t="shared" si="2"/>
        <v>-14241</v>
      </c>
      <c r="Q37" s="31"/>
      <c r="R37" s="609" t="s">
        <v>173</v>
      </c>
      <c r="S37" s="610"/>
      <c r="T37" s="611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15"/>
      <c r="B38" s="232" t="s">
        <v>153</v>
      </c>
      <c r="C38" s="193"/>
      <c r="D38" s="194"/>
      <c r="E38" s="15"/>
      <c r="F38" s="281">
        <v>-61361</v>
      </c>
      <c r="G38" s="280">
        <v>-79007</v>
      </c>
      <c r="H38" s="15"/>
      <c r="I38" s="281"/>
      <c r="J38" s="280"/>
      <c r="K38" s="256"/>
      <c r="L38" s="281"/>
      <c r="M38" s="280"/>
      <c r="N38" s="256"/>
      <c r="O38" s="409">
        <f t="shared" si="2"/>
        <v>-61361</v>
      </c>
      <c r="P38" s="448">
        <f t="shared" si="2"/>
        <v>-79007</v>
      </c>
      <c r="Q38" s="31"/>
      <c r="R38" s="612" t="s">
        <v>174</v>
      </c>
      <c r="S38" s="613"/>
      <c r="T38" s="614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15"/>
      <c r="B39" s="233" t="s">
        <v>134</v>
      </c>
      <c r="C39" s="195"/>
      <c r="D39" s="196"/>
      <c r="E39" s="15"/>
      <c r="F39" s="283"/>
      <c r="G39" s="282"/>
      <c r="H39" s="15"/>
      <c r="I39" s="283"/>
      <c r="J39" s="282"/>
      <c r="K39" s="256"/>
      <c r="L39" s="283"/>
      <c r="M39" s="282"/>
      <c r="N39" s="256"/>
      <c r="O39" s="410">
        <f t="shared" si="2"/>
        <v>0</v>
      </c>
      <c r="P39" s="449">
        <f t="shared" si="2"/>
        <v>0</v>
      </c>
      <c r="Q39" s="31"/>
      <c r="R39" s="615" t="s">
        <v>175</v>
      </c>
      <c r="S39" s="616"/>
      <c r="T39" s="617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6" customHeight="1">
      <c r="A40" s="115"/>
      <c r="B40" s="189"/>
      <c r="C40" s="190"/>
      <c r="D40" s="154"/>
      <c r="E40" s="15"/>
      <c r="F40" s="267"/>
      <c r="G40" s="257"/>
      <c r="H40" s="15"/>
      <c r="I40" s="267"/>
      <c r="J40" s="257"/>
      <c r="K40" s="256"/>
      <c r="L40" s="267"/>
      <c r="M40" s="257"/>
      <c r="N40" s="256"/>
      <c r="O40" s="399"/>
      <c r="P40" s="392"/>
      <c r="Q40" s="31"/>
      <c r="R40" s="345"/>
      <c r="S40" s="346"/>
      <c r="T40" s="347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15.75">
      <c r="A41" s="115"/>
      <c r="B41" s="172" t="s">
        <v>85</v>
      </c>
      <c r="C41" s="173"/>
      <c r="D41" s="174"/>
      <c r="E41" s="15"/>
      <c r="F41" s="277">
        <v>19978</v>
      </c>
      <c r="G41" s="276">
        <v>10297</v>
      </c>
      <c r="H41" s="15"/>
      <c r="I41" s="277"/>
      <c r="J41" s="276"/>
      <c r="K41" s="256"/>
      <c r="L41" s="277"/>
      <c r="M41" s="276"/>
      <c r="N41" s="256"/>
      <c r="O41" s="395">
        <f>+ROUND(+F41+I41+L41,0)</f>
        <v>19978</v>
      </c>
      <c r="P41" s="396">
        <f>+ROUND(+G41+J41+M41,0)</f>
        <v>10297</v>
      </c>
      <c r="Q41" s="31"/>
      <c r="R41" s="576" t="s">
        <v>199</v>
      </c>
      <c r="S41" s="577"/>
      <c r="T41" s="578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15"/>
      <c r="B42" s="225" t="s">
        <v>63</v>
      </c>
      <c r="C42" s="149"/>
      <c r="D42" s="153"/>
      <c r="E42" s="15"/>
      <c r="F42" s="266"/>
      <c r="G42" s="255"/>
      <c r="H42" s="15"/>
      <c r="I42" s="266"/>
      <c r="J42" s="255"/>
      <c r="K42" s="256"/>
      <c r="L42" s="266"/>
      <c r="M42" s="255"/>
      <c r="N42" s="256"/>
      <c r="O42" s="397"/>
      <c r="P42" s="390"/>
      <c r="Q42" s="31"/>
      <c r="R42" s="225" t="s">
        <v>63</v>
      </c>
      <c r="S42" s="149"/>
      <c r="T42" s="153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15"/>
      <c r="B43" s="226" t="s">
        <v>64</v>
      </c>
      <c r="C43" s="184"/>
      <c r="D43" s="185"/>
      <c r="E43" s="15"/>
      <c r="F43" s="259">
        <v>1647</v>
      </c>
      <c r="G43" s="258">
        <v>-5724</v>
      </c>
      <c r="H43" s="15"/>
      <c r="I43" s="259"/>
      <c r="J43" s="258"/>
      <c r="K43" s="256"/>
      <c r="L43" s="259"/>
      <c r="M43" s="258"/>
      <c r="N43" s="256"/>
      <c r="O43" s="398">
        <f aca="true" t="shared" si="3" ref="O43:P46">+ROUND(+F43+I43+L43,0)</f>
        <v>1647</v>
      </c>
      <c r="P43" s="411">
        <f t="shared" si="3"/>
        <v>-5724</v>
      </c>
      <c r="Q43" s="31"/>
      <c r="R43" s="585" t="s">
        <v>176</v>
      </c>
      <c r="S43" s="586"/>
      <c r="T43" s="587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15"/>
      <c r="B44" s="221" t="s">
        <v>65</v>
      </c>
      <c r="C44" s="180"/>
      <c r="D44" s="181"/>
      <c r="E44" s="15"/>
      <c r="F44" s="261">
        <v>3022082</v>
      </c>
      <c r="G44" s="260">
        <v>2983921</v>
      </c>
      <c r="H44" s="15"/>
      <c r="I44" s="261">
        <v>246229</v>
      </c>
      <c r="J44" s="260">
        <v>479350</v>
      </c>
      <c r="K44" s="256"/>
      <c r="L44" s="261"/>
      <c r="M44" s="260"/>
      <c r="N44" s="256"/>
      <c r="O44" s="393">
        <f t="shared" si="3"/>
        <v>3268311</v>
      </c>
      <c r="P44" s="446">
        <f t="shared" si="3"/>
        <v>3463271</v>
      </c>
      <c r="Q44" s="31"/>
      <c r="R44" s="579" t="s">
        <v>177</v>
      </c>
      <c r="S44" s="580"/>
      <c r="T44" s="581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15"/>
      <c r="B45" s="490" t="s">
        <v>281</v>
      </c>
      <c r="C45" s="180"/>
      <c r="D45" s="181"/>
      <c r="E45" s="15"/>
      <c r="F45" s="261">
        <v>0</v>
      </c>
      <c r="G45" s="260">
        <v>0</v>
      </c>
      <c r="H45" s="15"/>
      <c r="I45" s="261">
        <v>174800</v>
      </c>
      <c r="J45" s="260">
        <v>118885</v>
      </c>
      <c r="K45" s="256"/>
      <c r="L45" s="261"/>
      <c r="M45" s="260"/>
      <c r="N45" s="256"/>
      <c r="O45" s="393">
        <f t="shared" si="3"/>
        <v>174800</v>
      </c>
      <c r="P45" s="446">
        <f t="shared" si="3"/>
        <v>118885</v>
      </c>
      <c r="Q45" s="31"/>
      <c r="R45" s="579" t="s">
        <v>178</v>
      </c>
      <c r="S45" s="580"/>
      <c r="T45" s="581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15"/>
      <c r="B46" s="222" t="s">
        <v>66</v>
      </c>
      <c r="C46" s="182"/>
      <c r="D46" s="183"/>
      <c r="E46" s="15"/>
      <c r="F46" s="263">
        <v>345656</v>
      </c>
      <c r="G46" s="262">
        <v>242863</v>
      </c>
      <c r="H46" s="15"/>
      <c r="I46" s="263">
        <v>0</v>
      </c>
      <c r="J46" s="262"/>
      <c r="K46" s="256"/>
      <c r="L46" s="263"/>
      <c r="M46" s="262"/>
      <c r="N46" s="256"/>
      <c r="O46" s="394">
        <f t="shared" si="3"/>
        <v>345656</v>
      </c>
      <c r="P46" s="417">
        <f t="shared" si="3"/>
        <v>242863</v>
      </c>
      <c r="Q46" s="31"/>
      <c r="R46" s="603" t="s">
        <v>179</v>
      </c>
      <c r="S46" s="604"/>
      <c r="T46" s="605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15"/>
      <c r="B47" s="172" t="s">
        <v>142</v>
      </c>
      <c r="C47" s="173"/>
      <c r="D47" s="174"/>
      <c r="E47" s="15"/>
      <c r="F47" s="265">
        <f>+ROUND(+SUM(F43:F46),0)</f>
        <v>3369385</v>
      </c>
      <c r="G47" s="264">
        <f>+ROUND(+SUM(G43:G46),0)</f>
        <v>3221060</v>
      </c>
      <c r="H47" s="15"/>
      <c r="I47" s="265">
        <f>+ROUND(+SUM(I43:I46),0)</f>
        <v>421029</v>
      </c>
      <c r="J47" s="264">
        <f>+ROUND(+SUM(J43:J46),0)</f>
        <v>598235</v>
      </c>
      <c r="K47" s="256"/>
      <c r="L47" s="265">
        <f>+ROUND(+SUM(L43:L46),0)</f>
        <v>0</v>
      </c>
      <c r="M47" s="264">
        <f>+ROUND(+SUM(M43:M46),0)</f>
        <v>0</v>
      </c>
      <c r="N47" s="256"/>
      <c r="O47" s="395">
        <f>+ROUND(+SUM(O43:O46),0)</f>
        <v>3790414</v>
      </c>
      <c r="P47" s="396">
        <f>+ROUND(+SUM(P43:P46),0)</f>
        <v>3819295</v>
      </c>
      <c r="Q47" s="31"/>
      <c r="R47" s="576" t="s">
        <v>200</v>
      </c>
      <c r="S47" s="577"/>
      <c r="T47" s="578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6" customHeight="1">
      <c r="A48" s="115"/>
      <c r="B48" s="208"/>
      <c r="C48" s="187"/>
      <c r="D48" s="188"/>
      <c r="E48" s="15"/>
      <c r="F48" s="285"/>
      <c r="G48" s="284"/>
      <c r="H48" s="15"/>
      <c r="I48" s="285"/>
      <c r="J48" s="284"/>
      <c r="K48" s="256"/>
      <c r="L48" s="285"/>
      <c r="M48" s="284"/>
      <c r="N48" s="256"/>
      <c r="O48" s="398"/>
      <c r="P48" s="411"/>
      <c r="Q48" s="31"/>
      <c r="R48" s="348"/>
      <c r="S48" s="349"/>
      <c r="T48" s="350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16.5" thickBot="1">
      <c r="A49" s="115"/>
      <c r="B49" s="234" t="s">
        <v>115</v>
      </c>
      <c r="C49" s="209"/>
      <c r="D49" s="210"/>
      <c r="E49" s="15"/>
      <c r="F49" s="287">
        <f>+ROUND(F24+F29+F36+F41+F47,0)</f>
        <v>38308999</v>
      </c>
      <c r="G49" s="286">
        <f>+ROUND(G24+G29+G36+G41+G47,0)</f>
        <v>40384958</v>
      </c>
      <c r="H49" s="15"/>
      <c r="I49" s="287">
        <f>+ROUND(I24+I29+I36+I41+I47,0)</f>
        <v>420918</v>
      </c>
      <c r="J49" s="286">
        <f>+ROUND(J24+J29+J36+J41+J47,0)</f>
        <v>597725</v>
      </c>
      <c r="K49" s="256"/>
      <c r="L49" s="287">
        <f>+ROUND(L24+L29+L36+L41+L47,0)</f>
        <v>0</v>
      </c>
      <c r="M49" s="286">
        <f>+ROUND(M24+M29+M36+M41+M47,0)</f>
        <v>2</v>
      </c>
      <c r="N49" s="256"/>
      <c r="O49" s="412">
        <f>+ROUND(O24+O29+O36+O41+O47,0)</f>
        <v>38729917</v>
      </c>
      <c r="P49" s="413">
        <f>+ROUND(P24+P29+P36+P41+P47,0)</f>
        <v>40982685</v>
      </c>
      <c r="Q49" s="134"/>
      <c r="R49" s="606" t="s">
        <v>201</v>
      </c>
      <c r="S49" s="607"/>
      <c r="T49" s="608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5.75">
      <c r="A50" s="115"/>
      <c r="B50" s="223" t="s">
        <v>89</v>
      </c>
      <c r="C50" s="164"/>
      <c r="D50" s="165"/>
      <c r="E50" s="15"/>
      <c r="F50" s="267"/>
      <c r="G50" s="257"/>
      <c r="H50" s="15"/>
      <c r="I50" s="267"/>
      <c r="J50" s="257"/>
      <c r="K50" s="256"/>
      <c r="L50" s="267"/>
      <c r="M50" s="257"/>
      <c r="N50" s="256"/>
      <c r="O50" s="399"/>
      <c r="P50" s="392"/>
      <c r="Q50" s="31"/>
      <c r="R50" s="223" t="s">
        <v>89</v>
      </c>
      <c r="S50" s="164"/>
      <c r="T50" s="165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15"/>
      <c r="B51" s="225" t="s">
        <v>76</v>
      </c>
      <c r="C51" s="149"/>
      <c r="D51" s="153"/>
      <c r="E51" s="15"/>
      <c r="F51" s="267"/>
      <c r="G51" s="257"/>
      <c r="H51" s="15"/>
      <c r="I51" s="267"/>
      <c r="J51" s="257"/>
      <c r="K51" s="256"/>
      <c r="L51" s="267"/>
      <c r="M51" s="257"/>
      <c r="N51" s="256"/>
      <c r="O51" s="399"/>
      <c r="P51" s="392"/>
      <c r="Q51" s="31"/>
      <c r="R51" s="225" t="s">
        <v>76</v>
      </c>
      <c r="S51" s="149"/>
      <c r="T51" s="15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15"/>
      <c r="B52" s="226" t="s">
        <v>94</v>
      </c>
      <c r="C52" s="184"/>
      <c r="D52" s="185"/>
      <c r="E52" s="15"/>
      <c r="F52" s="289">
        <v>131151643</v>
      </c>
      <c r="G52" s="288">
        <v>126524928</v>
      </c>
      <c r="H52" s="15"/>
      <c r="I52" s="289">
        <v>2584980</v>
      </c>
      <c r="J52" s="288">
        <v>1612759</v>
      </c>
      <c r="K52" s="256"/>
      <c r="L52" s="289"/>
      <c r="M52" s="288"/>
      <c r="N52" s="256"/>
      <c r="O52" s="399">
        <f aca="true" t="shared" si="4" ref="O52:P56">+ROUND(+F52+I52+L52,0)</f>
        <v>133736623</v>
      </c>
      <c r="P52" s="392">
        <f t="shared" si="4"/>
        <v>128137687</v>
      </c>
      <c r="Q52" s="31"/>
      <c r="R52" s="585" t="s">
        <v>202</v>
      </c>
      <c r="S52" s="586"/>
      <c r="T52" s="587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15"/>
      <c r="B53" s="221" t="s">
        <v>86</v>
      </c>
      <c r="C53" s="180"/>
      <c r="D53" s="181"/>
      <c r="E53" s="15"/>
      <c r="F53" s="263">
        <v>1470209</v>
      </c>
      <c r="G53" s="262">
        <v>2368321</v>
      </c>
      <c r="H53" s="15"/>
      <c r="I53" s="263">
        <v>318</v>
      </c>
      <c r="J53" s="262">
        <v>322</v>
      </c>
      <c r="K53" s="256"/>
      <c r="L53" s="263"/>
      <c r="M53" s="262"/>
      <c r="N53" s="256"/>
      <c r="O53" s="394">
        <f t="shared" si="4"/>
        <v>1470527</v>
      </c>
      <c r="P53" s="417">
        <f t="shared" si="4"/>
        <v>2368643</v>
      </c>
      <c r="Q53" s="31"/>
      <c r="R53" s="579" t="s">
        <v>180</v>
      </c>
      <c r="S53" s="580"/>
      <c r="T53" s="581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15"/>
      <c r="B54" s="221" t="s">
        <v>97</v>
      </c>
      <c r="C54" s="180"/>
      <c r="D54" s="181"/>
      <c r="E54" s="15"/>
      <c r="F54" s="263">
        <v>810187</v>
      </c>
      <c r="G54" s="262">
        <v>1759417</v>
      </c>
      <c r="H54" s="15"/>
      <c r="I54" s="263">
        <v>0</v>
      </c>
      <c r="J54" s="262"/>
      <c r="K54" s="256"/>
      <c r="L54" s="263"/>
      <c r="M54" s="262"/>
      <c r="N54" s="256"/>
      <c r="O54" s="394">
        <f t="shared" si="4"/>
        <v>810187</v>
      </c>
      <c r="P54" s="417">
        <f t="shared" si="4"/>
        <v>1759417</v>
      </c>
      <c r="Q54" s="31"/>
      <c r="R54" s="579" t="s">
        <v>181</v>
      </c>
      <c r="S54" s="580"/>
      <c r="T54" s="581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15"/>
      <c r="B55" s="221" t="s">
        <v>67</v>
      </c>
      <c r="C55" s="180"/>
      <c r="D55" s="181"/>
      <c r="E55" s="15"/>
      <c r="F55" s="263">
        <v>172740778</v>
      </c>
      <c r="G55" s="262">
        <v>162158284</v>
      </c>
      <c r="H55" s="15"/>
      <c r="I55" s="263">
        <v>635846</v>
      </c>
      <c r="J55" s="262">
        <v>479133</v>
      </c>
      <c r="K55" s="256"/>
      <c r="L55" s="263"/>
      <c r="M55" s="262"/>
      <c r="N55" s="256"/>
      <c r="O55" s="394">
        <f t="shared" si="4"/>
        <v>173376624</v>
      </c>
      <c r="P55" s="417">
        <f t="shared" si="4"/>
        <v>162637417</v>
      </c>
      <c r="Q55" s="31"/>
      <c r="R55" s="579" t="s">
        <v>182</v>
      </c>
      <c r="S55" s="580"/>
      <c r="T55" s="581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15"/>
      <c r="B56" s="222" t="s">
        <v>68</v>
      </c>
      <c r="C56" s="182"/>
      <c r="D56" s="183"/>
      <c r="E56" s="15"/>
      <c r="F56" s="263">
        <v>33803767</v>
      </c>
      <c r="G56" s="262">
        <v>30907579</v>
      </c>
      <c r="H56" s="15"/>
      <c r="I56" s="263">
        <v>52551</v>
      </c>
      <c r="J56" s="262">
        <v>36236</v>
      </c>
      <c r="K56" s="256"/>
      <c r="L56" s="263"/>
      <c r="M56" s="262"/>
      <c r="N56" s="256"/>
      <c r="O56" s="394">
        <f t="shared" si="4"/>
        <v>33856318</v>
      </c>
      <c r="P56" s="417">
        <f t="shared" si="4"/>
        <v>30943815</v>
      </c>
      <c r="Q56" s="31"/>
      <c r="R56" s="603" t="s">
        <v>183</v>
      </c>
      <c r="S56" s="604"/>
      <c r="T56" s="605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15"/>
      <c r="B57" s="175" t="s">
        <v>143</v>
      </c>
      <c r="C57" s="176"/>
      <c r="D57" s="177"/>
      <c r="E57" s="15"/>
      <c r="F57" s="291">
        <f>+ROUND(+SUM(F52:F56),0)</f>
        <v>339976584</v>
      </c>
      <c r="G57" s="290">
        <f>+ROUND(+SUM(G52:G56),0)</f>
        <v>323718529</v>
      </c>
      <c r="H57" s="15"/>
      <c r="I57" s="291">
        <f>+ROUND(+SUM(I52:I56),0)</f>
        <v>3273695</v>
      </c>
      <c r="J57" s="290">
        <f>+ROUND(+SUM(J52:J56),0)</f>
        <v>2128450</v>
      </c>
      <c r="K57" s="256"/>
      <c r="L57" s="291">
        <f>+ROUND(+SUM(L52:L56),0)</f>
        <v>0</v>
      </c>
      <c r="M57" s="290">
        <f>+ROUND(+SUM(M52:M56),0)</f>
        <v>0</v>
      </c>
      <c r="N57" s="256"/>
      <c r="O57" s="414">
        <f>+ROUND(+SUM(O52:O56),0)</f>
        <v>343250279</v>
      </c>
      <c r="P57" s="415">
        <f>+ROUND(+SUM(P52:P56),0)</f>
        <v>325846979</v>
      </c>
      <c r="Q57" s="31"/>
      <c r="R57" s="576" t="s">
        <v>203</v>
      </c>
      <c r="S57" s="577"/>
      <c r="T57" s="578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15"/>
      <c r="B58" s="225" t="s">
        <v>87</v>
      </c>
      <c r="C58" s="149"/>
      <c r="D58" s="153"/>
      <c r="E58" s="15"/>
      <c r="F58" s="267"/>
      <c r="G58" s="257"/>
      <c r="H58" s="15"/>
      <c r="I58" s="267"/>
      <c r="J58" s="257"/>
      <c r="K58" s="256"/>
      <c r="L58" s="267"/>
      <c r="M58" s="257"/>
      <c r="N58" s="256"/>
      <c r="O58" s="399"/>
      <c r="P58" s="392"/>
      <c r="Q58" s="31"/>
      <c r="R58" s="225" t="s">
        <v>87</v>
      </c>
      <c r="S58" s="149"/>
      <c r="T58" s="153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15"/>
      <c r="B59" s="226" t="s">
        <v>135</v>
      </c>
      <c r="C59" s="184"/>
      <c r="D59" s="185"/>
      <c r="E59" s="15"/>
      <c r="F59" s="289"/>
      <c r="G59" s="288"/>
      <c r="H59" s="15"/>
      <c r="I59" s="289"/>
      <c r="J59" s="288"/>
      <c r="K59" s="256"/>
      <c r="L59" s="289"/>
      <c r="M59" s="288"/>
      <c r="N59" s="256"/>
      <c r="O59" s="399">
        <f aca="true" t="shared" si="5" ref="O59:P63">+ROUND(+F59+I59+L59,0)</f>
        <v>0</v>
      </c>
      <c r="P59" s="392">
        <f t="shared" si="5"/>
        <v>0</v>
      </c>
      <c r="Q59" s="31"/>
      <c r="R59" s="585" t="s">
        <v>184</v>
      </c>
      <c r="S59" s="586"/>
      <c r="T59" s="587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15"/>
      <c r="B60" s="221" t="s">
        <v>136</v>
      </c>
      <c r="C60" s="180"/>
      <c r="D60" s="181"/>
      <c r="E60" s="15"/>
      <c r="F60" s="263">
        <v>914401</v>
      </c>
      <c r="G60" s="262">
        <v>2382410</v>
      </c>
      <c r="H60" s="15"/>
      <c r="I60" s="263">
        <v>6498745</v>
      </c>
      <c r="J60" s="262">
        <v>3742540</v>
      </c>
      <c r="K60" s="256"/>
      <c r="L60" s="263"/>
      <c r="M60" s="262"/>
      <c r="N60" s="256"/>
      <c r="O60" s="394">
        <f t="shared" si="5"/>
        <v>7413146</v>
      </c>
      <c r="P60" s="417">
        <f t="shared" si="5"/>
        <v>6124950</v>
      </c>
      <c r="Q60" s="31"/>
      <c r="R60" s="579" t="s">
        <v>185</v>
      </c>
      <c r="S60" s="580"/>
      <c r="T60" s="581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15"/>
      <c r="B61" s="221" t="s">
        <v>137</v>
      </c>
      <c r="C61" s="180"/>
      <c r="D61" s="181"/>
      <c r="E61" s="15"/>
      <c r="F61" s="263">
        <v>287102</v>
      </c>
      <c r="G61" s="262">
        <v>584500</v>
      </c>
      <c r="H61" s="15"/>
      <c r="I61" s="263">
        <v>72336</v>
      </c>
      <c r="J61" s="262">
        <v>315037</v>
      </c>
      <c r="K61" s="256"/>
      <c r="L61" s="263"/>
      <c r="M61" s="262"/>
      <c r="N61" s="256"/>
      <c r="O61" s="394">
        <f t="shared" si="5"/>
        <v>359438</v>
      </c>
      <c r="P61" s="417">
        <f t="shared" si="5"/>
        <v>899537</v>
      </c>
      <c r="Q61" s="31"/>
      <c r="R61" s="579" t="s">
        <v>186</v>
      </c>
      <c r="S61" s="580"/>
      <c r="T61" s="581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15"/>
      <c r="B62" s="222" t="s">
        <v>282</v>
      </c>
      <c r="C62" s="182"/>
      <c r="D62" s="183"/>
      <c r="E62" s="15"/>
      <c r="F62" s="293"/>
      <c r="G62" s="292"/>
      <c r="H62" s="15"/>
      <c r="I62" s="293"/>
      <c r="J62" s="292"/>
      <c r="K62" s="256"/>
      <c r="L62" s="293"/>
      <c r="M62" s="292"/>
      <c r="N62" s="256"/>
      <c r="O62" s="416">
        <f t="shared" si="5"/>
        <v>0</v>
      </c>
      <c r="P62" s="450">
        <f t="shared" si="5"/>
        <v>0</v>
      </c>
      <c r="Q62" s="31"/>
      <c r="R62" s="603" t="s">
        <v>204</v>
      </c>
      <c r="S62" s="604"/>
      <c r="T62" s="605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15"/>
      <c r="B63" s="235" t="s">
        <v>121</v>
      </c>
      <c r="C63" s="200"/>
      <c r="D63" s="201"/>
      <c r="E63" s="15"/>
      <c r="F63" s="295"/>
      <c r="G63" s="294"/>
      <c r="H63" s="15"/>
      <c r="I63" s="295"/>
      <c r="J63" s="294"/>
      <c r="K63" s="256"/>
      <c r="L63" s="295"/>
      <c r="M63" s="294"/>
      <c r="N63" s="256"/>
      <c r="O63" s="453">
        <f t="shared" si="5"/>
        <v>0</v>
      </c>
      <c r="P63" s="452">
        <f t="shared" si="5"/>
        <v>0</v>
      </c>
      <c r="Q63" s="31"/>
      <c r="R63" s="351" t="s">
        <v>205</v>
      </c>
      <c r="S63" s="352"/>
      <c r="T63" s="353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15"/>
      <c r="B64" s="175" t="s">
        <v>144</v>
      </c>
      <c r="C64" s="176"/>
      <c r="D64" s="177"/>
      <c r="E64" s="15"/>
      <c r="F64" s="291">
        <f>+ROUND(+SUM(F59:F62),0)</f>
        <v>1201503</v>
      </c>
      <c r="G64" s="290">
        <f>+ROUND(+SUM(G59:G62),0)</f>
        <v>2966910</v>
      </c>
      <c r="H64" s="15"/>
      <c r="I64" s="291">
        <f>+ROUND(+SUM(I59:I62),0)</f>
        <v>6571081</v>
      </c>
      <c r="J64" s="290">
        <f>+ROUND(+SUM(J59:J62),0)</f>
        <v>4057577</v>
      </c>
      <c r="K64" s="256"/>
      <c r="L64" s="291">
        <f>+ROUND(+SUM(L59:L62),0)</f>
        <v>0</v>
      </c>
      <c r="M64" s="290">
        <f>+ROUND(+SUM(M59:M62),0)</f>
        <v>0</v>
      </c>
      <c r="N64" s="256"/>
      <c r="O64" s="414">
        <f>+ROUND(+SUM(O59:O62),0)</f>
        <v>7772584</v>
      </c>
      <c r="P64" s="415">
        <f>+ROUND(+SUM(P59:P62),0)</f>
        <v>7024487</v>
      </c>
      <c r="Q64" s="31"/>
      <c r="R64" s="576" t="s">
        <v>206</v>
      </c>
      <c r="S64" s="577"/>
      <c r="T64" s="578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15"/>
      <c r="B65" s="225" t="s">
        <v>75</v>
      </c>
      <c r="C65" s="149"/>
      <c r="D65" s="153"/>
      <c r="E65" s="15"/>
      <c r="F65" s="297"/>
      <c r="G65" s="296"/>
      <c r="H65" s="15"/>
      <c r="I65" s="297"/>
      <c r="J65" s="296"/>
      <c r="K65" s="256"/>
      <c r="L65" s="297"/>
      <c r="M65" s="296"/>
      <c r="N65" s="256"/>
      <c r="O65" s="394"/>
      <c r="P65" s="417"/>
      <c r="Q65" s="31"/>
      <c r="R65" s="225" t="s">
        <v>75</v>
      </c>
      <c r="S65" s="149"/>
      <c r="T65" s="153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15"/>
      <c r="B66" s="226" t="s">
        <v>283</v>
      </c>
      <c r="C66" s="184"/>
      <c r="D66" s="185"/>
      <c r="E66" s="15"/>
      <c r="F66" s="289">
        <v>62911</v>
      </c>
      <c r="G66" s="288">
        <v>140430</v>
      </c>
      <c r="H66" s="15"/>
      <c r="I66" s="289"/>
      <c r="J66" s="288"/>
      <c r="K66" s="256"/>
      <c r="L66" s="289"/>
      <c r="M66" s="288"/>
      <c r="N66" s="256"/>
      <c r="O66" s="399">
        <f>+ROUND(+F66+I66+L66,0)</f>
        <v>62911</v>
      </c>
      <c r="P66" s="392">
        <f>+ROUND(+G66+J66+M66,0)</f>
        <v>140430</v>
      </c>
      <c r="Q66" s="31"/>
      <c r="R66" s="585" t="s">
        <v>187</v>
      </c>
      <c r="S66" s="586"/>
      <c r="T66" s="587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15"/>
      <c r="B67" s="222" t="s">
        <v>157</v>
      </c>
      <c r="C67" s="182"/>
      <c r="D67" s="183"/>
      <c r="E67" s="15"/>
      <c r="F67" s="263"/>
      <c r="G67" s="262"/>
      <c r="H67" s="15"/>
      <c r="I67" s="263"/>
      <c r="J67" s="262"/>
      <c r="K67" s="256"/>
      <c r="L67" s="263"/>
      <c r="M67" s="262"/>
      <c r="N67" s="256"/>
      <c r="O67" s="394">
        <f>+ROUND(+F67+I67+L67,0)</f>
        <v>0</v>
      </c>
      <c r="P67" s="417">
        <f>+ROUND(+G67+J67+M67,0)</f>
        <v>0</v>
      </c>
      <c r="Q67" s="31"/>
      <c r="R67" s="579" t="s">
        <v>188</v>
      </c>
      <c r="S67" s="580"/>
      <c r="T67" s="581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15"/>
      <c r="B68" s="175" t="s">
        <v>145</v>
      </c>
      <c r="C68" s="176"/>
      <c r="D68" s="177"/>
      <c r="E68" s="15"/>
      <c r="F68" s="291">
        <f>+ROUND(+SUM(F66:F67),0)</f>
        <v>62911</v>
      </c>
      <c r="G68" s="290">
        <f>+ROUND(+SUM(G66:G67),0)</f>
        <v>140430</v>
      </c>
      <c r="H68" s="15"/>
      <c r="I68" s="291">
        <f>+ROUND(+SUM(I66:I67),0)</f>
        <v>0</v>
      </c>
      <c r="J68" s="290">
        <f>+ROUND(+SUM(J66:J67),0)</f>
        <v>0</v>
      </c>
      <c r="K68" s="256"/>
      <c r="L68" s="291">
        <f>+ROUND(+SUM(L66:L67),0)</f>
        <v>0</v>
      </c>
      <c r="M68" s="290">
        <f>+ROUND(+SUM(M66:M67),0)</f>
        <v>0</v>
      </c>
      <c r="N68" s="256"/>
      <c r="O68" s="414">
        <f>+ROUND(+SUM(O66:O67),0)</f>
        <v>62911</v>
      </c>
      <c r="P68" s="415">
        <f>+ROUND(+SUM(P66:P67),0)</f>
        <v>140430</v>
      </c>
      <c r="Q68" s="31"/>
      <c r="R68" s="576" t="s">
        <v>207</v>
      </c>
      <c r="S68" s="577"/>
      <c r="T68" s="57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15"/>
      <c r="B69" s="225" t="s">
        <v>69</v>
      </c>
      <c r="C69" s="149"/>
      <c r="D69" s="153"/>
      <c r="E69" s="15"/>
      <c r="F69" s="297"/>
      <c r="G69" s="296"/>
      <c r="H69" s="15"/>
      <c r="I69" s="297"/>
      <c r="J69" s="296"/>
      <c r="K69" s="256"/>
      <c r="L69" s="297"/>
      <c r="M69" s="296"/>
      <c r="N69" s="256"/>
      <c r="O69" s="394"/>
      <c r="P69" s="417"/>
      <c r="Q69" s="31"/>
      <c r="R69" s="225" t="s">
        <v>69</v>
      </c>
      <c r="S69" s="149"/>
      <c r="T69" s="153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15"/>
      <c r="B70" s="226" t="s">
        <v>70</v>
      </c>
      <c r="C70" s="184"/>
      <c r="D70" s="185"/>
      <c r="E70" s="15"/>
      <c r="F70" s="289">
        <v>23324279</v>
      </c>
      <c r="G70" s="288">
        <v>23309258</v>
      </c>
      <c r="H70" s="15"/>
      <c r="I70" s="289">
        <v>344689</v>
      </c>
      <c r="J70" s="288">
        <v>13225</v>
      </c>
      <c r="K70" s="256"/>
      <c r="L70" s="289"/>
      <c r="M70" s="288"/>
      <c r="N70" s="256"/>
      <c r="O70" s="399">
        <f>+ROUND(+F70+I70+L70,0)</f>
        <v>23668968</v>
      </c>
      <c r="P70" s="392">
        <f>+ROUND(+G70+J70+M70,0)</f>
        <v>23322483</v>
      </c>
      <c r="Q70" s="31"/>
      <c r="R70" s="585" t="s">
        <v>189</v>
      </c>
      <c r="S70" s="586"/>
      <c r="T70" s="587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15"/>
      <c r="B71" s="222" t="s">
        <v>71</v>
      </c>
      <c r="C71" s="182"/>
      <c r="D71" s="183"/>
      <c r="E71" s="15"/>
      <c r="F71" s="263"/>
      <c r="G71" s="262"/>
      <c r="H71" s="15"/>
      <c r="I71" s="263"/>
      <c r="J71" s="262"/>
      <c r="K71" s="256"/>
      <c r="L71" s="263"/>
      <c r="M71" s="262"/>
      <c r="N71" s="256"/>
      <c r="O71" s="394">
        <f>+ROUND(+F71+I71+L71,0)</f>
        <v>0</v>
      </c>
      <c r="P71" s="417">
        <f>+ROUND(+G71+J71+M71,0)</f>
        <v>0</v>
      </c>
      <c r="Q71" s="31"/>
      <c r="R71" s="579" t="s">
        <v>190</v>
      </c>
      <c r="S71" s="580"/>
      <c r="T71" s="581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15"/>
      <c r="B72" s="175" t="s">
        <v>146</v>
      </c>
      <c r="C72" s="176"/>
      <c r="D72" s="177"/>
      <c r="E72" s="15"/>
      <c r="F72" s="291">
        <f>+ROUND(+SUM(F70:F71),0)</f>
        <v>23324279</v>
      </c>
      <c r="G72" s="290">
        <f>+ROUND(+SUM(G70:G71),0)</f>
        <v>23309258</v>
      </c>
      <c r="H72" s="15"/>
      <c r="I72" s="291">
        <f>+ROUND(+SUM(I70:I71),0)</f>
        <v>344689</v>
      </c>
      <c r="J72" s="290">
        <f>+ROUND(+SUM(J70:J71),0)</f>
        <v>13225</v>
      </c>
      <c r="K72" s="256"/>
      <c r="L72" s="291">
        <f>+ROUND(+SUM(L70:L71),0)</f>
        <v>0</v>
      </c>
      <c r="M72" s="290">
        <f>+ROUND(+SUM(M70:M71),0)</f>
        <v>0</v>
      </c>
      <c r="N72" s="256"/>
      <c r="O72" s="414">
        <f>+ROUND(+SUM(O70:O71),0)</f>
        <v>23668968</v>
      </c>
      <c r="P72" s="415">
        <f>+ROUND(+SUM(P70:P71),0)</f>
        <v>23322483</v>
      </c>
      <c r="Q72" s="31"/>
      <c r="R72" s="576" t="s">
        <v>208</v>
      </c>
      <c r="S72" s="577"/>
      <c r="T72" s="57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15"/>
      <c r="B73" s="225" t="s">
        <v>72</v>
      </c>
      <c r="C73" s="149"/>
      <c r="D73" s="153"/>
      <c r="E73" s="15"/>
      <c r="F73" s="297"/>
      <c r="G73" s="296"/>
      <c r="H73" s="15"/>
      <c r="I73" s="297"/>
      <c r="J73" s="296"/>
      <c r="K73" s="256"/>
      <c r="L73" s="297"/>
      <c r="M73" s="296"/>
      <c r="N73" s="256"/>
      <c r="O73" s="394"/>
      <c r="P73" s="417"/>
      <c r="Q73" s="31"/>
      <c r="R73" s="225" t="s">
        <v>72</v>
      </c>
      <c r="S73" s="149"/>
      <c r="T73" s="153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15"/>
      <c r="B74" s="226" t="s">
        <v>73</v>
      </c>
      <c r="C74" s="184"/>
      <c r="D74" s="185"/>
      <c r="E74" s="15"/>
      <c r="F74" s="289">
        <v>101270914</v>
      </c>
      <c r="G74" s="288">
        <v>87216808</v>
      </c>
      <c r="H74" s="15"/>
      <c r="I74" s="289"/>
      <c r="J74" s="288"/>
      <c r="K74" s="256"/>
      <c r="L74" s="289"/>
      <c r="M74" s="288"/>
      <c r="N74" s="256"/>
      <c r="O74" s="399">
        <f>+ROUND(+F74+I74+L74,0)</f>
        <v>101270914</v>
      </c>
      <c r="P74" s="392">
        <f>+ROUND(+G74+J74+M74,0)</f>
        <v>87216808</v>
      </c>
      <c r="Q74" s="31"/>
      <c r="R74" s="585" t="s">
        <v>191</v>
      </c>
      <c r="S74" s="586"/>
      <c r="T74" s="587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15"/>
      <c r="B75" s="222" t="s">
        <v>74</v>
      </c>
      <c r="C75" s="182"/>
      <c r="D75" s="183"/>
      <c r="E75" s="15"/>
      <c r="F75" s="263">
        <v>11610329</v>
      </c>
      <c r="G75" s="262">
        <v>21024635</v>
      </c>
      <c r="H75" s="15"/>
      <c r="I75" s="263"/>
      <c r="J75" s="262"/>
      <c r="K75" s="256"/>
      <c r="L75" s="263"/>
      <c r="M75" s="262"/>
      <c r="N75" s="256"/>
      <c r="O75" s="394">
        <f>+ROUND(+F75+I75+L75,0)</f>
        <v>11610329</v>
      </c>
      <c r="P75" s="417">
        <f>+ROUND(+G75+J75+M75,0)</f>
        <v>21024635</v>
      </c>
      <c r="Q75" s="31"/>
      <c r="R75" s="579" t="s">
        <v>209</v>
      </c>
      <c r="S75" s="580"/>
      <c r="T75" s="581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15"/>
      <c r="B76" s="175" t="s">
        <v>147</v>
      </c>
      <c r="C76" s="176"/>
      <c r="D76" s="177"/>
      <c r="E76" s="15"/>
      <c r="F76" s="291">
        <f>+ROUND(+SUM(F74:F75),0)</f>
        <v>112881243</v>
      </c>
      <c r="G76" s="290">
        <f>+ROUND(+SUM(G74:G75),0)</f>
        <v>108241443</v>
      </c>
      <c r="H76" s="15"/>
      <c r="I76" s="291">
        <f>+ROUND(+SUM(I74:I75),0)</f>
        <v>0</v>
      </c>
      <c r="J76" s="290">
        <f>+ROUND(+SUM(J74:J75),0)</f>
        <v>0</v>
      </c>
      <c r="K76" s="256"/>
      <c r="L76" s="291">
        <f>+ROUND(+SUM(L74:L75),0)</f>
        <v>0</v>
      </c>
      <c r="M76" s="290">
        <f>+ROUND(+SUM(M74:M75),0)</f>
        <v>0</v>
      </c>
      <c r="N76" s="256"/>
      <c r="O76" s="414">
        <f>+ROUND(+SUM(O74:O75),0)</f>
        <v>112881243</v>
      </c>
      <c r="P76" s="415">
        <f>+ROUND(+SUM(P74:P75),0)</f>
        <v>108241443</v>
      </c>
      <c r="Q76" s="31"/>
      <c r="R76" s="576" t="s">
        <v>210</v>
      </c>
      <c r="S76" s="577"/>
      <c r="T76" s="57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6.75" customHeight="1">
      <c r="A77" s="115"/>
      <c r="B77" s="197"/>
      <c r="C77" s="198"/>
      <c r="D77" s="199"/>
      <c r="E77" s="15"/>
      <c r="F77" s="297"/>
      <c r="G77" s="296"/>
      <c r="H77" s="15"/>
      <c r="I77" s="297"/>
      <c r="J77" s="296"/>
      <c r="K77" s="256"/>
      <c r="L77" s="297"/>
      <c r="M77" s="296"/>
      <c r="N77" s="256"/>
      <c r="O77" s="394"/>
      <c r="P77" s="417"/>
      <c r="Q77" s="31"/>
      <c r="R77" s="354"/>
      <c r="S77" s="355"/>
      <c r="T77" s="356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16.5" thickBot="1">
      <c r="A78" s="115"/>
      <c r="B78" s="491" t="s">
        <v>288</v>
      </c>
      <c r="C78" s="211"/>
      <c r="D78" s="212"/>
      <c r="E78" s="15"/>
      <c r="F78" s="298">
        <f>+ROUND(F57+F64+F68+F72+F76,0)</f>
        <v>477446520</v>
      </c>
      <c r="G78" s="301">
        <f>+ROUND(G57+G64+G68+G72+G76,0)</f>
        <v>458376570</v>
      </c>
      <c r="H78" s="15"/>
      <c r="I78" s="298">
        <f>+ROUND(I57+I64+I68+I72+I76,0)</f>
        <v>10189465</v>
      </c>
      <c r="J78" s="301">
        <f>+ROUND(J57+J64+J68+J72+J76,0)</f>
        <v>6199252</v>
      </c>
      <c r="K78" s="256"/>
      <c r="L78" s="298">
        <f>+ROUND(L57+L64+L68+L72+L76,0)</f>
        <v>0</v>
      </c>
      <c r="M78" s="301">
        <f>+ROUND(M57+M64+M68+M72+M76,0)</f>
        <v>0</v>
      </c>
      <c r="N78" s="256"/>
      <c r="O78" s="418">
        <f>+ROUND(O57+O64+O68+O72+O76,0)</f>
        <v>487635985</v>
      </c>
      <c r="P78" s="425">
        <f>+ROUND(P57+P64+P68+P72+P76,0)</f>
        <v>464575822</v>
      </c>
      <c r="Q78" s="31"/>
      <c r="R78" s="582" t="s">
        <v>211</v>
      </c>
      <c r="S78" s="583"/>
      <c r="T78" s="584"/>
      <c r="U78" s="35"/>
      <c r="V78" s="8"/>
      <c r="W78" s="8"/>
      <c r="X78" s="8"/>
      <c r="Y78" s="8"/>
      <c r="Z78" s="8"/>
      <c r="AA78" s="8"/>
      <c r="AB78" s="9"/>
      <c r="AC78" s="8"/>
      <c r="AD78" s="8"/>
    </row>
    <row r="79" spans="1:30" s="3" customFormat="1" ht="15.75">
      <c r="A79" s="115"/>
      <c r="B79" s="223" t="s">
        <v>287</v>
      </c>
      <c r="C79" s="148"/>
      <c r="D79" s="152"/>
      <c r="E79" s="15"/>
      <c r="F79" s="267"/>
      <c r="G79" s="257"/>
      <c r="H79" s="15"/>
      <c r="I79" s="267"/>
      <c r="J79" s="257"/>
      <c r="K79" s="256"/>
      <c r="L79" s="267"/>
      <c r="M79" s="257"/>
      <c r="N79" s="256"/>
      <c r="O79" s="399"/>
      <c r="P79" s="392"/>
      <c r="Q79" s="31"/>
      <c r="R79" s="223" t="s">
        <v>92</v>
      </c>
      <c r="S79" s="164"/>
      <c r="T79" s="165"/>
      <c r="U79" s="34"/>
      <c r="V79" s="2"/>
      <c r="W79" s="2"/>
      <c r="X79" s="2"/>
      <c r="Y79" s="2"/>
      <c r="Z79" s="2"/>
      <c r="AA79" s="2"/>
      <c r="AB79" s="2"/>
      <c r="AC79" s="2"/>
      <c r="AD79" s="2"/>
    </row>
    <row r="80" spans="1:30" s="3" customFormat="1" ht="15.75">
      <c r="A80" s="115"/>
      <c r="B80" s="226" t="s">
        <v>91</v>
      </c>
      <c r="C80" s="184"/>
      <c r="D80" s="185"/>
      <c r="E80" s="15"/>
      <c r="F80" s="259">
        <v>449303850</v>
      </c>
      <c r="G80" s="258">
        <v>390219996</v>
      </c>
      <c r="H80" s="15"/>
      <c r="I80" s="259">
        <v>9384366</v>
      </c>
      <c r="J80" s="258">
        <v>46642879</v>
      </c>
      <c r="K80" s="256"/>
      <c r="L80" s="259"/>
      <c r="M80" s="258"/>
      <c r="N80" s="256"/>
      <c r="O80" s="398">
        <f>+ROUND(+F80+I80+L80,0)</f>
        <v>458688216</v>
      </c>
      <c r="P80" s="411">
        <f>+ROUND(+G80+J80+M80,0)</f>
        <v>436862875</v>
      </c>
      <c r="Q80" s="31"/>
      <c r="R80" s="585" t="s">
        <v>192</v>
      </c>
      <c r="S80" s="586"/>
      <c r="T80" s="587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15"/>
      <c r="B81" s="222" t="s">
        <v>88</v>
      </c>
      <c r="C81" s="182"/>
      <c r="D81" s="183"/>
      <c r="E81" s="15"/>
      <c r="F81" s="263"/>
      <c r="G81" s="262"/>
      <c r="H81" s="15"/>
      <c r="I81" s="263"/>
      <c r="J81" s="262">
        <v>-35765610</v>
      </c>
      <c r="K81" s="256"/>
      <c r="L81" s="263"/>
      <c r="M81" s="262"/>
      <c r="N81" s="256"/>
      <c r="O81" s="394">
        <f>+ROUND(+F81+I81+L81,0)</f>
        <v>0</v>
      </c>
      <c r="P81" s="417">
        <f>+ROUND(+G81+J81+M81,0)</f>
        <v>-35765610</v>
      </c>
      <c r="Q81" s="31"/>
      <c r="R81" s="579" t="s">
        <v>193</v>
      </c>
      <c r="S81" s="580"/>
      <c r="T81" s="581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6.5" thickBot="1">
      <c r="A82" s="115"/>
      <c r="B82" s="237" t="s">
        <v>289</v>
      </c>
      <c r="C82" s="170"/>
      <c r="D82" s="171"/>
      <c r="E82" s="15"/>
      <c r="F82" s="300">
        <f>+ROUND(F80+F81,0)</f>
        <v>449303850</v>
      </c>
      <c r="G82" s="299">
        <f>+ROUND(G80+G81,0)</f>
        <v>390219996</v>
      </c>
      <c r="H82" s="15"/>
      <c r="I82" s="300">
        <f>+ROUND(I80+I81,0)</f>
        <v>9384366</v>
      </c>
      <c r="J82" s="299">
        <f>+ROUND(J80+J81,0)</f>
        <v>10877269</v>
      </c>
      <c r="K82" s="256"/>
      <c r="L82" s="300">
        <f>+ROUND(L80+L81,0)</f>
        <v>0</v>
      </c>
      <c r="M82" s="299">
        <f>+ROUND(M80+M81,0)</f>
        <v>0</v>
      </c>
      <c r="N82" s="256"/>
      <c r="O82" s="419">
        <f>+ROUND(O80+O81,0)</f>
        <v>458688216</v>
      </c>
      <c r="P82" s="420">
        <f>+ROUND(P80+P81,0)</f>
        <v>401097265</v>
      </c>
      <c r="Q82" s="31"/>
      <c r="R82" s="597" t="s">
        <v>212</v>
      </c>
      <c r="S82" s="598"/>
      <c r="T82" s="599"/>
      <c r="U82" s="35"/>
      <c r="V82" s="8"/>
      <c r="W82" s="8"/>
      <c r="X82" s="8"/>
      <c r="Y82" s="8"/>
      <c r="Z82" s="8"/>
      <c r="AA82" s="8"/>
      <c r="AB82" s="9"/>
      <c r="AC82" s="8"/>
      <c r="AD82" s="8"/>
    </row>
    <row r="83" spans="1:30" s="3" customFormat="1" ht="16.5" customHeight="1" thickBot="1">
      <c r="A83" s="115"/>
      <c r="B83" s="651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52"/>
      <c r="D83" s="653"/>
      <c r="E83" s="15"/>
      <c r="F83" s="516">
        <f>+ROUND(F84,0)+ROUND(F85,0)</f>
        <v>0</v>
      </c>
      <c r="G83" s="517">
        <f>+ROUND(G84,0)+ROUND(G85,0)</f>
        <v>0</v>
      </c>
      <c r="H83" s="157"/>
      <c r="I83" s="516">
        <f>+ROUND(I84,0)+ROUND(I85,0)</f>
        <v>0</v>
      </c>
      <c r="J83" s="517">
        <f>+ROUND(J84,0)+ROUND(J85,0)</f>
        <v>0</v>
      </c>
      <c r="K83" s="522"/>
      <c r="L83" s="516">
        <f>+ROUND(L84,0)+ROUND(L85,0)</f>
        <v>0</v>
      </c>
      <c r="M83" s="517">
        <f>+ROUND(M84,0)+ROUND(M85,0)</f>
        <v>0</v>
      </c>
      <c r="N83" s="522"/>
      <c r="O83" s="525">
        <f>+ROUND(O84,0)+ROUND(O85,0)</f>
        <v>0</v>
      </c>
      <c r="P83" s="526">
        <f>+ROUND(P84,0)+ROUND(P85,0)</f>
        <v>0</v>
      </c>
      <c r="Q83" s="31"/>
      <c r="R83" s="357"/>
      <c r="S83" s="358"/>
      <c r="T83" s="359"/>
      <c r="U83" s="34"/>
      <c r="V83" s="2"/>
      <c r="W83" s="2"/>
      <c r="X83" s="2"/>
      <c r="Y83" s="2"/>
      <c r="Z83" s="2"/>
      <c r="AA83" s="2"/>
      <c r="AB83" s="2"/>
      <c r="AC83" s="2"/>
      <c r="AD83" s="2"/>
    </row>
    <row r="84" spans="1:30" s="3" customFormat="1" ht="19.5" thickTop="1">
      <c r="A84" s="115"/>
      <c r="B84" s="242" t="s">
        <v>290</v>
      </c>
      <c r="C84" s="166"/>
      <c r="D84" s="167"/>
      <c r="E84" s="15"/>
      <c r="F84" s="321">
        <f>+ROUND(F49,0)-ROUND(F78,0)+ROUND(F82,0)</f>
        <v>10166329</v>
      </c>
      <c r="G84" s="320">
        <f>+ROUND(G49,0)-ROUND(G78,0)+ROUND(G82,0)</f>
        <v>-27771616</v>
      </c>
      <c r="H84" s="15"/>
      <c r="I84" s="321">
        <f>+ROUND(I49,0)-ROUND(I78,0)+ROUND(I82,0)</f>
        <v>-384181</v>
      </c>
      <c r="J84" s="320">
        <f>+ROUND(J49,0)-ROUND(J78,0)+ROUND(J82,0)</f>
        <v>5275742</v>
      </c>
      <c r="K84" s="256"/>
      <c r="L84" s="321">
        <f>+ROUND(L49,0)-ROUND(L78,0)+ROUND(L82,0)</f>
        <v>0</v>
      </c>
      <c r="M84" s="320">
        <f>+ROUND(M49,0)-ROUND(M78,0)+ROUND(M82,0)</f>
        <v>2</v>
      </c>
      <c r="N84" s="256"/>
      <c r="O84" s="421">
        <f>+ROUND(O49,0)-ROUND(O78,0)+ROUND(O82,0)</f>
        <v>9782148</v>
      </c>
      <c r="P84" s="422">
        <f>+ROUND(P49,0)-ROUND(P78,0)+ROUND(P82,0)</f>
        <v>-22495872</v>
      </c>
      <c r="Q84" s="32"/>
      <c r="R84" s="360" t="s">
        <v>126</v>
      </c>
      <c r="S84" s="361"/>
      <c r="T84" s="362"/>
      <c r="U84" s="35"/>
      <c r="V84" s="8"/>
      <c r="W84" s="8"/>
      <c r="X84" s="8"/>
      <c r="Y84" s="8"/>
      <c r="Z84" s="8"/>
      <c r="AA84" s="8"/>
      <c r="AB84" s="9"/>
      <c r="AC84" s="8"/>
      <c r="AD84" s="8"/>
    </row>
    <row r="85" spans="1:30" s="3" customFormat="1" ht="19.5" thickBot="1">
      <c r="A85" s="115"/>
      <c r="B85" s="243" t="s">
        <v>122</v>
      </c>
      <c r="C85" s="168"/>
      <c r="D85" s="169"/>
      <c r="E85" s="15"/>
      <c r="F85" s="323">
        <f>+ROUND(F102,0)+ROUND(F121,0)+ROUND(F127,0)-ROUND(F132,0)</f>
        <v>-10166329</v>
      </c>
      <c r="G85" s="322">
        <f>+ROUND(G102,0)+ROUND(G121,0)+ROUND(G127,0)-ROUND(G132,0)</f>
        <v>27771616</v>
      </c>
      <c r="H85" s="15"/>
      <c r="I85" s="323">
        <f>+ROUND(I102,0)+ROUND(I121,0)+ROUND(I127,0)-ROUND(I132,0)</f>
        <v>384181</v>
      </c>
      <c r="J85" s="322">
        <f>+ROUND(J102,0)+ROUND(J121,0)+ROUND(J127,0)-ROUND(J132,0)</f>
        <v>-5275742</v>
      </c>
      <c r="K85" s="256"/>
      <c r="L85" s="323">
        <f>+ROUND(L102,0)+ROUND(L121,0)+ROUND(L127,0)-ROUND(L132,0)</f>
        <v>0</v>
      </c>
      <c r="M85" s="322">
        <f>+ROUND(M102,0)+ROUND(M121,0)+ROUND(M127,0)-ROUND(M132,0)</f>
        <v>-2</v>
      </c>
      <c r="N85" s="256"/>
      <c r="O85" s="423">
        <f>+ROUND(O102,0)+ROUND(O121,0)+ROUND(O127,0)-ROUND(O132,0)</f>
        <v>-9782148</v>
      </c>
      <c r="P85" s="424">
        <f>+ROUND(P102,0)+ROUND(P121,0)+ROUND(P127,0)-ROUND(P132,0)</f>
        <v>22495872</v>
      </c>
      <c r="Q85" s="32"/>
      <c r="R85" s="363" t="s">
        <v>122</v>
      </c>
      <c r="S85" s="364"/>
      <c r="T85" s="365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6.5" thickTop="1">
      <c r="A86" s="115"/>
      <c r="B86" s="223" t="s">
        <v>111</v>
      </c>
      <c r="C86" s="164"/>
      <c r="D86" s="165"/>
      <c r="E86" s="15"/>
      <c r="F86" s="266"/>
      <c r="G86" s="255"/>
      <c r="H86" s="15"/>
      <c r="I86" s="266"/>
      <c r="J86" s="255"/>
      <c r="K86" s="256"/>
      <c r="L86" s="266"/>
      <c r="M86" s="255"/>
      <c r="N86" s="256"/>
      <c r="O86" s="397"/>
      <c r="P86" s="390"/>
      <c r="Q86" s="31"/>
      <c r="R86" s="223" t="s">
        <v>111</v>
      </c>
      <c r="S86" s="164"/>
      <c r="T86" s="165"/>
      <c r="U86" s="34"/>
      <c r="V86" s="2"/>
      <c r="W86" s="2"/>
      <c r="X86" s="2"/>
      <c r="Y86" s="2"/>
      <c r="Z86" s="2"/>
      <c r="AA86" s="2"/>
      <c r="AB86" s="2"/>
      <c r="AC86" s="2"/>
      <c r="AD86" s="2"/>
    </row>
    <row r="87" spans="1:30" s="3" customFormat="1" ht="15.75">
      <c r="A87" s="115"/>
      <c r="B87" s="224" t="s">
        <v>117</v>
      </c>
      <c r="C87" s="178"/>
      <c r="D87" s="179"/>
      <c r="E87" s="15"/>
      <c r="F87" s="285"/>
      <c r="G87" s="284"/>
      <c r="H87" s="15"/>
      <c r="I87" s="285"/>
      <c r="J87" s="284"/>
      <c r="K87" s="256"/>
      <c r="L87" s="285"/>
      <c r="M87" s="284"/>
      <c r="N87" s="256"/>
      <c r="O87" s="398"/>
      <c r="P87" s="411"/>
      <c r="Q87" s="31"/>
      <c r="R87" s="224" t="s">
        <v>117</v>
      </c>
      <c r="S87" s="178"/>
      <c r="T87" s="179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15"/>
      <c r="B88" s="221" t="s">
        <v>118</v>
      </c>
      <c r="C88" s="180"/>
      <c r="D88" s="181"/>
      <c r="E88" s="15"/>
      <c r="F88" s="261"/>
      <c r="G88" s="260"/>
      <c r="H88" s="15"/>
      <c r="I88" s="261"/>
      <c r="J88" s="260"/>
      <c r="K88" s="256"/>
      <c r="L88" s="261"/>
      <c r="M88" s="260"/>
      <c r="N88" s="256"/>
      <c r="O88" s="393">
        <f>+ROUND(+F88+I88+L88,0)</f>
        <v>0</v>
      </c>
      <c r="P88" s="446">
        <f>+ROUND(+G88+J88+M88,0)</f>
        <v>0</v>
      </c>
      <c r="Q88" s="31"/>
      <c r="R88" s="585" t="s">
        <v>213</v>
      </c>
      <c r="S88" s="586"/>
      <c r="T88" s="58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15"/>
      <c r="B89" s="222" t="s">
        <v>284</v>
      </c>
      <c r="C89" s="182"/>
      <c r="D89" s="183"/>
      <c r="E89" s="15"/>
      <c r="F89" s="263"/>
      <c r="G89" s="262">
        <v>8599</v>
      </c>
      <c r="H89" s="15"/>
      <c r="I89" s="263"/>
      <c r="J89" s="262"/>
      <c r="K89" s="256"/>
      <c r="L89" s="263"/>
      <c r="M89" s="262"/>
      <c r="N89" s="256"/>
      <c r="O89" s="394">
        <f>+ROUND(+F89+I89+L89,0)</f>
        <v>0</v>
      </c>
      <c r="P89" s="417">
        <f>+ROUND(+G89+J89+M89,0)</f>
        <v>8599</v>
      </c>
      <c r="Q89" s="31"/>
      <c r="R89" s="579" t="s">
        <v>214</v>
      </c>
      <c r="S89" s="580"/>
      <c r="T89" s="581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15"/>
      <c r="B90" s="492" t="s">
        <v>291</v>
      </c>
      <c r="C90" s="173"/>
      <c r="D90" s="174"/>
      <c r="E90" s="15"/>
      <c r="F90" s="265">
        <f>+ROUND(+SUM(F88:F89),0)</f>
        <v>0</v>
      </c>
      <c r="G90" s="264">
        <f>+ROUND(+SUM(G88:G89),0)</f>
        <v>8599</v>
      </c>
      <c r="H90" s="15"/>
      <c r="I90" s="265">
        <f>+ROUND(+SUM(I88:I89),0)</f>
        <v>0</v>
      </c>
      <c r="J90" s="264">
        <f>+ROUND(+SUM(J88:J89),0)</f>
        <v>0</v>
      </c>
      <c r="K90" s="256"/>
      <c r="L90" s="265">
        <f>+ROUND(+SUM(L88:L89),0)</f>
        <v>0</v>
      </c>
      <c r="M90" s="264">
        <f>+ROUND(+SUM(M88:M89),0)</f>
        <v>0</v>
      </c>
      <c r="N90" s="256"/>
      <c r="O90" s="395">
        <f>+ROUND(+SUM(O88:O89),0)</f>
        <v>0</v>
      </c>
      <c r="P90" s="396">
        <f>+ROUND(+SUM(P88:P89),0)</f>
        <v>8599</v>
      </c>
      <c r="Q90" s="31"/>
      <c r="R90" s="576" t="s">
        <v>215</v>
      </c>
      <c r="S90" s="577"/>
      <c r="T90" s="57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15"/>
      <c r="B91" s="223" t="s">
        <v>102</v>
      </c>
      <c r="C91" s="149"/>
      <c r="D91" s="153"/>
      <c r="E91" s="15"/>
      <c r="F91" s="266"/>
      <c r="G91" s="255"/>
      <c r="H91" s="15"/>
      <c r="I91" s="266"/>
      <c r="J91" s="255"/>
      <c r="K91" s="256"/>
      <c r="L91" s="266"/>
      <c r="M91" s="255"/>
      <c r="N91" s="256"/>
      <c r="O91" s="397"/>
      <c r="P91" s="390"/>
      <c r="Q91" s="31"/>
      <c r="R91" s="225" t="s">
        <v>102</v>
      </c>
      <c r="S91" s="149"/>
      <c r="T91" s="153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15"/>
      <c r="B92" s="226" t="s">
        <v>105</v>
      </c>
      <c r="C92" s="184"/>
      <c r="D92" s="185"/>
      <c r="E92" s="15"/>
      <c r="F92" s="259"/>
      <c r="G92" s="258"/>
      <c r="H92" s="15"/>
      <c r="I92" s="259"/>
      <c r="J92" s="258"/>
      <c r="K92" s="256"/>
      <c r="L92" s="259"/>
      <c r="M92" s="258"/>
      <c r="N92" s="256"/>
      <c r="O92" s="398">
        <f aca="true" t="shared" si="6" ref="O92:P95">+ROUND(+F92+I92+L92,0)</f>
        <v>0</v>
      </c>
      <c r="P92" s="411">
        <f t="shared" si="6"/>
        <v>0</v>
      </c>
      <c r="Q92" s="31"/>
      <c r="R92" s="585" t="s">
        <v>216</v>
      </c>
      <c r="S92" s="586"/>
      <c r="T92" s="587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15"/>
      <c r="B93" s="490" t="s">
        <v>119</v>
      </c>
      <c r="C93" s="180"/>
      <c r="D93" s="181"/>
      <c r="E93" s="15"/>
      <c r="F93" s="263">
        <v>777778</v>
      </c>
      <c r="G93" s="262">
        <v>261111</v>
      </c>
      <c r="H93" s="15"/>
      <c r="I93" s="263"/>
      <c r="J93" s="262"/>
      <c r="K93" s="256"/>
      <c r="L93" s="263"/>
      <c r="M93" s="262"/>
      <c r="N93" s="256"/>
      <c r="O93" s="394">
        <f t="shared" si="6"/>
        <v>777778</v>
      </c>
      <c r="P93" s="417">
        <f t="shared" si="6"/>
        <v>261111</v>
      </c>
      <c r="Q93" s="31"/>
      <c r="R93" s="579" t="s">
        <v>217</v>
      </c>
      <c r="S93" s="580"/>
      <c r="T93" s="581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15"/>
      <c r="B94" s="221" t="s">
        <v>324</v>
      </c>
      <c r="C94" s="180"/>
      <c r="D94" s="181"/>
      <c r="E94" s="15"/>
      <c r="F94" s="261"/>
      <c r="G94" s="260"/>
      <c r="H94" s="15"/>
      <c r="I94" s="261"/>
      <c r="J94" s="260"/>
      <c r="K94" s="256"/>
      <c r="L94" s="261"/>
      <c r="M94" s="260"/>
      <c r="N94" s="256"/>
      <c r="O94" s="393">
        <f t="shared" si="6"/>
        <v>0</v>
      </c>
      <c r="P94" s="446">
        <f t="shared" si="6"/>
        <v>0</v>
      </c>
      <c r="Q94" s="31"/>
      <c r="R94" s="579" t="s">
        <v>218</v>
      </c>
      <c r="S94" s="580"/>
      <c r="T94" s="581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15"/>
      <c r="B95" s="238" t="s">
        <v>140</v>
      </c>
      <c r="C95" s="213"/>
      <c r="D95" s="214"/>
      <c r="E95" s="15"/>
      <c r="F95" s="289"/>
      <c r="G95" s="288"/>
      <c r="H95" s="15"/>
      <c r="I95" s="289"/>
      <c r="J95" s="288"/>
      <c r="K95" s="256"/>
      <c r="L95" s="289"/>
      <c r="M95" s="288"/>
      <c r="N95" s="256"/>
      <c r="O95" s="399">
        <f t="shared" si="6"/>
        <v>0</v>
      </c>
      <c r="P95" s="392">
        <f t="shared" si="6"/>
        <v>0</v>
      </c>
      <c r="Q95" s="31"/>
      <c r="R95" s="603" t="s">
        <v>219</v>
      </c>
      <c r="S95" s="604"/>
      <c r="T95" s="605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15"/>
      <c r="B96" s="492" t="s">
        <v>292</v>
      </c>
      <c r="C96" s="173"/>
      <c r="D96" s="174"/>
      <c r="E96" s="15"/>
      <c r="F96" s="265">
        <f>+ROUND(+SUM(F92:F95),0)</f>
        <v>777778</v>
      </c>
      <c r="G96" s="264">
        <f>+ROUND(+SUM(G92:G95),0)</f>
        <v>261111</v>
      </c>
      <c r="H96" s="15"/>
      <c r="I96" s="265">
        <f>+ROUND(+SUM(I92:I95),0)</f>
        <v>0</v>
      </c>
      <c r="J96" s="264">
        <f>+ROUND(+SUM(J92:J95),0)</f>
        <v>0</v>
      </c>
      <c r="K96" s="256"/>
      <c r="L96" s="265">
        <f>+ROUND(+SUM(L92:L95),0)</f>
        <v>0</v>
      </c>
      <c r="M96" s="264">
        <f>+ROUND(+SUM(M92:M95),0)</f>
        <v>0</v>
      </c>
      <c r="N96" s="256"/>
      <c r="O96" s="395">
        <f>+ROUND(+SUM(O92:O95),0)</f>
        <v>777778</v>
      </c>
      <c r="P96" s="396">
        <f>+ROUND(+SUM(P92:P95),0)</f>
        <v>261111</v>
      </c>
      <c r="Q96" s="31"/>
      <c r="R96" s="576" t="s">
        <v>220</v>
      </c>
      <c r="S96" s="577"/>
      <c r="T96" s="578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15"/>
      <c r="B97" s="225" t="s">
        <v>103</v>
      </c>
      <c r="C97" s="149"/>
      <c r="D97" s="153"/>
      <c r="E97" s="15"/>
      <c r="F97" s="266"/>
      <c r="G97" s="255"/>
      <c r="H97" s="15"/>
      <c r="I97" s="266"/>
      <c r="J97" s="255"/>
      <c r="K97" s="256"/>
      <c r="L97" s="266"/>
      <c r="M97" s="255"/>
      <c r="N97" s="256"/>
      <c r="O97" s="397"/>
      <c r="P97" s="390"/>
      <c r="Q97" s="31"/>
      <c r="R97" s="225" t="s">
        <v>103</v>
      </c>
      <c r="S97" s="149"/>
      <c r="T97" s="153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15"/>
      <c r="B98" s="226" t="s">
        <v>120</v>
      </c>
      <c r="C98" s="184"/>
      <c r="D98" s="185"/>
      <c r="E98" s="15"/>
      <c r="F98" s="259"/>
      <c r="G98" s="258"/>
      <c r="H98" s="15"/>
      <c r="I98" s="259"/>
      <c r="J98" s="258"/>
      <c r="K98" s="256"/>
      <c r="L98" s="259"/>
      <c r="M98" s="258"/>
      <c r="N98" s="256"/>
      <c r="O98" s="398">
        <f>+ROUND(+F98+I98+L98,0)</f>
        <v>0</v>
      </c>
      <c r="P98" s="411">
        <f>+ROUND(+G98+J98+M98,0)</f>
        <v>0</v>
      </c>
      <c r="Q98" s="31"/>
      <c r="R98" s="585" t="s">
        <v>221</v>
      </c>
      <c r="S98" s="586"/>
      <c r="T98" s="587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15"/>
      <c r="B99" s="222" t="s">
        <v>104</v>
      </c>
      <c r="C99" s="182"/>
      <c r="D99" s="183"/>
      <c r="E99" s="15"/>
      <c r="F99" s="263">
        <v>-34753</v>
      </c>
      <c r="G99" s="262">
        <v>7287</v>
      </c>
      <c r="H99" s="15"/>
      <c r="I99" s="263"/>
      <c r="J99" s="262"/>
      <c r="K99" s="256"/>
      <c r="L99" s="263"/>
      <c r="M99" s="262"/>
      <c r="N99" s="256"/>
      <c r="O99" s="394">
        <f>+ROUND(+F99+I99+L99,0)</f>
        <v>-34753</v>
      </c>
      <c r="P99" s="417">
        <f>+ROUND(+G99+J99+M99,0)</f>
        <v>7287</v>
      </c>
      <c r="Q99" s="31"/>
      <c r="R99" s="579" t="s">
        <v>222</v>
      </c>
      <c r="S99" s="580"/>
      <c r="T99" s="581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15"/>
      <c r="B100" s="172" t="s">
        <v>148</v>
      </c>
      <c r="C100" s="173"/>
      <c r="D100" s="174"/>
      <c r="E100" s="15"/>
      <c r="F100" s="265">
        <f>+ROUND(+SUM(F98:F99),0)</f>
        <v>-34753</v>
      </c>
      <c r="G100" s="264">
        <f>+ROUND(+SUM(G98:G99),0)</f>
        <v>7287</v>
      </c>
      <c r="H100" s="15"/>
      <c r="I100" s="265">
        <f>+ROUND(+SUM(I98:I99),0)</f>
        <v>0</v>
      </c>
      <c r="J100" s="264">
        <f>+ROUND(+SUM(J98:J99),0)</f>
        <v>0</v>
      </c>
      <c r="K100" s="256"/>
      <c r="L100" s="265">
        <f>+ROUND(+SUM(L98:L99),0)</f>
        <v>0</v>
      </c>
      <c r="M100" s="264">
        <f>+ROUND(+SUM(M98:M99),0)</f>
        <v>0</v>
      </c>
      <c r="N100" s="256"/>
      <c r="O100" s="395">
        <f>+ROUND(+SUM(O98:O99),0)</f>
        <v>-34753</v>
      </c>
      <c r="P100" s="396">
        <f>+ROUND(+SUM(P98:P99),0)</f>
        <v>7287</v>
      </c>
      <c r="Q100" s="31"/>
      <c r="R100" s="576" t="s">
        <v>223</v>
      </c>
      <c r="S100" s="577"/>
      <c r="T100" s="57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8.25" customHeight="1">
      <c r="A101" s="115"/>
      <c r="B101" s="208"/>
      <c r="C101" s="187"/>
      <c r="D101" s="188"/>
      <c r="E101" s="15"/>
      <c r="F101" s="285"/>
      <c r="G101" s="284"/>
      <c r="H101" s="15"/>
      <c r="I101" s="285"/>
      <c r="J101" s="284"/>
      <c r="K101" s="256"/>
      <c r="L101" s="285"/>
      <c r="M101" s="284"/>
      <c r="N101" s="256"/>
      <c r="O101" s="398"/>
      <c r="P101" s="411"/>
      <c r="Q101" s="31"/>
      <c r="R101" s="348"/>
      <c r="S101" s="349"/>
      <c r="T101" s="350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16.5" thickBot="1">
      <c r="A102" s="115"/>
      <c r="B102" s="234" t="s">
        <v>114</v>
      </c>
      <c r="C102" s="209"/>
      <c r="D102" s="210"/>
      <c r="E102" s="15"/>
      <c r="F102" s="287">
        <f>+ROUND(F90+F96+F100,0)</f>
        <v>743025</v>
      </c>
      <c r="G102" s="286">
        <f>+ROUND(G90+G96+G100,0)</f>
        <v>276997</v>
      </c>
      <c r="H102" s="15"/>
      <c r="I102" s="287">
        <f>+ROUND(I90+I96+I100,0)</f>
        <v>0</v>
      </c>
      <c r="J102" s="286">
        <f>+ROUND(J90+J96+J100,0)</f>
        <v>0</v>
      </c>
      <c r="K102" s="256"/>
      <c r="L102" s="287">
        <f>+ROUND(L90+L96+L100,0)</f>
        <v>0</v>
      </c>
      <c r="M102" s="286">
        <f>+ROUND(M90+M96+M100,0)</f>
        <v>0</v>
      </c>
      <c r="N102" s="256"/>
      <c r="O102" s="412">
        <f>+ROUND(O90+O96+O100,0)</f>
        <v>743025</v>
      </c>
      <c r="P102" s="413">
        <f>+ROUND(P90+P96+P100,0)</f>
        <v>276997</v>
      </c>
      <c r="Q102" s="134"/>
      <c r="R102" s="606" t="s">
        <v>224</v>
      </c>
      <c r="S102" s="607"/>
      <c r="T102" s="608"/>
      <c r="U102" s="34"/>
      <c r="V102" s="2"/>
      <c r="W102" s="91" t="s">
        <v>57</v>
      </c>
      <c r="X102" s="92"/>
      <c r="Y102" s="2"/>
      <c r="Z102" s="2"/>
      <c r="AA102" s="2"/>
      <c r="AB102" s="2"/>
      <c r="AC102" s="2"/>
      <c r="AD102" s="2"/>
    </row>
    <row r="103" spans="1:30" s="3" customFormat="1" ht="15.75">
      <c r="A103" s="115"/>
      <c r="B103" s="223" t="s">
        <v>112</v>
      </c>
      <c r="C103" s="164"/>
      <c r="D103" s="165"/>
      <c r="E103" s="15"/>
      <c r="F103" s="267"/>
      <c r="G103" s="257"/>
      <c r="H103" s="15"/>
      <c r="I103" s="267"/>
      <c r="J103" s="257"/>
      <c r="K103" s="256"/>
      <c r="L103" s="267"/>
      <c r="M103" s="257"/>
      <c r="N103" s="256"/>
      <c r="O103" s="399"/>
      <c r="P103" s="392"/>
      <c r="Q103" s="31"/>
      <c r="R103" s="366" t="s">
        <v>112</v>
      </c>
      <c r="S103" s="325"/>
      <c r="T103" s="367"/>
      <c r="U103" s="34"/>
      <c r="V103" s="2"/>
      <c r="W103" s="2"/>
      <c r="X103" s="2"/>
      <c r="Y103" s="2"/>
      <c r="Z103" s="2"/>
      <c r="AA103" s="2"/>
      <c r="AB103" s="2"/>
      <c r="AC103" s="2"/>
      <c r="AD103" s="2"/>
    </row>
    <row r="104" spans="1:30" s="3" customFormat="1" ht="15.75">
      <c r="A104" s="115"/>
      <c r="B104" s="224" t="s">
        <v>95</v>
      </c>
      <c r="C104" s="178"/>
      <c r="D104" s="179"/>
      <c r="E104" s="15"/>
      <c r="F104" s="285"/>
      <c r="G104" s="284"/>
      <c r="H104" s="15"/>
      <c r="I104" s="285"/>
      <c r="J104" s="284"/>
      <c r="K104" s="256"/>
      <c r="L104" s="285"/>
      <c r="M104" s="284"/>
      <c r="N104" s="256"/>
      <c r="O104" s="398"/>
      <c r="P104" s="411"/>
      <c r="Q104" s="31"/>
      <c r="R104" s="368" t="s">
        <v>95</v>
      </c>
      <c r="S104" s="369"/>
      <c r="T104" s="370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15"/>
      <c r="B105" s="221" t="s">
        <v>106</v>
      </c>
      <c r="C105" s="180"/>
      <c r="D105" s="181"/>
      <c r="E105" s="15"/>
      <c r="F105" s="261"/>
      <c r="G105" s="260"/>
      <c r="H105" s="15"/>
      <c r="I105" s="261"/>
      <c r="J105" s="260"/>
      <c r="K105" s="256"/>
      <c r="L105" s="261"/>
      <c r="M105" s="260"/>
      <c r="N105" s="256"/>
      <c r="O105" s="393">
        <f>+ROUND(+F105+I105+L105,0)</f>
        <v>0</v>
      </c>
      <c r="P105" s="446">
        <f>+ROUND(+G105+J105+M105,0)</f>
        <v>0</v>
      </c>
      <c r="Q105" s="31"/>
      <c r="R105" s="585" t="s">
        <v>225</v>
      </c>
      <c r="S105" s="586"/>
      <c r="T105" s="58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15"/>
      <c r="B106" s="222" t="s">
        <v>107</v>
      </c>
      <c r="C106" s="182"/>
      <c r="D106" s="183"/>
      <c r="E106" s="15"/>
      <c r="F106" s="263"/>
      <c r="G106" s="262"/>
      <c r="H106" s="15"/>
      <c r="I106" s="263"/>
      <c r="J106" s="262"/>
      <c r="K106" s="256"/>
      <c r="L106" s="263"/>
      <c r="M106" s="262"/>
      <c r="N106" s="256"/>
      <c r="O106" s="394">
        <f>+ROUND(+F106+I106+L106,0)</f>
        <v>0</v>
      </c>
      <c r="P106" s="417">
        <f>+ROUND(+G106+J106+M106,0)</f>
        <v>0</v>
      </c>
      <c r="Q106" s="31"/>
      <c r="R106" s="579" t="s">
        <v>226</v>
      </c>
      <c r="S106" s="580"/>
      <c r="T106" s="581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15"/>
      <c r="B107" s="175" t="s">
        <v>149</v>
      </c>
      <c r="C107" s="176"/>
      <c r="D107" s="177"/>
      <c r="E107" s="15"/>
      <c r="F107" s="291">
        <f>+ROUND(+SUM(F105:F106),0)</f>
        <v>0</v>
      </c>
      <c r="G107" s="290">
        <f>+ROUND(+SUM(G105:G106),0)</f>
        <v>0</v>
      </c>
      <c r="H107" s="15"/>
      <c r="I107" s="291">
        <f>+ROUND(+SUM(I105:I106),0)</f>
        <v>0</v>
      </c>
      <c r="J107" s="290">
        <f>+ROUND(+SUM(J105:J106),0)</f>
        <v>0</v>
      </c>
      <c r="K107" s="256"/>
      <c r="L107" s="291">
        <f>+ROUND(+SUM(L105:L106),0)</f>
        <v>0</v>
      </c>
      <c r="M107" s="290">
        <f>+ROUND(+SUM(M105:M106),0)</f>
        <v>0</v>
      </c>
      <c r="N107" s="256"/>
      <c r="O107" s="414">
        <f>+ROUND(+SUM(O105:O106),0)</f>
        <v>0</v>
      </c>
      <c r="P107" s="415">
        <f>+ROUND(+SUM(P105:P106),0)</f>
        <v>0</v>
      </c>
      <c r="Q107" s="31"/>
      <c r="R107" s="576" t="s">
        <v>227</v>
      </c>
      <c r="S107" s="577"/>
      <c r="T107" s="57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15"/>
      <c r="B108" s="225" t="s">
        <v>99</v>
      </c>
      <c r="C108" s="149"/>
      <c r="D108" s="153"/>
      <c r="E108" s="15"/>
      <c r="F108" s="266"/>
      <c r="G108" s="255"/>
      <c r="H108" s="15"/>
      <c r="I108" s="266"/>
      <c r="J108" s="255"/>
      <c r="K108" s="256"/>
      <c r="L108" s="266"/>
      <c r="M108" s="255"/>
      <c r="N108" s="256"/>
      <c r="O108" s="397"/>
      <c r="P108" s="390"/>
      <c r="Q108" s="31"/>
      <c r="R108" s="371" t="s">
        <v>99</v>
      </c>
      <c r="S108" s="326"/>
      <c r="T108" s="372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15"/>
      <c r="B109" s="226" t="s">
        <v>108</v>
      </c>
      <c r="C109" s="184"/>
      <c r="D109" s="185"/>
      <c r="E109" s="15"/>
      <c r="F109" s="259"/>
      <c r="G109" s="258"/>
      <c r="H109" s="15"/>
      <c r="I109" s="259"/>
      <c r="J109" s="258"/>
      <c r="K109" s="256"/>
      <c r="L109" s="259"/>
      <c r="M109" s="258"/>
      <c r="N109" s="256"/>
      <c r="O109" s="398">
        <f>+ROUND(+F109+I109+L109,0)</f>
        <v>0</v>
      </c>
      <c r="P109" s="411">
        <f>+ROUND(+G109+J109+M109,0)</f>
        <v>0</v>
      </c>
      <c r="Q109" s="31"/>
      <c r="R109" s="591" t="s">
        <v>228</v>
      </c>
      <c r="S109" s="592"/>
      <c r="T109" s="593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15"/>
      <c r="B110" s="222" t="s">
        <v>247</v>
      </c>
      <c r="C110" s="182"/>
      <c r="D110" s="183"/>
      <c r="E110" s="15"/>
      <c r="F110" s="263">
        <v>-10782957</v>
      </c>
      <c r="G110" s="262">
        <v>-12656027</v>
      </c>
      <c r="H110" s="15"/>
      <c r="I110" s="263"/>
      <c r="J110" s="262"/>
      <c r="K110" s="256"/>
      <c r="L110" s="263"/>
      <c r="M110" s="262"/>
      <c r="N110" s="256"/>
      <c r="O110" s="394">
        <f>+ROUND(+F110+I110+L110,0)</f>
        <v>-10782957</v>
      </c>
      <c r="P110" s="417">
        <f>+ROUND(+G110+J110+M110,0)</f>
        <v>-12656027</v>
      </c>
      <c r="Q110" s="31"/>
      <c r="R110" s="594" t="s">
        <v>229</v>
      </c>
      <c r="S110" s="595"/>
      <c r="T110" s="596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15"/>
      <c r="B111" s="175" t="s">
        <v>150</v>
      </c>
      <c r="C111" s="176"/>
      <c r="D111" s="177"/>
      <c r="E111" s="15"/>
      <c r="F111" s="291">
        <f>+ROUND(+SUM(F109:F110),0)</f>
        <v>-10782957</v>
      </c>
      <c r="G111" s="290">
        <f>+ROUND(+SUM(G109:G110),0)</f>
        <v>-12656027</v>
      </c>
      <c r="H111" s="15"/>
      <c r="I111" s="291">
        <f>+ROUND(+SUM(I109:I110),0)</f>
        <v>0</v>
      </c>
      <c r="J111" s="290">
        <f>+ROUND(+SUM(J109:J110),0)</f>
        <v>0</v>
      </c>
      <c r="K111" s="256"/>
      <c r="L111" s="291">
        <f>+ROUND(+SUM(L109:L110),0)</f>
        <v>0</v>
      </c>
      <c r="M111" s="290">
        <f>+ROUND(+SUM(M109:M110),0)</f>
        <v>0</v>
      </c>
      <c r="N111" s="256"/>
      <c r="O111" s="414">
        <f>+ROUND(+SUM(O109:O110),0)</f>
        <v>-10782957</v>
      </c>
      <c r="P111" s="415">
        <f>+ROUND(+SUM(P109:P110),0)</f>
        <v>-12656027</v>
      </c>
      <c r="Q111" s="31"/>
      <c r="R111" s="576" t="s">
        <v>230</v>
      </c>
      <c r="S111" s="577"/>
      <c r="T111" s="578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15"/>
      <c r="B112" s="225" t="s">
        <v>96</v>
      </c>
      <c r="C112" s="149"/>
      <c r="D112" s="153"/>
      <c r="E112" s="15"/>
      <c r="F112" s="266"/>
      <c r="G112" s="255"/>
      <c r="H112" s="15"/>
      <c r="I112" s="266"/>
      <c r="J112" s="255"/>
      <c r="K112" s="256"/>
      <c r="L112" s="266"/>
      <c r="M112" s="255"/>
      <c r="N112" s="256"/>
      <c r="O112" s="397"/>
      <c r="P112" s="390"/>
      <c r="Q112" s="31"/>
      <c r="R112" s="371" t="s">
        <v>96</v>
      </c>
      <c r="S112" s="326"/>
      <c r="T112" s="372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15"/>
      <c r="B113" s="226" t="s">
        <v>109</v>
      </c>
      <c r="C113" s="184"/>
      <c r="D113" s="185"/>
      <c r="E113" s="15"/>
      <c r="F113" s="259"/>
      <c r="G113" s="258"/>
      <c r="H113" s="15"/>
      <c r="I113" s="259"/>
      <c r="J113" s="258"/>
      <c r="K113" s="256"/>
      <c r="L113" s="259"/>
      <c r="M113" s="258"/>
      <c r="N113" s="256"/>
      <c r="O113" s="398">
        <f>+ROUND(+F113+I113+L113,0)</f>
        <v>0</v>
      </c>
      <c r="P113" s="411">
        <f>+ROUND(+G113+J113+M113,0)</f>
        <v>0</v>
      </c>
      <c r="Q113" s="31"/>
      <c r="R113" s="585" t="s">
        <v>231</v>
      </c>
      <c r="S113" s="586"/>
      <c r="T113" s="587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15"/>
      <c r="B114" s="222" t="s">
        <v>110</v>
      </c>
      <c r="C114" s="182"/>
      <c r="D114" s="183"/>
      <c r="E114" s="15"/>
      <c r="F114" s="263"/>
      <c r="G114" s="262"/>
      <c r="H114" s="15"/>
      <c r="I114" s="263"/>
      <c r="J114" s="262"/>
      <c r="K114" s="256"/>
      <c r="L114" s="263"/>
      <c r="M114" s="262"/>
      <c r="N114" s="256"/>
      <c r="O114" s="394">
        <f>+ROUND(+F114+I114+L114,0)</f>
        <v>0</v>
      </c>
      <c r="P114" s="417">
        <f>+ROUND(+G114+J114+M114,0)</f>
        <v>0</v>
      </c>
      <c r="Q114" s="31"/>
      <c r="R114" s="579" t="s">
        <v>232</v>
      </c>
      <c r="S114" s="580"/>
      <c r="T114" s="581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15"/>
      <c r="B115" s="175" t="s">
        <v>151</v>
      </c>
      <c r="C115" s="176"/>
      <c r="D115" s="177"/>
      <c r="E115" s="15"/>
      <c r="F115" s="291">
        <f>+ROUND(+SUM(F113:F114),0)</f>
        <v>0</v>
      </c>
      <c r="G115" s="290">
        <f>+ROUND(+SUM(G113:G114),0)</f>
        <v>0</v>
      </c>
      <c r="H115" s="15"/>
      <c r="I115" s="291">
        <f>+ROUND(+SUM(I113:I114),0)</f>
        <v>0</v>
      </c>
      <c r="J115" s="290">
        <f>+ROUND(+SUM(J113:J114),0)</f>
        <v>0</v>
      </c>
      <c r="K115" s="256"/>
      <c r="L115" s="291">
        <f>+ROUND(+SUM(L113:L114),0)</f>
        <v>0</v>
      </c>
      <c r="M115" s="290">
        <f>+ROUND(+SUM(M113:M114),0)</f>
        <v>0</v>
      </c>
      <c r="N115" s="256"/>
      <c r="O115" s="414">
        <f>+ROUND(+SUM(O113:O114),0)</f>
        <v>0</v>
      </c>
      <c r="P115" s="415">
        <f>+ROUND(+SUM(P113:P114),0)</f>
        <v>0</v>
      </c>
      <c r="Q115" s="31"/>
      <c r="R115" s="576" t="s">
        <v>233</v>
      </c>
      <c r="S115" s="577"/>
      <c r="T115" s="57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15"/>
      <c r="B116" s="225" t="s">
        <v>100</v>
      </c>
      <c r="C116" s="149"/>
      <c r="D116" s="153"/>
      <c r="E116" s="15"/>
      <c r="F116" s="267"/>
      <c r="G116" s="257"/>
      <c r="H116" s="15"/>
      <c r="I116" s="267"/>
      <c r="J116" s="257"/>
      <c r="K116" s="256"/>
      <c r="L116" s="267"/>
      <c r="M116" s="257"/>
      <c r="N116" s="256"/>
      <c r="O116" s="399"/>
      <c r="P116" s="392"/>
      <c r="Q116" s="31"/>
      <c r="R116" s="371" t="s">
        <v>100</v>
      </c>
      <c r="S116" s="326"/>
      <c r="T116" s="372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15"/>
      <c r="B117" s="226" t="s">
        <v>129</v>
      </c>
      <c r="C117" s="184"/>
      <c r="D117" s="185"/>
      <c r="E117" s="15"/>
      <c r="F117" s="289">
        <v>-36601</v>
      </c>
      <c r="G117" s="288">
        <v>-82103</v>
      </c>
      <c r="H117" s="15"/>
      <c r="I117" s="289"/>
      <c r="J117" s="288">
        <v>-26876</v>
      </c>
      <c r="K117" s="256"/>
      <c r="L117" s="289">
        <v>781519</v>
      </c>
      <c r="M117" s="288">
        <v>-389631</v>
      </c>
      <c r="N117" s="256"/>
      <c r="O117" s="399">
        <f>+ROUND(+F117+I117+L117,0)</f>
        <v>744918</v>
      </c>
      <c r="P117" s="392">
        <f>+ROUND(+G117+J117+M117,0)</f>
        <v>-498610</v>
      </c>
      <c r="Q117" s="31"/>
      <c r="R117" s="585" t="s">
        <v>234</v>
      </c>
      <c r="S117" s="586"/>
      <c r="T117" s="587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15"/>
      <c r="B118" s="222" t="s">
        <v>130</v>
      </c>
      <c r="C118" s="182"/>
      <c r="D118" s="183"/>
      <c r="E118" s="15"/>
      <c r="F118" s="263">
        <v>5096</v>
      </c>
      <c r="G118" s="262">
        <v>-1473</v>
      </c>
      <c r="H118" s="15"/>
      <c r="I118" s="263"/>
      <c r="J118" s="262"/>
      <c r="K118" s="256"/>
      <c r="L118" s="263"/>
      <c r="M118" s="262"/>
      <c r="N118" s="256"/>
      <c r="O118" s="394">
        <f>+ROUND(+F118+I118+L118,0)</f>
        <v>5096</v>
      </c>
      <c r="P118" s="417">
        <f>+ROUND(+G118+J118+M118,0)</f>
        <v>-1473</v>
      </c>
      <c r="Q118" s="31"/>
      <c r="R118" s="579" t="s">
        <v>235</v>
      </c>
      <c r="S118" s="580"/>
      <c r="T118" s="581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15"/>
      <c r="B119" s="175" t="s">
        <v>152</v>
      </c>
      <c r="C119" s="176"/>
      <c r="D119" s="177"/>
      <c r="E119" s="15"/>
      <c r="F119" s="291">
        <f>+ROUND(+SUM(F117:F118),0)</f>
        <v>-31505</v>
      </c>
      <c r="G119" s="290">
        <f>+ROUND(+SUM(G117:G118),0)</f>
        <v>-83576</v>
      </c>
      <c r="H119" s="15"/>
      <c r="I119" s="291">
        <f>+ROUND(+SUM(I117:I118),0)</f>
        <v>0</v>
      </c>
      <c r="J119" s="290">
        <f>+ROUND(+SUM(J117:J118),0)</f>
        <v>-26876</v>
      </c>
      <c r="K119" s="256"/>
      <c r="L119" s="291">
        <f>+ROUND(+SUM(L117:L118),0)</f>
        <v>781519</v>
      </c>
      <c r="M119" s="290">
        <f>+ROUND(+SUM(M117:M118),0)</f>
        <v>-389631</v>
      </c>
      <c r="N119" s="256"/>
      <c r="O119" s="414">
        <f>+ROUND(+SUM(O117:O118),0)</f>
        <v>750014</v>
      </c>
      <c r="P119" s="415">
        <f>+ROUND(+SUM(P117:P118),0)</f>
        <v>-500083</v>
      </c>
      <c r="Q119" s="31"/>
      <c r="R119" s="576" t="s">
        <v>236</v>
      </c>
      <c r="S119" s="577"/>
      <c r="T119" s="57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9.75" customHeight="1">
      <c r="A120" s="115"/>
      <c r="B120" s="197"/>
      <c r="C120" s="198"/>
      <c r="D120" s="199"/>
      <c r="E120" s="15"/>
      <c r="F120" s="297"/>
      <c r="G120" s="296"/>
      <c r="H120" s="15"/>
      <c r="I120" s="297"/>
      <c r="J120" s="296"/>
      <c r="K120" s="256"/>
      <c r="L120" s="297"/>
      <c r="M120" s="296"/>
      <c r="N120" s="256"/>
      <c r="O120" s="394"/>
      <c r="P120" s="417"/>
      <c r="Q120" s="31"/>
      <c r="R120" s="354"/>
      <c r="S120" s="355"/>
      <c r="T120" s="356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16.5" thickBot="1">
      <c r="A121" s="115"/>
      <c r="B121" s="236" t="s">
        <v>154</v>
      </c>
      <c r="C121" s="211"/>
      <c r="D121" s="212"/>
      <c r="E121" s="15"/>
      <c r="F121" s="298">
        <f>+ROUND(F107+F111+F115+F119,0)</f>
        <v>-10814462</v>
      </c>
      <c r="G121" s="301">
        <f>+ROUND(G107+G111+G115+G119,0)</f>
        <v>-12739603</v>
      </c>
      <c r="H121" s="15"/>
      <c r="I121" s="298">
        <f>+ROUND(I107+I111+I115+I119,0)</f>
        <v>0</v>
      </c>
      <c r="J121" s="301">
        <f>+ROUND(J107+J111+J115+J119,0)</f>
        <v>-26876</v>
      </c>
      <c r="K121" s="256"/>
      <c r="L121" s="298">
        <f>+ROUND(L107+L111+L115+L119,0)</f>
        <v>781519</v>
      </c>
      <c r="M121" s="301">
        <f>+ROUND(M107+M111+M115+M119,0)</f>
        <v>-389631</v>
      </c>
      <c r="N121" s="256"/>
      <c r="O121" s="418">
        <f>+ROUND(O107+O111+O115+O119,0)</f>
        <v>-10032943</v>
      </c>
      <c r="P121" s="425">
        <f>+ROUND(P107+P111+P115+P119,0)</f>
        <v>-13156110</v>
      </c>
      <c r="Q121" s="31"/>
      <c r="R121" s="582" t="s">
        <v>237</v>
      </c>
      <c r="S121" s="583"/>
      <c r="T121" s="584"/>
      <c r="U121" s="35"/>
      <c r="V121" s="8"/>
      <c r="W121" s="8"/>
      <c r="X121" s="8"/>
      <c r="Y121" s="8"/>
      <c r="Z121" s="8"/>
      <c r="AA121" s="8"/>
      <c r="AB121" s="9"/>
      <c r="AC121" s="8"/>
      <c r="AD121" s="8"/>
    </row>
    <row r="122" spans="1:30" s="3" customFormat="1" ht="15.75">
      <c r="A122" s="115"/>
      <c r="B122" s="223" t="s">
        <v>127</v>
      </c>
      <c r="C122" s="164"/>
      <c r="D122" s="165"/>
      <c r="E122" s="15"/>
      <c r="F122" s="267"/>
      <c r="G122" s="257"/>
      <c r="H122" s="15"/>
      <c r="I122" s="267"/>
      <c r="J122" s="257"/>
      <c r="K122" s="256"/>
      <c r="L122" s="267"/>
      <c r="M122" s="257"/>
      <c r="N122" s="256"/>
      <c r="O122" s="399"/>
      <c r="P122" s="392"/>
      <c r="Q122" s="31"/>
      <c r="R122" s="366" t="s">
        <v>127</v>
      </c>
      <c r="S122" s="325"/>
      <c r="T122" s="367"/>
      <c r="U122" s="34"/>
      <c r="V122" s="2"/>
      <c r="W122" s="2"/>
      <c r="X122" s="2"/>
      <c r="Y122" s="2"/>
      <c r="Z122" s="2"/>
      <c r="AA122" s="2"/>
      <c r="AB122" s="2"/>
      <c r="AC122" s="2"/>
      <c r="AD122" s="2"/>
    </row>
    <row r="123" spans="1:30" s="3" customFormat="1" ht="15.75">
      <c r="A123" s="115"/>
      <c r="B123" s="226" t="s">
        <v>98</v>
      </c>
      <c r="C123" s="184"/>
      <c r="D123" s="185"/>
      <c r="E123" s="15"/>
      <c r="F123" s="259"/>
      <c r="G123" s="258"/>
      <c r="H123" s="15"/>
      <c r="I123" s="259"/>
      <c r="J123" s="258"/>
      <c r="K123" s="256"/>
      <c r="L123" s="259"/>
      <c r="M123" s="258"/>
      <c r="N123" s="256"/>
      <c r="O123" s="398">
        <f aca="true" t="shared" si="7" ref="O123:P126">+ROUND(+F123+I123+L123,0)</f>
        <v>0</v>
      </c>
      <c r="P123" s="411">
        <f t="shared" si="7"/>
        <v>0</v>
      </c>
      <c r="Q123" s="31"/>
      <c r="R123" s="585" t="s">
        <v>238</v>
      </c>
      <c r="S123" s="586"/>
      <c r="T123" s="587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15"/>
      <c r="B124" s="221" t="s">
        <v>128</v>
      </c>
      <c r="C124" s="180"/>
      <c r="D124" s="181"/>
      <c r="E124" s="15"/>
      <c r="F124" s="263">
        <v>-362092</v>
      </c>
      <c r="G124" s="262">
        <v>39175302</v>
      </c>
      <c r="H124" s="15"/>
      <c r="I124" s="263">
        <v>355019</v>
      </c>
      <c r="J124" s="262">
        <v>-5268655</v>
      </c>
      <c r="K124" s="256"/>
      <c r="L124" s="263"/>
      <c r="M124" s="262"/>
      <c r="N124" s="256"/>
      <c r="O124" s="394">
        <f t="shared" si="7"/>
        <v>-7073</v>
      </c>
      <c r="P124" s="417">
        <f t="shared" si="7"/>
        <v>33906647</v>
      </c>
      <c r="Q124" s="31"/>
      <c r="R124" s="373" t="s">
        <v>239</v>
      </c>
      <c r="S124" s="374"/>
      <c r="T124" s="375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15"/>
      <c r="B125" s="221" t="s">
        <v>158</v>
      </c>
      <c r="C125" s="180"/>
      <c r="D125" s="181"/>
      <c r="E125" s="15"/>
      <c r="F125" s="263">
        <v>-52423</v>
      </c>
      <c r="G125" s="262">
        <v>-13289</v>
      </c>
      <c r="H125" s="15"/>
      <c r="I125" s="263">
        <v>52423</v>
      </c>
      <c r="J125" s="262">
        <v>13289</v>
      </c>
      <c r="K125" s="256"/>
      <c r="L125" s="263"/>
      <c r="M125" s="262"/>
      <c r="N125" s="256"/>
      <c r="O125" s="394">
        <f t="shared" si="7"/>
        <v>0</v>
      </c>
      <c r="P125" s="417">
        <f t="shared" si="7"/>
        <v>0</v>
      </c>
      <c r="Q125" s="31"/>
      <c r="R125" s="579" t="s">
        <v>246</v>
      </c>
      <c r="S125" s="580"/>
      <c r="T125" s="581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15"/>
      <c r="B126" s="239" t="s">
        <v>131</v>
      </c>
      <c r="C126" s="202"/>
      <c r="D126" s="203"/>
      <c r="E126" s="15"/>
      <c r="F126" s="303"/>
      <c r="G126" s="302"/>
      <c r="H126" s="15"/>
      <c r="I126" s="303"/>
      <c r="J126" s="302"/>
      <c r="K126" s="256"/>
      <c r="L126" s="303"/>
      <c r="M126" s="302"/>
      <c r="N126" s="256"/>
      <c r="O126" s="426">
        <f t="shared" si="7"/>
        <v>0</v>
      </c>
      <c r="P126" s="427">
        <f t="shared" si="7"/>
        <v>0</v>
      </c>
      <c r="Q126" s="31"/>
      <c r="R126" s="600" t="s">
        <v>240</v>
      </c>
      <c r="S126" s="601"/>
      <c r="T126" s="602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6.5" thickBot="1">
      <c r="A127" s="115"/>
      <c r="B127" s="237" t="s">
        <v>248</v>
      </c>
      <c r="C127" s="170"/>
      <c r="D127" s="171"/>
      <c r="E127" s="15"/>
      <c r="F127" s="300">
        <f>+ROUND(+SUM(F123:F126),0)</f>
        <v>-414515</v>
      </c>
      <c r="G127" s="299">
        <f>+ROUND(+SUM(G123:G126),0)</f>
        <v>39162013</v>
      </c>
      <c r="H127" s="15"/>
      <c r="I127" s="300">
        <f>+ROUND(+SUM(I123:I126),0)</f>
        <v>407442</v>
      </c>
      <c r="J127" s="299">
        <f>+ROUND(+SUM(J123:J126),0)</f>
        <v>-5255366</v>
      </c>
      <c r="K127" s="256"/>
      <c r="L127" s="300">
        <f>+ROUND(+SUM(L123:L126),0)</f>
        <v>0</v>
      </c>
      <c r="M127" s="299">
        <f>+ROUND(+SUM(M123:M126),0)</f>
        <v>0</v>
      </c>
      <c r="N127" s="256"/>
      <c r="O127" s="419">
        <f>+ROUND(+SUM(O123:O126),0)</f>
        <v>-7073</v>
      </c>
      <c r="P127" s="420">
        <f>+ROUND(+SUM(P123:P126),0)</f>
        <v>33906647</v>
      </c>
      <c r="Q127" s="31"/>
      <c r="R127" s="597" t="s">
        <v>241</v>
      </c>
      <c r="S127" s="598"/>
      <c r="T127" s="599"/>
      <c r="U127" s="35"/>
      <c r="V127" s="8"/>
      <c r="W127" s="8"/>
      <c r="X127" s="8"/>
      <c r="Y127" s="8"/>
      <c r="Z127" s="8"/>
      <c r="AA127" s="8"/>
      <c r="AB127" s="9"/>
      <c r="AC127" s="8"/>
      <c r="AD127" s="8"/>
    </row>
    <row r="128" spans="1:30" s="3" customFormat="1" ht="15.75">
      <c r="A128" s="115"/>
      <c r="B128" s="223" t="s">
        <v>113</v>
      </c>
      <c r="C128" s="164"/>
      <c r="D128" s="165"/>
      <c r="E128" s="15"/>
      <c r="F128" s="267"/>
      <c r="G128" s="257"/>
      <c r="H128" s="15"/>
      <c r="I128" s="267"/>
      <c r="J128" s="257"/>
      <c r="K128" s="256"/>
      <c r="L128" s="267"/>
      <c r="M128" s="257"/>
      <c r="N128" s="256"/>
      <c r="O128" s="399"/>
      <c r="P128" s="392"/>
      <c r="Q128" s="31"/>
      <c r="R128" s="366" t="s">
        <v>113</v>
      </c>
      <c r="S128" s="325"/>
      <c r="T128" s="367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5.75">
      <c r="A129" s="115"/>
      <c r="B129" s="226" t="s">
        <v>116</v>
      </c>
      <c r="C129" s="184"/>
      <c r="D129" s="185"/>
      <c r="E129" s="15"/>
      <c r="F129" s="259">
        <v>3214939</v>
      </c>
      <c r="G129" s="258">
        <v>4277562</v>
      </c>
      <c r="H129" s="15"/>
      <c r="I129" s="259"/>
      <c r="J129" s="258"/>
      <c r="K129" s="256"/>
      <c r="L129" s="259">
        <v>1582619</v>
      </c>
      <c r="M129" s="258">
        <v>1972248</v>
      </c>
      <c r="N129" s="256"/>
      <c r="O129" s="398">
        <f aca="true" t="shared" si="8" ref="O129:P131">+ROUND(+F129+I129+L129,0)</f>
        <v>4797558</v>
      </c>
      <c r="P129" s="411">
        <f t="shared" si="8"/>
        <v>6249810</v>
      </c>
      <c r="Q129" s="31"/>
      <c r="R129" s="585" t="s">
        <v>242</v>
      </c>
      <c r="S129" s="586"/>
      <c r="T129" s="587"/>
      <c r="U129" s="34"/>
      <c r="V129" s="2"/>
      <c r="W129" s="2"/>
      <c r="X129" s="2"/>
      <c r="Y129" s="2"/>
      <c r="Z129" s="2"/>
      <c r="AA129" s="2"/>
      <c r="AB129" s="2"/>
      <c r="AC129" s="2"/>
      <c r="AD129" s="2"/>
    </row>
    <row r="130" spans="1:30" s="3" customFormat="1" ht="15.75">
      <c r="A130" s="115"/>
      <c r="B130" s="490" t="s">
        <v>124</v>
      </c>
      <c r="C130" s="180"/>
      <c r="D130" s="181"/>
      <c r="E130" s="15"/>
      <c r="F130" s="263">
        <v>-34273</v>
      </c>
      <c r="G130" s="262">
        <v>9584</v>
      </c>
      <c r="H130" s="15"/>
      <c r="I130" s="263">
        <v>-23261</v>
      </c>
      <c r="J130" s="262">
        <v>6500</v>
      </c>
      <c r="K130" s="256"/>
      <c r="L130" s="263">
        <v>0</v>
      </c>
      <c r="M130" s="262"/>
      <c r="N130" s="256"/>
      <c r="O130" s="394">
        <f t="shared" si="8"/>
        <v>-57534</v>
      </c>
      <c r="P130" s="417">
        <f t="shared" si="8"/>
        <v>16084</v>
      </c>
      <c r="Q130" s="31"/>
      <c r="R130" s="579" t="s">
        <v>243</v>
      </c>
      <c r="S130" s="580"/>
      <c r="T130" s="581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15"/>
      <c r="B131" s="240" t="s">
        <v>123</v>
      </c>
      <c r="C131" s="204"/>
      <c r="D131" s="205"/>
      <c r="E131" s="15"/>
      <c r="F131" s="263">
        <v>2861043</v>
      </c>
      <c r="G131" s="262">
        <v>3214937</v>
      </c>
      <c r="H131" s="15"/>
      <c r="I131" s="263"/>
      <c r="J131" s="262"/>
      <c r="K131" s="256"/>
      <c r="L131" s="263">
        <v>2364138</v>
      </c>
      <c r="M131" s="262">
        <v>1582619</v>
      </c>
      <c r="N131" s="256"/>
      <c r="O131" s="394">
        <f t="shared" si="8"/>
        <v>5225181</v>
      </c>
      <c r="P131" s="417">
        <f t="shared" si="8"/>
        <v>4797556</v>
      </c>
      <c r="Q131" s="31"/>
      <c r="R131" s="588" t="s">
        <v>244</v>
      </c>
      <c r="S131" s="589"/>
      <c r="T131" s="590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6.5" thickBot="1">
      <c r="A132" s="115"/>
      <c r="B132" s="241" t="s">
        <v>125</v>
      </c>
      <c r="C132" s="206"/>
      <c r="D132" s="207"/>
      <c r="E132" s="15"/>
      <c r="F132" s="305">
        <f>+ROUND(+F131-F129-F130,0)</f>
        <v>-319623</v>
      </c>
      <c r="G132" s="304">
        <f>+ROUND(+G131-G129-G130,0)</f>
        <v>-1072209</v>
      </c>
      <c r="H132" s="15"/>
      <c r="I132" s="305">
        <f>+ROUND(+I131-I129-I130,0)</f>
        <v>23261</v>
      </c>
      <c r="J132" s="304">
        <f>+ROUND(+J131-J129-J130,0)</f>
        <v>-6500</v>
      </c>
      <c r="K132" s="256"/>
      <c r="L132" s="305">
        <f>+ROUND(+L131-L129-L130,0)</f>
        <v>781519</v>
      </c>
      <c r="M132" s="304">
        <f>+ROUND(+M131-M129-M130,0)</f>
        <v>-389629</v>
      </c>
      <c r="N132" s="256"/>
      <c r="O132" s="428">
        <f>+ROUND(+O131-O129-O130,0)</f>
        <v>485157</v>
      </c>
      <c r="P132" s="429">
        <f>+ROUND(+P131-P129-P130,0)</f>
        <v>-1468338</v>
      </c>
      <c r="Q132" s="31"/>
      <c r="R132" s="573" t="s">
        <v>245</v>
      </c>
      <c r="S132" s="574"/>
      <c r="T132" s="575"/>
      <c r="U132" s="35"/>
      <c r="V132" s="8"/>
      <c r="W132" s="8"/>
      <c r="X132" s="8"/>
      <c r="Y132" s="8"/>
      <c r="Z132" s="8"/>
      <c r="AA132" s="8"/>
      <c r="AB132" s="9"/>
      <c r="AC132" s="8"/>
      <c r="AD132" s="8"/>
    </row>
    <row r="133" spans="1:30" s="3" customFormat="1" ht="19.5" customHeight="1" thickTop="1">
      <c r="A133" s="13"/>
      <c r="B133" s="654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54"/>
      <c r="D133" s="654"/>
      <c r="E133" s="15"/>
      <c r="F133" s="521">
        <f>+ROUND(F84,0)+ROUND(F85,0)</f>
        <v>0</v>
      </c>
      <c r="G133" s="524">
        <f>+ROUND(G84,0)+ROUND(G85,0)</f>
        <v>0</v>
      </c>
      <c r="H133" s="157"/>
      <c r="I133" s="521">
        <f>+ROUND(I84,0)+ROUND(I85,0)</f>
        <v>0</v>
      </c>
      <c r="J133" s="524">
        <f>+ROUND(J84,0)+ROUND(J85,0)</f>
        <v>0</v>
      </c>
      <c r="K133" s="522"/>
      <c r="L133" s="521">
        <f>+ROUND(L84,0)+ROUND(L85,0)</f>
        <v>0</v>
      </c>
      <c r="M133" s="524">
        <f>+ROUND(M84,0)+ROUND(M85,0)</f>
        <v>0</v>
      </c>
      <c r="N133" s="522"/>
      <c r="O133" s="523">
        <f>+ROUND(O84,0)+ROUND(O85,0)</f>
        <v>0</v>
      </c>
      <c r="P133" s="524">
        <f>+ROUND(P84,0)+ROUND(P85,0)</f>
        <v>0</v>
      </c>
      <c r="Q133" s="33"/>
      <c r="R133" s="250"/>
      <c r="S133" s="250"/>
      <c r="T133" s="250"/>
      <c r="U133" s="35"/>
      <c r="V133" s="8"/>
      <c r="W133" s="8"/>
      <c r="X133" s="8"/>
      <c r="Y133" s="8"/>
      <c r="Z133" s="8"/>
      <c r="AA133" s="8"/>
      <c r="AB133" s="9"/>
      <c r="AC133" s="8"/>
      <c r="AD133" s="8"/>
    </row>
    <row r="134" spans="1:30" s="3" customFormat="1" ht="19.5" customHeight="1">
      <c r="A134" s="13"/>
      <c r="B134" s="454"/>
      <c r="C134" s="454"/>
      <c r="D134" s="454"/>
      <c r="E134" s="454"/>
      <c r="F134" s="455"/>
      <c r="G134" s="455"/>
      <c r="H134" s="15"/>
      <c r="I134" s="455"/>
      <c r="J134" s="455"/>
      <c r="K134" s="16"/>
      <c r="L134" s="455"/>
      <c r="M134" s="455"/>
      <c r="N134" s="16"/>
      <c r="O134" s="455"/>
      <c r="P134" s="455"/>
      <c r="Q134" s="33"/>
      <c r="R134" s="251"/>
      <c r="S134" s="251"/>
      <c r="T134" s="251"/>
      <c r="U134" s="10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>
      <c r="A135" s="13"/>
      <c r="B135" s="454"/>
      <c r="C135" s="454"/>
      <c r="D135" s="454"/>
      <c r="E135" s="454"/>
      <c r="F135" s="455"/>
      <c r="G135" s="455"/>
      <c r="H135" s="15"/>
      <c r="I135" s="455"/>
      <c r="J135" s="455"/>
      <c r="K135" s="16"/>
      <c r="L135" s="455"/>
      <c r="M135" s="455"/>
      <c r="N135" s="16"/>
      <c r="O135" s="455"/>
      <c r="P135" s="455"/>
      <c r="Q135" s="33"/>
      <c r="R135" s="251"/>
      <c r="S135" s="251"/>
      <c r="T135" s="251"/>
      <c r="U135" s="10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9.5" customHeight="1">
      <c r="A136" s="13"/>
      <c r="B136" s="454"/>
      <c r="C136" s="454"/>
      <c r="D136" s="454"/>
      <c r="E136" s="454"/>
      <c r="F136" s="455"/>
      <c r="G136" s="455"/>
      <c r="H136" s="15"/>
      <c r="I136" s="455"/>
      <c r="J136" s="455"/>
      <c r="K136" s="16"/>
      <c r="L136" s="455"/>
      <c r="M136" s="455"/>
      <c r="N136" s="16"/>
      <c r="O136" s="455"/>
      <c r="P136" s="455"/>
      <c r="Q136" s="33"/>
      <c r="R136" s="251"/>
      <c r="S136" s="251"/>
      <c r="T136" s="251"/>
      <c r="U136" s="10"/>
      <c r="V136" s="8"/>
      <c r="W136" s="8"/>
      <c r="X136" s="8"/>
      <c r="Y136" s="8"/>
      <c r="Z136" s="8"/>
      <c r="AA136" s="8"/>
      <c r="AB136" s="9"/>
      <c r="AC136" s="8"/>
      <c r="AD136" s="8"/>
    </row>
    <row r="137" spans="1:30" s="3" customFormat="1" ht="19.5" customHeight="1">
      <c r="A137" s="13"/>
      <c r="B137" s="454"/>
      <c r="C137" s="454"/>
      <c r="D137" s="454"/>
      <c r="E137" s="454"/>
      <c r="F137" s="455"/>
      <c r="G137" s="455"/>
      <c r="H137" s="15"/>
      <c r="I137" s="455"/>
      <c r="J137" s="455"/>
      <c r="K137" s="16"/>
      <c r="L137" s="455"/>
      <c r="M137" s="455"/>
      <c r="N137" s="16"/>
      <c r="O137" s="455"/>
      <c r="P137" s="455"/>
      <c r="Q137" s="33"/>
      <c r="R137" s="251"/>
      <c r="S137" s="251"/>
      <c r="T137" s="251"/>
      <c r="U137" s="10"/>
      <c r="V137" s="8"/>
      <c r="W137" s="8"/>
      <c r="X137" s="8"/>
      <c r="Y137" s="8"/>
      <c r="Z137" s="8"/>
      <c r="AA137" s="8"/>
      <c r="AB137" s="9"/>
      <c r="AC137" s="8"/>
      <c r="AD137" s="8"/>
    </row>
    <row r="138" spans="1:30" s="3" customFormat="1" ht="19.5" customHeight="1">
      <c r="A138" s="13"/>
      <c r="B138" s="454"/>
      <c r="C138" s="454"/>
      <c r="D138" s="454"/>
      <c r="E138" s="454"/>
      <c r="F138" s="455"/>
      <c r="G138" s="455"/>
      <c r="H138" s="15"/>
      <c r="I138" s="455"/>
      <c r="J138" s="455"/>
      <c r="K138" s="16"/>
      <c r="L138" s="455"/>
      <c r="M138" s="455"/>
      <c r="N138" s="16"/>
      <c r="O138" s="455"/>
      <c r="P138" s="455"/>
      <c r="Q138" s="33"/>
      <c r="R138" s="251"/>
      <c r="S138" s="251"/>
      <c r="T138" s="251"/>
      <c r="U138" s="10"/>
      <c r="V138" s="8"/>
      <c r="W138" s="8"/>
      <c r="X138" s="8"/>
      <c r="Y138" s="8"/>
      <c r="Z138" s="8"/>
      <c r="AA138" s="8"/>
      <c r="AB138" s="9"/>
      <c r="AC138" s="8"/>
      <c r="AD138" s="8"/>
    </row>
    <row r="139" spans="1:30" s="3" customFormat="1" ht="19.5" customHeight="1">
      <c r="A139" s="13"/>
      <c r="B139" s="454"/>
      <c r="C139" s="454"/>
      <c r="D139" s="454"/>
      <c r="E139" s="454"/>
      <c r="F139" s="455"/>
      <c r="G139" s="455"/>
      <c r="H139" s="15"/>
      <c r="I139" s="455"/>
      <c r="J139" s="455"/>
      <c r="K139" s="16"/>
      <c r="L139" s="455"/>
      <c r="M139" s="455"/>
      <c r="N139" s="16"/>
      <c r="O139" s="455"/>
      <c r="P139" s="455"/>
      <c r="Q139" s="33"/>
      <c r="R139" s="251"/>
      <c r="S139" s="251"/>
      <c r="T139" s="251"/>
      <c r="U139" s="10"/>
      <c r="V139" s="8"/>
      <c r="W139" s="8"/>
      <c r="X139" s="8"/>
      <c r="Y139" s="8"/>
      <c r="Z139" s="8"/>
      <c r="AA139" s="8"/>
      <c r="AB139" s="9"/>
      <c r="AC139" s="8"/>
      <c r="AD139" s="8"/>
    </row>
    <row r="140" spans="1:30" s="3" customFormat="1" ht="19.5" customHeight="1">
      <c r="A140" s="13"/>
      <c r="B140" s="29" t="s">
        <v>7</v>
      </c>
      <c r="C140" s="217">
        <v>22122017</v>
      </c>
      <c r="D140" s="31" t="s">
        <v>6</v>
      </c>
      <c r="E140" s="15"/>
      <c r="F140" s="456"/>
      <c r="G140" s="456"/>
      <c r="H140" s="15"/>
      <c r="I140" s="135"/>
      <c r="J140" s="135" t="s">
        <v>132</v>
      </c>
      <c r="K140" s="16"/>
      <c r="L140" s="455"/>
      <c r="M140" s="381"/>
      <c r="N140" s="381"/>
      <c r="O140" s="381"/>
      <c r="P140" s="380"/>
      <c r="Q140" s="33"/>
      <c r="R140" s="251"/>
      <c r="S140" s="251"/>
      <c r="T140" s="251"/>
      <c r="U140" s="10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3.5" customHeight="1">
      <c r="A141" s="13"/>
      <c r="B141" s="29"/>
      <c r="C141" s="31"/>
      <c r="D141" s="378" t="s">
        <v>250</v>
      </c>
      <c r="E141" s="15"/>
      <c r="F141" s="644" t="s">
        <v>352</v>
      </c>
      <c r="G141" s="645"/>
      <c r="H141" s="645"/>
      <c r="I141" s="646"/>
      <c r="J141" s="378"/>
      <c r="K141" s="16"/>
      <c r="L141" s="378" t="s">
        <v>250</v>
      </c>
      <c r="M141" s="644" t="s">
        <v>351</v>
      </c>
      <c r="N141" s="645"/>
      <c r="O141" s="645"/>
      <c r="P141" s="646"/>
      <c r="Q141" s="33"/>
      <c r="R141" s="251"/>
      <c r="S141" s="251"/>
      <c r="T141" s="251"/>
      <c r="U141" s="10"/>
      <c r="V141" s="8"/>
      <c r="W141" s="8"/>
      <c r="X141" s="8"/>
      <c r="Y141" s="8"/>
      <c r="Z141" s="8"/>
      <c r="AA141" s="8"/>
      <c r="AB141" s="9"/>
      <c r="AC141" s="8"/>
      <c r="AD141" s="8"/>
    </row>
    <row r="142" spans="1:28" s="3" customFormat="1" ht="23.25" customHeight="1" thickBot="1">
      <c r="A142" s="10"/>
      <c r="B142" s="10"/>
      <c r="C142" s="10"/>
      <c r="D142" s="10"/>
      <c r="F142" s="11"/>
      <c r="G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B142" s="4"/>
    </row>
    <row r="143" spans="1:28" s="3" customFormat="1" ht="15.75" customHeight="1">
      <c r="A143" s="10"/>
      <c r="B143" s="528" t="s">
        <v>319</v>
      </c>
      <c r="C143" s="529"/>
      <c r="D143" s="530"/>
      <c r="F143" s="539" t="str">
        <f>+IF(+ROUND(F146,0)=0,"O K","НЕРАВНЕНИЕ!")</f>
        <v>O K</v>
      </c>
      <c r="G143" s="540" t="str">
        <f>+IF(+ROUND(G146,0)=0,"O K","НЕРАВНЕНИЕ!")</f>
        <v>O K</v>
      </c>
      <c r="I143" s="535" t="str">
        <f>+IF(+ROUND(I146,0)=0,"O K","НЕРАВНЕНИЕ!")</f>
        <v>O K</v>
      </c>
      <c r="J143" s="536" t="str">
        <f>+IF(+ROUND(J146,0)=0,"O K","НЕРАВНЕНИЕ!")</f>
        <v>O K</v>
      </c>
      <c r="K143" s="126"/>
      <c r="L143" s="531" t="str">
        <f>+IF(+ROUND(L146,0)=0,"O K","НЕРАВНЕНИЕ!")</f>
        <v>O K</v>
      </c>
      <c r="M143" s="532" t="str">
        <f>+IF(+ROUND(M146,0)=0,"O K","НЕРАВНЕНИЕ!")</f>
        <v>O K</v>
      </c>
      <c r="N143" s="127"/>
      <c r="O143" s="434" t="str">
        <f>+IF(+ROUND(O146,0)=0,"O K","НЕРАВНЕНИЕ!")</f>
        <v>O K</v>
      </c>
      <c r="P143" s="438" t="str">
        <f>+IF(+ROUND(P146,0)=0,"O K","НЕРАВНЕНИЕ!")</f>
        <v>O K</v>
      </c>
      <c r="Q143" s="10"/>
      <c r="R143" s="252"/>
      <c r="S143" s="252"/>
      <c r="T143" s="252"/>
      <c r="U143" s="10"/>
      <c r="AB143" s="4"/>
    </row>
    <row r="144" spans="1:28" s="3" customFormat="1" ht="15.75" customHeight="1" thickBot="1">
      <c r="A144" s="10"/>
      <c r="B144" s="528" t="s">
        <v>320</v>
      </c>
      <c r="C144" s="529"/>
      <c r="D144" s="530"/>
      <c r="F144" s="539" t="str">
        <f>+IF(+ROUND(F147,0)=0,"O K","НЕРАВНЕНИЕ!")</f>
        <v>O K</v>
      </c>
      <c r="G144" s="540" t="str">
        <f>+IF(+ROUND(G147,0)=0,"O K","НЕРАВНЕНИЕ!")</f>
        <v>O K</v>
      </c>
      <c r="I144" s="535" t="str">
        <f>+IF(+ROUND(I147,0)=0,"O K","НЕРАВНЕНИЕ!")</f>
        <v>O K</v>
      </c>
      <c r="J144" s="536" t="str">
        <f>+IF(+ROUND(J147,0)=0,"O K","НЕРАВНЕНИЕ!")</f>
        <v>O K</v>
      </c>
      <c r="K144" s="126"/>
      <c r="L144" s="531" t="str">
        <f>+IF(+ROUND(L147,0)=0,"O K","НЕРАВНЕНИЕ!")</f>
        <v>O K</v>
      </c>
      <c r="M144" s="532" t="str">
        <f>+IF(+ROUND(M147,0)=0,"O K","НЕРАВНЕНИЕ!")</f>
        <v>O K</v>
      </c>
      <c r="N144" s="127"/>
      <c r="O144" s="435" t="str">
        <f>+IF(+ROUND(O147,0)=0,"O K","НЕРАВНЕНИЕ!")</f>
        <v>O K</v>
      </c>
      <c r="P144" s="439" t="str">
        <f>+IF(+ROUND(P147,0)=0,"O K","НЕРАВНЕНИЕ!")</f>
        <v>O K</v>
      </c>
      <c r="Q144" s="10"/>
      <c r="R144" s="252"/>
      <c r="S144" s="252"/>
      <c r="T144" s="252"/>
      <c r="U144" s="10"/>
      <c r="AB144" s="4"/>
    </row>
    <row r="145" spans="1:28" s="3" customFormat="1" ht="13.5" thickBot="1">
      <c r="A145" s="10"/>
      <c r="B145" s="10"/>
      <c r="C145" s="10"/>
      <c r="D145" s="10"/>
      <c r="F145" s="127"/>
      <c r="G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B145" s="4"/>
    </row>
    <row r="146" spans="1:28" s="3" customFormat="1" ht="15.75">
      <c r="A146" s="10"/>
      <c r="B146" s="528" t="s">
        <v>321</v>
      </c>
      <c r="C146" s="529"/>
      <c r="D146" s="530"/>
      <c r="F146" s="541">
        <f>+ROUND(F84,0)+ROUND(F85,0)</f>
        <v>0</v>
      </c>
      <c r="G146" s="542">
        <f>+ROUND(G84,0)+ROUND(G85,0)</f>
        <v>0</v>
      </c>
      <c r="I146" s="537">
        <f>+ROUND(I84,0)+ROUND(I85,0)</f>
        <v>0</v>
      </c>
      <c r="J146" s="538">
        <f>+ROUND(J84,0)+ROUND(J85,0)</f>
        <v>0</v>
      </c>
      <c r="K146" s="126"/>
      <c r="L146" s="533">
        <f>+ROUND(L84,0)+ROUND(L85,0)</f>
        <v>0</v>
      </c>
      <c r="M146" s="534">
        <f>+ROUND(M84,0)+ROUND(M85,0)</f>
        <v>0</v>
      </c>
      <c r="N146" s="127"/>
      <c r="O146" s="436">
        <f>+ROUND(O84,0)+ROUND(O85,0)</f>
        <v>0</v>
      </c>
      <c r="P146" s="438">
        <f>+ROUND(P84,0)+ROUND(P85,0)</f>
        <v>0</v>
      </c>
      <c r="Q146" s="10"/>
      <c r="R146" s="251"/>
      <c r="S146" s="251"/>
      <c r="T146" s="251"/>
      <c r="U146" s="10"/>
      <c r="AB146" s="4"/>
    </row>
    <row r="147" spans="1:28" s="3" customFormat="1" ht="16.5" thickBot="1">
      <c r="A147" s="10"/>
      <c r="B147" s="528" t="s">
        <v>322</v>
      </c>
      <c r="C147" s="529"/>
      <c r="D147" s="530"/>
      <c r="F147" s="541">
        <f>SUM(+ROUND(F84,0)+ROUND(F102,0)+ROUND(F121,0)+ROUND(F127,0)+ROUND(F129,0)+ROUND(F130,0))-ROUND(F131,0)</f>
        <v>0</v>
      </c>
      <c r="G147" s="542">
        <f>SUM(+ROUND(G84,0)+ROUND(G102,0)+ROUND(G121,0)+ROUND(G127,0)+ROUND(G129,0)+ROUND(G130,0))-ROUND(G131,0)</f>
        <v>0</v>
      </c>
      <c r="I147" s="537">
        <f>SUM(+ROUND(I84,0)+ROUND(I102,0)+ROUND(I121,0)+ROUND(I127,0)+ROUND(I129,0)+ROUND(I130,0))-ROUND(I131,0)</f>
        <v>0</v>
      </c>
      <c r="J147" s="538">
        <f>SUM(+ROUND(J84,0)+ROUND(J102,0)+ROUND(J121,0)+ROUND(J127,0)+ROUND(J129,0)+ROUND(J130,0))-ROUND(J131,0)</f>
        <v>0</v>
      </c>
      <c r="K147" s="126"/>
      <c r="L147" s="533">
        <f>SUM(+ROUND(L84,0)+ROUND(L102,0)+ROUND(L121,0)+ROUND(L127,0)+ROUND(L129,0)+ROUND(L130,0))-ROUND(L131,0)</f>
        <v>0</v>
      </c>
      <c r="M147" s="534">
        <f>SUM(+ROUND(M84,0)+ROUND(M102,0)+ROUND(M121,0)+ROUND(M127,0)+ROUND(M129,0)+ROUND(M130,0))-ROUND(M131,0)</f>
        <v>0</v>
      </c>
      <c r="N147" s="127"/>
      <c r="O147" s="437">
        <f>SUM(+ROUND(O84,0)+ROUND(O102,0)+ROUND(O121,0)+ROUND(O127,0)+ROUND(O129,0)+ROUND(O130,0))-ROUND(O131,0)</f>
        <v>0</v>
      </c>
      <c r="P147" s="439">
        <f>SUM(+ROUND(P84,0)+ROUND(P102,0)+ROUND(P121,0)+ROUND(P127,0)+ROUND(P129,0)+ROUND(P130,0))-ROUND(P131,0)</f>
        <v>0</v>
      </c>
      <c r="Q147" s="10"/>
      <c r="R147" s="251"/>
      <c r="S147" s="251"/>
      <c r="T147" s="251"/>
      <c r="U147" s="10"/>
      <c r="AB147" s="4"/>
    </row>
    <row r="148" spans="1:28" s="3" customFormat="1" ht="12.75">
      <c r="A148" s="10"/>
      <c r="B148" s="10"/>
      <c r="C148" s="10"/>
      <c r="D148" s="10"/>
      <c r="F148" s="11"/>
      <c r="G148" s="11"/>
      <c r="I148" s="11"/>
      <c r="J148" s="11"/>
      <c r="K148" s="11"/>
      <c r="L148" s="11"/>
      <c r="M148" s="11"/>
      <c r="N148" s="11"/>
      <c r="O148" s="11"/>
      <c r="P148" s="11"/>
      <c r="Q148" s="10"/>
      <c r="R148" s="251"/>
      <c r="S148" s="251"/>
      <c r="T148" s="251"/>
      <c r="U148" s="10"/>
      <c r="AB148" s="4"/>
    </row>
    <row r="149" spans="1:28" s="3" customFormat="1" ht="12.75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51"/>
      <c r="S149" s="251"/>
      <c r="T149" s="251"/>
      <c r="U149" s="10"/>
      <c r="AB149" s="4"/>
    </row>
    <row r="150" spans="1:28" s="3" customFormat="1" ht="12.75">
      <c r="A150" s="10"/>
      <c r="B150" s="10"/>
      <c r="C150" s="10"/>
      <c r="D150" s="10"/>
      <c r="F150" s="11"/>
      <c r="G150" s="11"/>
      <c r="I150" s="11"/>
      <c r="J150" s="11"/>
      <c r="K150" s="11"/>
      <c r="L150" s="11"/>
      <c r="M150" s="11"/>
      <c r="N150" s="11"/>
      <c r="O150" s="11"/>
      <c r="P150" s="11"/>
      <c r="Q150" s="10"/>
      <c r="R150" s="251"/>
      <c r="S150" s="251"/>
      <c r="T150" s="251"/>
      <c r="U150" s="10"/>
      <c r="AB150" s="4"/>
    </row>
    <row r="151" spans="1:28" s="3" customFormat="1" ht="12.75">
      <c r="A151" s="10"/>
      <c r="B151" s="10"/>
      <c r="C151" s="10"/>
      <c r="D151" s="10"/>
      <c r="F151" s="11"/>
      <c r="G151" s="11"/>
      <c r="I151" s="11"/>
      <c r="J151" s="11"/>
      <c r="K151" s="11"/>
      <c r="L151" s="11"/>
      <c r="M151" s="11"/>
      <c r="N151" s="11"/>
      <c r="O151" s="11"/>
      <c r="P151" s="11"/>
      <c r="Q151" s="10"/>
      <c r="R151" s="251"/>
      <c r="S151" s="251"/>
      <c r="T151" s="251"/>
      <c r="U151" s="10"/>
      <c r="AB151" s="4"/>
    </row>
    <row r="152" spans="1:28" s="3" customFormat="1" ht="12.75">
      <c r="A152" s="10"/>
      <c r="B152" s="10"/>
      <c r="C152" s="10"/>
      <c r="D152" s="10"/>
      <c r="F152" s="11"/>
      <c r="G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B152" s="4"/>
    </row>
    <row r="153" spans="1:28" s="3" customFormat="1" ht="12.75">
      <c r="A153" s="10"/>
      <c r="B153" s="10"/>
      <c r="C153" s="10"/>
      <c r="D153" s="10"/>
      <c r="F153" s="11"/>
      <c r="G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B153" s="4"/>
    </row>
    <row r="154" spans="1:28" s="3" customFormat="1" ht="12.75">
      <c r="A154" s="10"/>
      <c r="B154" s="10"/>
      <c r="C154" s="10"/>
      <c r="D154" s="10"/>
      <c r="F154" s="11"/>
      <c r="G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B157" s="4"/>
    </row>
    <row r="158" spans="1:28" s="3" customFormat="1" ht="12.75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B158" s="4"/>
    </row>
    <row r="159" spans="1:28" s="3" customFormat="1" ht="12.75">
      <c r="A159" s="10"/>
      <c r="B159" s="10"/>
      <c r="C159" s="10"/>
      <c r="D159" s="10"/>
      <c r="F159" s="11"/>
      <c r="G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B159" s="4"/>
    </row>
    <row r="160" spans="1:28" s="3" customFormat="1" ht="12.75">
      <c r="A160" s="10"/>
      <c r="B160" s="10"/>
      <c r="C160" s="10"/>
      <c r="D160" s="10"/>
      <c r="F160" s="11"/>
      <c r="G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B160" s="4"/>
    </row>
    <row r="161" spans="1:28" s="3" customFormat="1" ht="12.75">
      <c r="A161" s="10"/>
      <c r="B161" s="10"/>
      <c r="C161" s="10"/>
      <c r="D161" s="10"/>
      <c r="F161" s="11"/>
      <c r="G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B161" s="4"/>
    </row>
    <row r="162" spans="1:28" s="3" customFormat="1" ht="12.75">
      <c r="A162" s="10"/>
      <c r="B162" s="10"/>
      <c r="C162" s="10"/>
      <c r="D162" s="10"/>
      <c r="F162" s="11"/>
      <c r="G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B162" s="4"/>
    </row>
    <row r="163" spans="1:28" s="3" customFormat="1" ht="12.75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B163" s="4"/>
    </row>
    <row r="164" spans="1:28" s="3" customFormat="1" ht="12.75">
      <c r="A164" s="10"/>
      <c r="B164" s="10"/>
      <c r="C164" s="10"/>
      <c r="D164" s="10"/>
      <c r="F164" s="11"/>
      <c r="G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B164" s="4"/>
    </row>
    <row r="165" spans="1:28" s="3" customFormat="1" ht="12.75">
      <c r="A165" s="10"/>
      <c r="B165" s="10"/>
      <c r="C165" s="10"/>
      <c r="D165" s="10"/>
      <c r="F165" s="11"/>
      <c r="G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B165" s="4"/>
    </row>
    <row r="166" spans="1:28" s="3" customFormat="1" ht="12.75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B166" s="4"/>
    </row>
    <row r="167" spans="1:28" s="3" customFormat="1" ht="12.75">
      <c r="A167" s="10"/>
      <c r="B167" s="10"/>
      <c r="C167" s="10"/>
      <c r="D167" s="10"/>
      <c r="F167" s="11"/>
      <c r="G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B167" s="4"/>
    </row>
    <row r="168" spans="1:28" s="3" customFormat="1" ht="12.75">
      <c r="A168" s="10"/>
      <c r="B168" s="10"/>
      <c r="C168" s="10"/>
      <c r="D168" s="10"/>
      <c r="F168" s="11"/>
      <c r="G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B169" s="4"/>
    </row>
    <row r="170" spans="1:28" s="3" customFormat="1" ht="12.75">
      <c r="A170" s="10"/>
      <c r="B170" s="10"/>
      <c r="C170" s="10"/>
      <c r="D170" s="10"/>
      <c r="F170" s="11"/>
      <c r="G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B170" s="4"/>
    </row>
    <row r="171" spans="1:28" s="3" customFormat="1" ht="12.75">
      <c r="A171" s="10"/>
      <c r="B171" s="10"/>
      <c r="C171" s="10"/>
      <c r="D171" s="10"/>
      <c r="F171" s="11"/>
      <c r="G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B215" s="4"/>
    </row>
  </sheetData>
  <sheetProtection password="889B" sheet="1"/>
  <mergeCells count="101">
    <mergeCell ref="I1:J1"/>
    <mergeCell ref="M3:P3"/>
    <mergeCell ref="H3:K3"/>
    <mergeCell ref="B1:F1"/>
    <mergeCell ref="M141:P141"/>
    <mergeCell ref="F141:I141"/>
    <mergeCell ref="D8:L8"/>
    <mergeCell ref="B3:F3"/>
    <mergeCell ref="B83:D83"/>
    <mergeCell ref="B133:D133"/>
    <mergeCell ref="R5:T5"/>
    <mergeCell ref="R8:T8"/>
    <mergeCell ref="R10:T10"/>
    <mergeCell ref="R11:T11"/>
    <mergeCell ref="R15:T15"/>
    <mergeCell ref="B2:F2"/>
    <mergeCell ref="R6:T6"/>
    <mergeCell ref="D6:L6"/>
    <mergeCell ref="D5:L5"/>
    <mergeCell ref="R16:T16"/>
    <mergeCell ref="R17:T17"/>
    <mergeCell ref="R18:T18"/>
    <mergeCell ref="R19:T19"/>
    <mergeCell ref="R20:T20"/>
    <mergeCell ref="R21:T21"/>
    <mergeCell ref="R22:T22"/>
    <mergeCell ref="R23:T23"/>
    <mergeCell ref="R24:T24"/>
    <mergeCell ref="R26:T26"/>
    <mergeCell ref="R27:T27"/>
    <mergeCell ref="R28:T28"/>
    <mergeCell ref="R29:T29"/>
    <mergeCell ref="R36:T36"/>
    <mergeCell ref="R37:T37"/>
    <mergeCell ref="R38:T38"/>
    <mergeCell ref="R39:T39"/>
    <mergeCell ref="R41:T41"/>
    <mergeCell ref="R43:T43"/>
    <mergeCell ref="R44:T44"/>
    <mergeCell ref="R45:T45"/>
    <mergeCell ref="R46:T46"/>
    <mergeCell ref="R47:T47"/>
    <mergeCell ref="R49:T49"/>
    <mergeCell ref="R52:T52"/>
    <mergeCell ref="R53:T53"/>
    <mergeCell ref="R54:T54"/>
    <mergeCell ref="R55:T55"/>
    <mergeCell ref="R56:T56"/>
    <mergeCell ref="R57:T57"/>
    <mergeCell ref="R59:T59"/>
    <mergeCell ref="R60:T60"/>
    <mergeCell ref="R61:T61"/>
    <mergeCell ref="R62:T62"/>
    <mergeCell ref="R64:T64"/>
    <mergeCell ref="R66:T66"/>
    <mergeCell ref="R67:T67"/>
    <mergeCell ref="R68:T68"/>
    <mergeCell ref="R70:T70"/>
    <mergeCell ref="R71:T71"/>
    <mergeCell ref="R72:T72"/>
    <mergeCell ref="R74:T74"/>
    <mergeCell ref="R75:T75"/>
    <mergeCell ref="R76:T76"/>
    <mergeCell ref="R78:T78"/>
    <mergeCell ref="R80:T80"/>
    <mergeCell ref="R81:T81"/>
    <mergeCell ref="R82:T82"/>
    <mergeCell ref="R88:T88"/>
    <mergeCell ref="R89:T89"/>
    <mergeCell ref="R90:T90"/>
    <mergeCell ref="R92:T92"/>
    <mergeCell ref="R93:T93"/>
    <mergeCell ref="R94:T94"/>
    <mergeCell ref="R127:T127"/>
    <mergeCell ref="R111:T111"/>
    <mergeCell ref="R125:T125"/>
    <mergeCell ref="R126:T126"/>
    <mergeCell ref="R95:T95"/>
    <mergeCell ref="R96:T96"/>
    <mergeCell ref="R98:T98"/>
    <mergeCell ref="R99:T99"/>
    <mergeCell ref="R100:T100"/>
    <mergeCell ref="R102:T102"/>
    <mergeCell ref="R115:T115"/>
    <mergeCell ref="R117:T117"/>
    <mergeCell ref="R118:T118"/>
    <mergeCell ref="R105:T105"/>
    <mergeCell ref="R106:T106"/>
    <mergeCell ref="R107:T107"/>
    <mergeCell ref="R109:T109"/>
    <mergeCell ref="R110:T110"/>
    <mergeCell ref="S1:T1"/>
    <mergeCell ref="R132:T132"/>
    <mergeCell ref="R119:T119"/>
    <mergeCell ref="R130:T130"/>
    <mergeCell ref="R121:T121"/>
    <mergeCell ref="R123:T123"/>
    <mergeCell ref="R131:T131"/>
    <mergeCell ref="R129:T129"/>
    <mergeCell ref="R113:T113"/>
    <mergeCell ref="R114:T114"/>
  </mergeCells>
  <conditionalFormatting sqref="F133:G139 I133:J139 F83:G83 I83:J83">
    <cfRule type="cellIs" priority="163" dxfId="92" operator="notEqual" stopIfTrue="1">
      <formula>0</formula>
    </cfRule>
  </conditionalFormatting>
  <conditionalFormatting sqref="B133:B139 C134:E139">
    <cfRule type="cellIs" priority="148" dxfId="93" operator="notEqual" stopIfTrue="1">
      <formula>0</formula>
    </cfRule>
    <cfRule type="cellIs" priority="64" dxfId="94" operator="equal">
      <formula>0</formula>
    </cfRule>
  </conditionalFormatting>
  <conditionalFormatting sqref="F143:G144">
    <cfRule type="cellIs" priority="76" dxfId="95" operator="equal" stopIfTrue="1">
      <formula>"НЕРАВНЕНИЕ!"</formula>
    </cfRule>
    <cfRule type="cellIs" priority="77" dxfId="1" operator="equal" stopIfTrue="1">
      <formula>"НЕРАВНЕНИЕ!"</formula>
    </cfRule>
  </conditionalFormatting>
  <conditionalFormatting sqref="O143:O144 I143:J144">
    <cfRule type="cellIs" priority="75" dxfId="95" operator="equal" stopIfTrue="1">
      <formula>"НЕРАВНЕНИЕ!"</formula>
    </cfRule>
  </conditionalFormatting>
  <conditionalFormatting sqref="L143:L144 N143:N144">
    <cfRule type="cellIs" priority="74" dxfId="95" operator="equal" stopIfTrue="1">
      <formula>"НЕРАВНЕНИЕ!"</formula>
    </cfRule>
  </conditionalFormatting>
  <conditionalFormatting sqref="F146:G147">
    <cfRule type="cellIs" priority="72" dxfId="95" operator="equal" stopIfTrue="1">
      <formula>"НЕРАВНЕНИЕ !"</formula>
    </cfRule>
    <cfRule type="cellIs" priority="73" dxfId="1" operator="equal" stopIfTrue="1">
      <formula>"НЕРАВНЕНИЕ !"</formula>
    </cfRule>
  </conditionalFormatting>
  <conditionalFormatting sqref="O146:O147 I146:J147">
    <cfRule type="cellIs" priority="71" dxfId="95" operator="equal" stopIfTrue="1">
      <formula>"НЕРАВНЕНИЕ !"</formula>
    </cfRule>
  </conditionalFormatting>
  <conditionalFormatting sqref="L146:L147 N146:N147">
    <cfRule type="cellIs" priority="70" dxfId="95" operator="equal" stopIfTrue="1">
      <formula>"НЕРАВНЕНИЕ !"</formula>
    </cfRule>
  </conditionalFormatting>
  <conditionalFormatting sqref="L146:L147 O146:O147 F146:G147 I146:J147">
    <cfRule type="cellIs" priority="69" dxfId="95" operator="notEqual">
      <formula>0</formula>
    </cfRule>
  </conditionalFormatting>
  <conditionalFormatting sqref="L83">
    <cfRule type="cellIs" priority="50" dxfId="92" operator="notEqual" stopIfTrue="1">
      <formula>0</formula>
    </cfRule>
  </conditionalFormatting>
  <conditionalFormatting sqref="O83">
    <cfRule type="cellIs" priority="49" dxfId="92" operator="notEqual" stopIfTrue="1">
      <formula>0</formula>
    </cfRule>
  </conditionalFormatting>
  <conditionalFormatting sqref="L133:L140">
    <cfRule type="cellIs" priority="59" dxfId="92" operator="notEqual" stopIfTrue="1">
      <formula>0</formula>
    </cfRule>
  </conditionalFormatting>
  <conditionalFormatting sqref="O133:O139">
    <cfRule type="cellIs" priority="57" dxfId="92" operator="notEqual" stopIfTrue="1">
      <formula>0</formula>
    </cfRule>
  </conditionalFormatting>
  <conditionalFormatting sqref="M133:M139 M83">
    <cfRule type="cellIs" priority="40" dxfId="92" operator="notEqual" stopIfTrue="1">
      <formula>0</formula>
    </cfRule>
  </conditionalFormatting>
  <conditionalFormatting sqref="M143:M144">
    <cfRule type="cellIs" priority="39" dxfId="95" operator="equal" stopIfTrue="1">
      <formula>"НЕРАВНЕНИЕ!"</formula>
    </cfRule>
  </conditionalFormatting>
  <conditionalFormatting sqref="M146:M147">
    <cfRule type="cellIs" priority="38" dxfId="95" operator="equal" stopIfTrue="1">
      <formula>"НЕРАВНЕНИЕ !"</formula>
    </cfRule>
  </conditionalFormatting>
  <conditionalFormatting sqref="M146:M147">
    <cfRule type="cellIs" priority="37" dxfId="95" operator="not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B1">
    <cfRule type="cellIs" priority="32" dxfId="96" operator="equal" stopIfTrue="1">
      <formula>0</formula>
    </cfRule>
  </conditionalFormatting>
  <conditionalFormatting sqref="B3">
    <cfRule type="cellIs" priority="29" dxfId="96" operator="equal" stopIfTrue="1">
      <formula>0</formula>
    </cfRule>
  </conditionalFormatting>
  <conditionalFormatting sqref="G2:H2">
    <cfRule type="cellIs" priority="27" dxfId="95" operator="equal">
      <formula>"отчетено НЕРАВНЕНИЕ в таблица 'Status'!"</formula>
    </cfRule>
    <cfRule type="cellIs" priority="28" dxfId="97" operator="equal">
      <formula>0</formula>
    </cfRule>
  </conditionalFormatting>
  <conditionalFormatting sqref="J2">
    <cfRule type="cellIs" priority="26" dxfId="95" operator="notEqual">
      <formula>0</formula>
    </cfRule>
  </conditionalFormatting>
  <conditionalFormatting sqref="M2:N2">
    <cfRule type="cellIs" priority="25" dxfId="95" operator="notEqual">
      <formula>0</formula>
    </cfRule>
  </conditionalFormatting>
  <conditionalFormatting sqref="H1">
    <cfRule type="cellIs" priority="23" dxfId="95" operator="equal">
      <formula>"отчетено НЕРАВНЕНИЕ в таблица 'Status'!"</formula>
    </cfRule>
    <cfRule type="cellIs" priority="24" dxfId="97" operator="equal">
      <formula>0</formula>
    </cfRule>
  </conditionalFormatting>
  <conditionalFormatting sqref="K1">
    <cfRule type="cellIs" priority="22" dxfId="95" operator="notEqual">
      <formula>0</formula>
    </cfRule>
  </conditionalFormatting>
  <conditionalFormatting sqref="M1">
    <cfRule type="cellIs" priority="21" dxfId="96" operator="equal" stopIfTrue="1">
      <formula>0</formula>
    </cfRule>
  </conditionalFormatting>
  <conditionalFormatting sqref="N1">
    <cfRule type="cellIs" priority="20" dxfId="95" operator="notEqual">
      <formula>0</formula>
    </cfRule>
  </conditionalFormatting>
  <conditionalFormatting sqref="P1">
    <cfRule type="cellIs" priority="19" dxfId="96" operator="equal" stopIfTrue="1">
      <formula>0</formula>
    </cfRule>
  </conditionalFormatting>
  <conditionalFormatting sqref="S1:T1">
    <cfRule type="cellIs" priority="3" dxfId="98" operator="between" stopIfTrue="1">
      <formula>1000000000000</formula>
      <formula>9999999999999990</formula>
    </cfRule>
    <cfRule type="cellIs" priority="4" dxfId="99" operator="between" stopIfTrue="1">
      <formula>10000000000</formula>
      <formula>999999999999</formula>
    </cfRule>
    <cfRule type="cellIs" priority="5" dxfId="100" operator="between" stopIfTrue="1">
      <formula>1000000</formula>
      <formula>99999999</formula>
    </cfRule>
    <cfRule type="cellIs" priority="6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3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F13:G139 L13:M139 I13:J139 O13:P139 L140">
      <formula1>-10000000000000000</formula1>
      <formula2>10000000000000000</formula2>
    </dataValidation>
    <dataValidation type="whole" operator="greaterThan" allowBlank="1" showInputMessage="1" showErrorMessage="1" sqref="C140">
      <formula1>2016</formula1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67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K130 O128 O96:O97 K127 L133 O133 O84 K36 N36 O90:O91 O100:O104 O107:O108 O112 O115:O116 O119:O122 K146:K147 N146:N147 O86:O87 O63 N80:N81 K111 N24:O24 N64:O65 N132:O132 N142:O142 N29:O35 N61:N63 N68:O69 N66:N67 N72:O73 N70:N71 N76:O79 N74:N75 N82:O82 N127:N131 N148:O148 N96:N125 N40:O40 N39 N42:O42 N41 N47:O51 N43:N46 N57:O58 N52:N56 N59 K39:L59 K112:L116 K148:L148 K29:L35 K142:L142 K96:L110 K132:L132 K128:L128 K24:L24 K61:L82 K144:L145 K143 N144:O145 N143 K118:L125 K117 K131 K129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15"/>
  <sheetViews>
    <sheetView showZeros="0" zoomScale="80" zoomScaleNormal="80" zoomScalePageLayoutView="0" workbookViewId="0" topLeftCell="A1">
      <pane xSplit="5" ySplit="12" topLeftCell="F72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6" sqref="F1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54" customWidth="1"/>
    <col min="19" max="20" width="12.7109375" style="254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59" customFormat="1" ht="16.5" customHeight="1">
      <c r="A1" s="6"/>
      <c r="B1" s="664" t="str">
        <f>+'Cash-Flow-2017-Leva'!B1:F1</f>
        <v>МИНИСТЕРСТВО НА ЗДРАВЕОПАЗВАНЕТО</v>
      </c>
      <c r="C1" s="665"/>
      <c r="D1" s="665"/>
      <c r="E1" s="665"/>
      <c r="F1" s="666"/>
      <c r="G1" s="472" t="s">
        <v>274</v>
      </c>
      <c r="H1" s="149"/>
      <c r="I1" s="667">
        <f>+'Cash-Flow-2017-Leva'!I1:J1</f>
        <v>695317</v>
      </c>
      <c r="J1" s="668"/>
      <c r="K1" s="473"/>
      <c r="L1" s="474" t="s">
        <v>275</v>
      </c>
      <c r="M1" s="475">
        <f>+'Cash-Flow-2017-Leva'!M1</f>
        <v>1600</v>
      </c>
      <c r="N1" s="473"/>
      <c r="O1" s="474" t="s">
        <v>267</v>
      </c>
      <c r="P1" s="487">
        <f>+'Cash-Flow-2017-Leva'!P1</f>
        <v>0</v>
      </c>
      <c r="Q1" s="478"/>
      <c r="R1" s="482" t="s">
        <v>249</v>
      </c>
      <c r="S1" s="669">
        <f>+'Cash-Flow-2017-Leva'!$S$1</f>
        <v>0</v>
      </c>
      <c r="T1" s="670"/>
      <c r="U1" s="478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59" customFormat="1" ht="14.25" customHeight="1">
      <c r="A2" s="6"/>
      <c r="B2" s="671" t="s">
        <v>279</v>
      </c>
      <c r="C2" s="672"/>
      <c r="D2" s="672"/>
      <c r="E2" s="672"/>
      <c r="F2" s="673"/>
      <c r="G2" s="149"/>
      <c r="H2" s="149"/>
      <c r="I2" s="476"/>
      <c r="J2" s="473"/>
      <c r="K2" s="476"/>
      <c r="L2" s="476"/>
      <c r="M2" s="473"/>
      <c r="N2" s="477"/>
      <c r="O2" s="478"/>
      <c r="P2" s="478"/>
      <c r="Q2" s="478"/>
      <c r="R2" s="478"/>
      <c r="S2" s="478"/>
      <c r="T2" s="478"/>
      <c r="U2" s="478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59" customFormat="1" ht="19.5" customHeight="1">
      <c r="A3" s="6"/>
      <c r="B3" s="674" t="str">
        <f>+'Cash-Flow-2017-Leva'!B3:F3</f>
        <v>[Седалище и адрес]</v>
      </c>
      <c r="C3" s="675"/>
      <c r="D3" s="675"/>
      <c r="E3" s="675"/>
      <c r="F3" s="676"/>
      <c r="G3" s="479" t="s">
        <v>266</v>
      </c>
      <c r="H3" s="677">
        <f>+'Cash-Flow-2017-Leva'!H3</f>
        <v>0</v>
      </c>
      <c r="I3" s="678"/>
      <c r="J3" s="678"/>
      <c r="K3" s="679"/>
      <c r="L3" s="51" t="s">
        <v>276</v>
      </c>
      <c r="M3" s="680">
        <f>+'Cash-Flow-2017-Leva'!M3:P3</f>
        <v>0</v>
      </c>
      <c r="N3" s="681"/>
      <c r="O3" s="681"/>
      <c r="P3" s="682"/>
      <c r="Q3" s="478"/>
      <c r="R3" s="478"/>
      <c r="S3" s="478"/>
      <c r="T3" s="478"/>
      <c r="U3" s="478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324"/>
      <c r="S4" s="324"/>
      <c r="T4" s="324"/>
      <c r="U4" s="6"/>
    </row>
    <row r="5" spans="1:21" s="12" customFormat="1" ht="18.75" customHeight="1">
      <c r="A5" s="6"/>
      <c r="B5" s="52" t="s">
        <v>270</v>
      </c>
      <c r="C5" s="52"/>
      <c r="D5" s="656" t="s">
        <v>273</v>
      </c>
      <c r="E5" s="656"/>
      <c r="F5" s="656"/>
      <c r="G5" s="656"/>
      <c r="H5" s="656"/>
      <c r="I5" s="656"/>
      <c r="J5" s="656"/>
      <c r="K5" s="656"/>
      <c r="L5" s="656"/>
      <c r="M5" s="39"/>
      <c r="N5" s="39"/>
      <c r="O5" s="53" t="s">
        <v>22</v>
      </c>
      <c r="P5" s="485">
        <f>+'Cash-Flow-2017-Leva'!P5</f>
        <v>2017</v>
      </c>
      <c r="Q5" s="39"/>
      <c r="R5" s="655" t="s">
        <v>194</v>
      </c>
      <c r="S5" s="655"/>
      <c r="T5" s="655"/>
      <c r="U5" s="6"/>
    </row>
    <row r="6" spans="1:28" s="3" customFormat="1" ht="17.25" customHeight="1">
      <c r="A6" s="6"/>
      <c r="B6" s="52" t="s">
        <v>271</v>
      </c>
      <c r="C6" s="52"/>
      <c r="D6" s="656" t="s">
        <v>272</v>
      </c>
      <c r="E6" s="656"/>
      <c r="F6" s="656"/>
      <c r="G6" s="656"/>
      <c r="H6" s="656"/>
      <c r="I6" s="656"/>
      <c r="J6" s="656"/>
      <c r="K6" s="656"/>
      <c r="L6" s="656"/>
      <c r="M6" s="42"/>
      <c r="N6" s="5"/>
      <c r="O6" s="6"/>
      <c r="P6" s="6"/>
      <c r="Q6" s="1"/>
      <c r="R6" s="657">
        <f>+P4</f>
        <v>0</v>
      </c>
      <c r="S6" s="657"/>
      <c r="T6" s="657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48"/>
      <c r="S7" s="248"/>
      <c r="T7" s="248"/>
      <c r="U7" s="6"/>
    </row>
    <row r="8" spans="1:28" s="3" customFormat="1" ht="17.25" customHeight="1">
      <c r="A8" s="6"/>
      <c r="B8" s="52"/>
      <c r="C8" s="52" t="s">
        <v>269</v>
      </c>
      <c r="D8" s="658" t="str">
        <f>+B1</f>
        <v>МИНИСТЕРСТВО НА ЗДРАВЕОПАЗВАНЕТО</v>
      </c>
      <c r="E8" s="658"/>
      <c r="F8" s="658"/>
      <c r="G8" s="658"/>
      <c r="H8" s="658"/>
      <c r="I8" s="658"/>
      <c r="J8" s="658"/>
      <c r="K8" s="658"/>
      <c r="L8" s="658"/>
      <c r="M8" s="480" t="s">
        <v>277</v>
      </c>
      <c r="N8" s="5"/>
      <c r="O8" s="483" t="str">
        <f>+'Cash-Flow-2017-Leva'!O8</f>
        <v>31.12.2017 г.</v>
      </c>
      <c r="P8" s="481" t="s">
        <v>8</v>
      </c>
      <c r="Q8" s="1"/>
      <c r="R8" s="659">
        <f>+P5</f>
        <v>2017</v>
      </c>
      <c r="S8" s="660"/>
      <c r="T8" s="661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47"/>
      <c r="D9" s="147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77"/>
      <c r="S9" s="377"/>
      <c r="T9" s="377"/>
      <c r="U9" s="377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58"/>
      <c r="C10" s="159"/>
      <c r="D10" s="160"/>
      <c r="E10" s="5"/>
      <c r="F10" s="112" t="str">
        <f>+'Cash-Flow-2017-Leva'!F10</f>
        <v>БЮДЖЕТ -ОТЧЕТ  </v>
      </c>
      <c r="G10" s="124" t="str">
        <f>+'Cash-Flow-2017-Leva'!G10</f>
        <v>БЮДЖЕТ -ОТЧЕТ  </v>
      </c>
      <c r="H10" s="5"/>
      <c r="I10" s="129" t="s">
        <v>50</v>
      </c>
      <c r="J10" s="146" t="str">
        <f>+'Cash-Flow-2017-Leva'!J10</f>
        <v>Сметки за сред-ства от Евро-пейския съюз - ОТЧЕТ</v>
      </c>
      <c r="K10" s="5"/>
      <c r="L10" s="470" t="s">
        <v>51</v>
      </c>
      <c r="M10" s="382" t="str">
        <f>+'Cash-Flow-2017-Leva'!M10</f>
        <v>Сметки за чуж-ди средства - ОТЧЕТ                </v>
      </c>
      <c r="N10" s="511"/>
      <c r="O10" s="514" t="s">
        <v>52</v>
      </c>
      <c r="P10" s="385" t="str">
        <f>+'Cash-Flow-2017-Leva'!P10</f>
        <v>ОБЩО КАСОВ ОТЧЕТ  </v>
      </c>
      <c r="Q10" s="444"/>
      <c r="R10" s="251"/>
      <c r="S10" s="251"/>
      <c r="T10" s="251"/>
      <c r="U10" s="251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63" t="s">
        <v>138</v>
      </c>
      <c r="C11" s="161"/>
      <c r="D11" s="162"/>
      <c r="E11" s="5"/>
      <c r="F11" s="111" t="str">
        <f>+'Cash-Flow-2017-Leva'!F11</f>
        <v>31.12.2017 г.</v>
      </c>
      <c r="G11" s="430">
        <f>+'Cash-Flow-2017-Leva'!G11</f>
        <v>2016</v>
      </c>
      <c r="H11" s="5"/>
      <c r="I11" s="130" t="str">
        <f>+O8</f>
        <v>31.12.2017 г.</v>
      </c>
      <c r="J11" s="431">
        <f>+'Cash-Flow-2017-Leva'!J11</f>
        <v>2016</v>
      </c>
      <c r="K11" s="5"/>
      <c r="L11" s="128" t="str">
        <f>+O8</f>
        <v>31.12.2017 г.</v>
      </c>
      <c r="M11" s="432">
        <f>+'Cash-Flow-2017-Leva'!M11</f>
        <v>2016</v>
      </c>
      <c r="N11" s="511"/>
      <c r="O11" s="386" t="str">
        <f>+O8</f>
        <v>31.12.2017 г.</v>
      </c>
      <c r="P11" s="433">
        <f>+'Cash-Flow-2017-Leva'!P11</f>
        <v>2016</v>
      </c>
      <c r="Q11" s="445"/>
      <c r="R11" s="251"/>
      <c r="S11" s="251"/>
      <c r="T11" s="251"/>
      <c r="U11" s="251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94" t="s">
        <v>139</v>
      </c>
      <c r="C12" s="495"/>
      <c r="D12" s="496"/>
      <c r="E12" s="5"/>
      <c r="F12" s="7" t="s">
        <v>1</v>
      </c>
      <c r="G12" s="123" t="s">
        <v>2</v>
      </c>
      <c r="H12" s="5"/>
      <c r="I12" s="7" t="s">
        <v>3</v>
      </c>
      <c r="J12" s="123" t="s">
        <v>4</v>
      </c>
      <c r="K12" s="5"/>
      <c r="L12" s="7" t="s">
        <v>5</v>
      </c>
      <c r="M12" s="123" t="s">
        <v>263</v>
      </c>
      <c r="N12" s="511"/>
      <c r="O12" s="387" t="str">
        <f>+'Cash-Flow-2017-Leva'!O12</f>
        <v>(7)=(1)+(3)+(5)</v>
      </c>
      <c r="P12" s="388" t="str">
        <f>+'Cash-Flow-2017-Leva'!P12</f>
        <v>(8)=(2)+(4)+(6)</v>
      </c>
      <c r="Q12" s="6"/>
      <c r="R12" s="251"/>
      <c r="S12" s="251"/>
      <c r="T12" s="251"/>
      <c r="U12" s="251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36"/>
      <c r="B13" s="223" t="s">
        <v>58</v>
      </c>
      <c r="C13" s="164"/>
      <c r="D13" s="165"/>
      <c r="E13" s="306"/>
      <c r="F13" s="255"/>
      <c r="G13" s="255"/>
      <c r="H13" s="306"/>
      <c r="I13" s="255"/>
      <c r="J13" s="255"/>
      <c r="K13" s="306"/>
      <c r="L13" s="255"/>
      <c r="M13" s="255"/>
      <c r="N13" s="512"/>
      <c r="O13" s="389"/>
      <c r="P13" s="390"/>
      <c r="Q13" s="50"/>
      <c r="R13" s="251"/>
      <c r="S13" s="251"/>
      <c r="T13" s="251"/>
      <c r="U13" s="251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36"/>
      <c r="B14" s="225" t="s">
        <v>79</v>
      </c>
      <c r="C14" s="149"/>
      <c r="D14" s="153"/>
      <c r="E14" s="306"/>
      <c r="F14" s="257"/>
      <c r="G14" s="257"/>
      <c r="H14" s="306"/>
      <c r="I14" s="257"/>
      <c r="J14" s="257"/>
      <c r="K14" s="306"/>
      <c r="L14" s="257"/>
      <c r="M14" s="257"/>
      <c r="N14" s="512"/>
      <c r="O14" s="391"/>
      <c r="P14" s="392"/>
      <c r="Q14" s="50"/>
      <c r="R14" s="251"/>
      <c r="S14" s="251"/>
      <c r="T14" s="251"/>
      <c r="U14" s="251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36"/>
      <c r="B15" s="226" t="s">
        <v>59</v>
      </c>
      <c r="C15" s="184"/>
      <c r="D15" s="185"/>
      <c r="E15" s="306"/>
      <c r="F15" s="285">
        <f>+'Cash-Flow-2017-Leva'!F15/1000</f>
        <v>0</v>
      </c>
      <c r="G15" s="284">
        <f>+'Cash-Flow-2017-Leva'!G15/1000</f>
        <v>0</v>
      </c>
      <c r="H15" s="306"/>
      <c r="I15" s="285">
        <f>+'Cash-Flow-2017-Leva'!I15/1000</f>
        <v>0</v>
      </c>
      <c r="J15" s="284">
        <f>+'Cash-Flow-2017-Leva'!J15/1000</f>
        <v>0</v>
      </c>
      <c r="K15" s="306"/>
      <c r="L15" s="285">
        <f>+'Cash-Flow-2017-Leva'!L15/1000</f>
        <v>0</v>
      </c>
      <c r="M15" s="284">
        <f>+'Cash-Flow-2017-Leva'!M15/1000</f>
        <v>0</v>
      </c>
      <c r="N15" s="512"/>
      <c r="O15" s="398">
        <f aca="true" t="shared" si="0" ref="O15:O23">+F15+I15+L15</f>
        <v>0</v>
      </c>
      <c r="P15" s="411">
        <f aca="true" t="shared" si="1" ref="P15:P23">+G15+J15+M15</f>
        <v>0</v>
      </c>
      <c r="Q15" s="50"/>
      <c r="R15" s="251"/>
      <c r="S15" s="251"/>
      <c r="T15" s="251"/>
      <c r="U15" s="251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36"/>
      <c r="B16" s="221" t="s">
        <v>160</v>
      </c>
      <c r="C16" s="180"/>
      <c r="D16" s="181"/>
      <c r="E16" s="306"/>
      <c r="F16" s="308">
        <f>+'Cash-Flow-2017-Leva'!F16/1000</f>
        <v>28913.336</v>
      </c>
      <c r="G16" s="307">
        <f>+'Cash-Flow-2017-Leva'!G16/1000</f>
        <v>30428.366</v>
      </c>
      <c r="H16" s="306"/>
      <c r="I16" s="308">
        <f>+'Cash-Flow-2017-Leva'!I16/1000</f>
        <v>0</v>
      </c>
      <c r="J16" s="307">
        <f>+'Cash-Flow-2017-Leva'!J16/1000</f>
        <v>0</v>
      </c>
      <c r="K16" s="306"/>
      <c r="L16" s="308">
        <f>+'Cash-Flow-2017-Leva'!L16/1000</f>
        <v>0</v>
      </c>
      <c r="M16" s="307">
        <f>+'Cash-Flow-2017-Leva'!M16/1000</f>
        <v>0</v>
      </c>
      <c r="N16" s="512"/>
      <c r="O16" s="393">
        <f t="shared" si="0"/>
        <v>28913.336</v>
      </c>
      <c r="P16" s="446">
        <f t="shared" si="1"/>
        <v>30428.366</v>
      </c>
      <c r="Q16" s="50"/>
      <c r="R16" s="251"/>
      <c r="S16" s="251"/>
      <c r="T16" s="251"/>
      <c r="U16" s="251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36"/>
      <c r="B17" s="221" t="s">
        <v>93</v>
      </c>
      <c r="C17" s="180"/>
      <c r="D17" s="181"/>
      <c r="E17" s="306"/>
      <c r="F17" s="308">
        <f>+'Cash-Flow-2017-Leva'!F17/1000</f>
        <v>1288.406</v>
      </c>
      <c r="G17" s="307">
        <f>+'Cash-Flow-2017-Leva'!G17/1000</f>
        <v>1502.835</v>
      </c>
      <c r="H17" s="306"/>
      <c r="I17" s="308">
        <f>+'Cash-Flow-2017-Leva'!I17/1000</f>
        <v>0</v>
      </c>
      <c r="J17" s="307">
        <f>+'Cash-Flow-2017-Leva'!J17/1000</f>
        <v>0</v>
      </c>
      <c r="K17" s="306"/>
      <c r="L17" s="308">
        <f>+'Cash-Flow-2017-Leva'!L17/1000</f>
        <v>0</v>
      </c>
      <c r="M17" s="307">
        <f>+'Cash-Flow-2017-Leva'!M17/1000</f>
        <v>0</v>
      </c>
      <c r="N17" s="512"/>
      <c r="O17" s="393">
        <f t="shared" si="0"/>
        <v>1288.406</v>
      </c>
      <c r="P17" s="446">
        <f t="shared" si="1"/>
        <v>1502.835</v>
      </c>
      <c r="Q17" s="50"/>
      <c r="R17" s="251"/>
      <c r="S17" s="251"/>
      <c r="T17" s="251"/>
      <c r="U17" s="251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36"/>
      <c r="B18" s="221" t="s">
        <v>78</v>
      </c>
      <c r="C18" s="180"/>
      <c r="D18" s="181"/>
      <c r="E18" s="306"/>
      <c r="F18" s="308">
        <f>+'Cash-Flow-2017-Leva'!F18/1000</f>
        <v>4670.919</v>
      </c>
      <c r="G18" s="307">
        <f>+'Cash-Flow-2017-Leva'!G18/1000</f>
        <v>5190.354</v>
      </c>
      <c r="H18" s="306"/>
      <c r="I18" s="308">
        <f>+'Cash-Flow-2017-Leva'!I18/1000</f>
        <v>0</v>
      </c>
      <c r="J18" s="307">
        <f>+'Cash-Flow-2017-Leva'!J18/1000</f>
        <v>0</v>
      </c>
      <c r="K18" s="306"/>
      <c r="L18" s="308">
        <f>+'Cash-Flow-2017-Leva'!L18/1000</f>
        <v>0</v>
      </c>
      <c r="M18" s="307">
        <f>+'Cash-Flow-2017-Leva'!M18/1000</f>
        <v>0</v>
      </c>
      <c r="N18" s="512"/>
      <c r="O18" s="393">
        <f t="shared" si="0"/>
        <v>4670.919</v>
      </c>
      <c r="P18" s="446">
        <f t="shared" si="1"/>
        <v>5190.354</v>
      </c>
      <c r="Q18" s="50"/>
      <c r="R18" s="251"/>
      <c r="S18" s="251"/>
      <c r="T18" s="251"/>
      <c r="U18" s="251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36"/>
      <c r="B19" s="221" t="s">
        <v>60</v>
      </c>
      <c r="C19" s="180"/>
      <c r="D19" s="181"/>
      <c r="E19" s="306"/>
      <c r="F19" s="308">
        <f>+'Cash-Flow-2017-Leva'!F19/1000</f>
        <v>358.521</v>
      </c>
      <c r="G19" s="307">
        <f>+'Cash-Flow-2017-Leva'!G19/1000</f>
        <v>332.065</v>
      </c>
      <c r="H19" s="306"/>
      <c r="I19" s="308">
        <f>+'Cash-Flow-2017-Leva'!I19/1000</f>
        <v>0</v>
      </c>
      <c r="J19" s="307">
        <f>+'Cash-Flow-2017-Leva'!J19/1000</f>
        <v>0</v>
      </c>
      <c r="K19" s="306"/>
      <c r="L19" s="308">
        <f>+'Cash-Flow-2017-Leva'!L19/1000</f>
        <v>0</v>
      </c>
      <c r="M19" s="307">
        <f>+'Cash-Flow-2017-Leva'!M19/1000</f>
        <v>0</v>
      </c>
      <c r="N19" s="512"/>
      <c r="O19" s="393">
        <f t="shared" si="0"/>
        <v>358.521</v>
      </c>
      <c r="P19" s="446">
        <f t="shared" si="1"/>
        <v>332.065</v>
      </c>
      <c r="Q19" s="50"/>
      <c r="R19" s="251"/>
      <c r="S19" s="251"/>
      <c r="T19" s="251"/>
      <c r="U19" s="251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36"/>
      <c r="B20" s="221" t="s">
        <v>159</v>
      </c>
      <c r="C20" s="180"/>
      <c r="D20" s="181"/>
      <c r="E20" s="306"/>
      <c r="F20" s="308">
        <f>+'Cash-Flow-2017-Leva'!F20/1000</f>
        <v>0</v>
      </c>
      <c r="G20" s="307">
        <f>+'Cash-Flow-2017-Leva'!G20/1000</f>
        <v>0</v>
      </c>
      <c r="H20" s="306"/>
      <c r="I20" s="308">
        <f>+'Cash-Flow-2017-Leva'!I20/1000</f>
        <v>0</v>
      </c>
      <c r="J20" s="307">
        <f>+'Cash-Flow-2017-Leva'!J20/1000</f>
        <v>0</v>
      </c>
      <c r="K20" s="306"/>
      <c r="L20" s="308">
        <f>+'Cash-Flow-2017-Leva'!L20/1000</f>
        <v>0</v>
      </c>
      <c r="M20" s="307">
        <f>+'Cash-Flow-2017-Leva'!M20/1000</f>
        <v>0</v>
      </c>
      <c r="N20" s="512"/>
      <c r="O20" s="393">
        <f t="shared" si="0"/>
        <v>0</v>
      </c>
      <c r="P20" s="446">
        <f t="shared" si="1"/>
        <v>0</v>
      </c>
      <c r="Q20" s="50"/>
      <c r="R20" s="251"/>
      <c r="S20" s="251"/>
      <c r="T20" s="251"/>
      <c r="U20" s="251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36"/>
      <c r="B21" s="221" t="s">
        <v>61</v>
      </c>
      <c r="C21" s="180"/>
      <c r="D21" s="181"/>
      <c r="E21" s="306"/>
      <c r="F21" s="308">
        <f>+'Cash-Flow-2017-Leva'!F21/1000</f>
        <v>0.006</v>
      </c>
      <c r="G21" s="307">
        <f>+'Cash-Flow-2017-Leva'!G21/1000</f>
        <v>-0.015</v>
      </c>
      <c r="H21" s="306"/>
      <c r="I21" s="308">
        <f>+'Cash-Flow-2017-Leva'!I21/1000</f>
        <v>0</v>
      </c>
      <c r="J21" s="307">
        <f>+'Cash-Flow-2017-Leva'!J21/1000</f>
        <v>0</v>
      </c>
      <c r="K21" s="306"/>
      <c r="L21" s="308">
        <f>+'Cash-Flow-2017-Leva'!L21/1000</f>
        <v>0</v>
      </c>
      <c r="M21" s="307">
        <f>+'Cash-Flow-2017-Leva'!M21/1000</f>
        <v>0.002</v>
      </c>
      <c r="N21" s="512"/>
      <c r="O21" s="393">
        <f t="shared" si="0"/>
        <v>0.006</v>
      </c>
      <c r="P21" s="446">
        <f t="shared" si="1"/>
        <v>-0.013</v>
      </c>
      <c r="Q21" s="50"/>
      <c r="R21" s="251"/>
      <c r="S21" s="251"/>
      <c r="T21" s="251"/>
      <c r="U21" s="251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36"/>
      <c r="B22" s="221" t="s">
        <v>62</v>
      </c>
      <c r="C22" s="180"/>
      <c r="D22" s="181"/>
      <c r="E22" s="306"/>
      <c r="F22" s="308">
        <f>+'Cash-Flow-2017-Leva'!F22/1000</f>
        <v>0</v>
      </c>
      <c r="G22" s="307">
        <f>+'Cash-Flow-2017-Leva'!G22/1000</f>
        <v>5</v>
      </c>
      <c r="H22" s="306"/>
      <c r="I22" s="308">
        <f>+'Cash-Flow-2017-Leva'!I22/1000</f>
        <v>0</v>
      </c>
      <c r="J22" s="307">
        <f>+'Cash-Flow-2017-Leva'!J22/1000</f>
        <v>0</v>
      </c>
      <c r="K22" s="306"/>
      <c r="L22" s="308">
        <f>+'Cash-Flow-2017-Leva'!L22/1000</f>
        <v>0</v>
      </c>
      <c r="M22" s="307">
        <f>+'Cash-Flow-2017-Leva'!M22/1000</f>
        <v>0</v>
      </c>
      <c r="N22" s="512"/>
      <c r="O22" s="393">
        <f t="shared" si="0"/>
        <v>0</v>
      </c>
      <c r="P22" s="446">
        <f t="shared" si="1"/>
        <v>5</v>
      </c>
      <c r="Q22" s="50"/>
      <c r="R22" s="251"/>
      <c r="S22" s="251"/>
      <c r="T22" s="251"/>
      <c r="U22" s="251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36"/>
      <c r="B23" s="222" t="s">
        <v>84</v>
      </c>
      <c r="C23" s="182"/>
      <c r="D23" s="183"/>
      <c r="E23" s="306"/>
      <c r="F23" s="297">
        <f>+'Cash-Flow-2017-Leva'!F23/1000</f>
        <v>34.773</v>
      </c>
      <c r="G23" s="296">
        <f>+'Cash-Flow-2017-Leva'!G23/1000</f>
        <v>39.833</v>
      </c>
      <c r="H23" s="306"/>
      <c r="I23" s="297">
        <f>+'Cash-Flow-2017-Leva'!I23/1000</f>
        <v>-0.111</v>
      </c>
      <c r="J23" s="296">
        <f>+'Cash-Flow-2017-Leva'!J23/1000</f>
        <v>-0.51</v>
      </c>
      <c r="K23" s="306"/>
      <c r="L23" s="297">
        <f>+'Cash-Flow-2017-Leva'!L23/1000</f>
        <v>0</v>
      </c>
      <c r="M23" s="296">
        <f>+'Cash-Flow-2017-Leva'!M23/1000</f>
        <v>0</v>
      </c>
      <c r="N23" s="512"/>
      <c r="O23" s="394">
        <f t="shared" si="0"/>
        <v>34.662000000000006</v>
      </c>
      <c r="P23" s="417">
        <f t="shared" si="1"/>
        <v>39.323</v>
      </c>
      <c r="Q23" s="50"/>
      <c r="R23" s="251"/>
      <c r="S23" s="251"/>
      <c r="T23" s="251"/>
      <c r="U23" s="251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36"/>
      <c r="B24" s="172" t="s">
        <v>141</v>
      </c>
      <c r="C24" s="173"/>
      <c r="D24" s="174"/>
      <c r="E24" s="306"/>
      <c r="F24" s="265">
        <f>+SUM(F15:F23)</f>
        <v>35265.961</v>
      </c>
      <c r="G24" s="264">
        <f>+SUM(G15:G23)</f>
        <v>37498.438</v>
      </c>
      <c r="H24" s="306"/>
      <c r="I24" s="265">
        <f>+SUM(I15:I23)</f>
        <v>-0.111</v>
      </c>
      <c r="J24" s="264">
        <f>+SUM(J15:J23)</f>
        <v>-0.51</v>
      </c>
      <c r="K24" s="306"/>
      <c r="L24" s="265">
        <f>+SUM(L15:L23)</f>
        <v>0</v>
      </c>
      <c r="M24" s="264">
        <f>+SUM(M15:M23)</f>
        <v>0.002</v>
      </c>
      <c r="N24" s="512"/>
      <c r="O24" s="395">
        <f>+SUM(O15:O23)</f>
        <v>35265.85</v>
      </c>
      <c r="P24" s="396">
        <f>+SUM(P15:P23)</f>
        <v>37497.93</v>
      </c>
      <c r="Q24" s="50"/>
      <c r="R24" s="251"/>
      <c r="S24" s="251"/>
      <c r="T24" s="251"/>
      <c r="U24" s="251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36"/>
      <c r="B25" s="225" t="s">
        <v>155</v>
      </c>
      <c r="C25" s="149"/>
      <c r="D25" s="153"/>
      <c r="E25" s="306"/>
      <c r="F25" s="266"/>
      <c r="G25" s="255"/>
      <c r="H25" s="306"/>
      <c r="I25" s="266"/>
      <c r="J25" s="255"/>
      <c r="K25" s="306"/>
      <c r="L25" s="266"/>
      <c r="M25" s="255"/>
      <c r="N25" s="512"/>
      <c r="O25" s="397"/>
      <c r="P25" s="390"/>
      <c r="Q25" s="50"/>
      <c r="R25" s="251"/>
      <c r="S25" s="251"/>
      <c r="T25" s="251"/>
      <c r="U25" s="251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36"/>
      <c r="B26" s="226" t="s">
        <v>77</v>
      </c>
      <c r="C26" s="184"/>
      <c r="D26" s="185"/>
      <c r="E26" s="306"/>
      <c r="F26" s="285">
        <f>+'Cash-Flow-2017-Leva'!F26/1000</f>
        <v>0</v>
      </c>
      <c r="G26" s="284">
        <f>+'Cash-Flow-2017-Leva'!G26/1000</f>
        <v>0</v>
      </c>
      <c r="H26" s="306"/>
      <c r="I26" s="285">
        <f>+'Cash-Flow-2017-Leva'!I26/1000</f>
        <v>0</v>
      </c>
      <c r="J26" s="284">
        <f>+'Cash-Flow-2017-Leva'!J26/1000</f>
        <v>0</v>
      </c>
      <c r="K26" s="306"/>
      <c r="L26" s="285">
        <f>+'Cash-Flow-2017-Leva'!L26/1000</f>
        <v>0</v>
      </c>
      <c r="M26" s="284">
        <f>+'Cash-Flow-2017-Leva'!M26/1000</f>
        <v>0</v>
      </c>
      <c r="N26" s="512"/>
      <c r="O26" s="398">
        <f aca="true" t="shared" si="2" ref="O26:P28">+F26+I26+L26</f>
        <v>0</v>
      </c>
      <c r="P26" s="411">
        <f t="shared" si="2"/>
        <v>0</v>
      </c>
      <c r="Q26" s="50"/>
      <c r="R26" s="251"/>
      <c r="S26" s="251"/>
      <c r="T26" s="251"/>
      <c r="U26" s="251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36"/>
      <c r="B27" s="221" t="s">
        <v>81</v>
      </c>
      <c r="C27" s="180"/>
      <c r="D27" s="181"/>
      <c r="E27" s="306"/>
      <c r="F27" s="308">
        <f>+'Cash-Flow-2017-Leva'!F27/1000</f>
        <v>10.006</v>
      </c>
      <c r="G27" s="307">
        <f>+'Cash-Flow-2017-Leva'!G27/1000</f>
        <v>6.272</v>
      </c>
      <c r="H27" s="306"/>
      <c r="I27" s="308">
        <f>+'Cash-Flow-2017-Leva'!I27/1000</f>
        <v>0</v>
      </c>
      <c r="J27" s="307">
        <f>+'Cash-Flow-2017-Leva'!J27/1000</f>
        <v>0</v>
      </c>
      <c r="K27" s="306"/>
      <c r="L27" s="308">
        <f>+'Cash-Flow-2017-Leva'!L27/1000</f>
        <v>0</v>
      </c>
      <c r="M27" s="307">
        <f>+'Cash-Flow-2017-Leva'!M27/1000</f>
        <v>0</v>
      </c>
      <c r="N27" s="512"/>
      <c r="O27" s="393">
        <f t="shared" si="2"/>
        <v>10.006</v>
      </c>
      <c r="P27" s="446">
        <f t="shared" si="2"/>
        <v>6.272</v>
      </c>
      <c r="Q27" s="50"/>
      <c r="R27" s="251"/>
      <c r="S27" s="251"/>
      <c r="T27" s="251"/>
      <c r="U27" s="251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36"/>
      <c r="B28" s="489" t="s">
        <v>156</v>
      </c>
      <c r="C28" s="182"/>
      <c r="D28" s="183"/>
      <c r="E28" s="306"/>
      <c r="F28" s="297">
        <f>+'Cash-Flow-2017-Leva'!F28/1000</f>
        <v>0</v>
      </c>
      <c r="G28" s="296">
        <f>+'Cash-Flow-2017-Leva'!G28/1000</f>
        <v>0</v>
      </c>
      <c r="H28" s="306"/>
      <c r="I28" s="297">
        <f>+'Cash-Flow-2017-Leva'!I28/1000</f>
        <v>0</v>
      </c>
      <c r="J28" s="296">
        <f>+'Cash-Flow-2017-Leva'!J28/1000</f>
        <v>0</v>
      </c>
      <c r="K28" s="306"/>
      <c r="L28" s="297">
        <f>+'Cash-Flow-2017-Leva'!L28/1000</f>
        <v>0</v>
      </c>
      <c r="M28" s="296">
        <f>+'Cash-Flow-2017-Leva'!M28/1000</f>
        <v>0</v>
      </c>
      <c r="N28" s="512"/>
      <c r="O28" s="394">
        <f t="shared" si="2"/>
        <v>0</v>
      </c>
      <c r="P28" s="417">
        <f t="shared" si="2"/>
        <v>0</v>
      </c>
      <c r="Q28" s="50"/>
      <c r="R28" s="251"/>
      <c r="S28" s="251"/>
      <c r="T28" s="251"/>
      <c r="U28" s="251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36"/>
      <c r="B29" s="172" t="s">
        <v>285</v>
      </c>
      <c r="C29" s="173"/>
      <c r="D29" s="174"/>
      <c r="E29" s="306"/>
      <c r="F29" s="265">
        <f>+SUM(F26:F28)</f>
        <v>10.006</v>
      </c>
      <c r="G29" s="264">
        <f>+SUM(G26:G28)</f>
        <v>6.272</v>
      </c>
      <c r="H29" s="306"/>
      <c r="I29" s="265">
        <f>+SUM(I26:I28)</f>
        <v>0</v>
      </c>
      <c r="J29" s="264">
        <f>+SUM(J26:J28)</f>
        <v>0</v>
      </c>
      <c r="K29" s="306"/>
      <c r="L29" s="265">
        <f>+SUM(L26:L28)</f>
        <v>0</v>
      </c>
      <c r="M29" s="264">
        <f>+SUM(M26:M28)</f>
        <v>0</v>
      </c>
      <c r="N29" s="512"/>
      <c r="O29" s="395">
        <f>+SUM(O26:O28)</f>
        <v>10.006</v>
      </c>
      <c r="P29" s="396">
        <f>+SUM(P26:P28)</f>
        <v>6.272</v>
      </c>
      <c r="Q29" s="50"/>
      <c r="R29" s="251"/>
      <c r="S29" s="251"/>
      <c r="T29" s="251"/>
      <c r="U29" s="251"/>
      <c r="V29" s="2"/>
      <c r="W29" s="2"/>
      <c r="X29" s="2"/>
      <c r="Y29" s="2"/>
      <c r="Z29" s="2"/>
      <c r="AA29" s="2"/>
      <c r="AB29" s="2"/>
      <c r="AC29" s="2"/>
    </row>
    <row r="30" spans="1:29" s="3" customFormat="1" ht="6" customHeight="1">
      <c r="A30" s="136"/>
      <c r="B30" s="186"/>
      <c r="C30" s="187"/>
      <c r="D30" s="188"/>
      <c r="E30" s="306"/>
      <c r="F30" s="267"/>
      <c r="G30" s="257"/>
      <c r="H30" s="306"/>
      <c r="I30" s="267"/>
      <c r="J30" s="257"/>
      <c r="K30" s="306"/>
      <c r="L30" s="267"/>
      <c r="M30" s="257"/>
      <c r="N30" s="512"/>
      <c r="O30" s="399"/>
      <c r="P30" s="392"/>
      <c r="Q30" s="50"/>
      <c r="R30" s="251"/>
      <c r="S30" s="251"/>
      <c r="T30" s="251"/>
      <c r="U30" s="251"/>
      <c r="V30" s="2"/>
      <c r="W30" s="2"/>
      <c r="X30" s="2"/>
      <c r="Y30" s="2"/>
      <c r="Z30" s="2"/>
      <c r="AA30" s="2"/>
      <c r="AB30" s="2"/>
      <c r="AC30" s="2"/>
    </row>
    <row r="31" spans="1:29" s="3" customFormat="1" ht="15.75" customHeight="1" hidden="1">
      <c r="A31" s="136"/>
      <c r="B31" s="227" t="s">
        <v>101</v>
      </c>
      <c r="C31" s="150"/>
      <c r="D31" s="155"/>
      <c r="E31" s="306"/>
      <c r="F31" s="269"/>
      <c r="G31" s="268"/>
      <c r="H31" s="306"/>
      <c r="I31" s="269"/>
      <c r="J31" s="268"/>
      <c r="K31" s="306"/>
      <c r="L31" s="269"/>
      <c r="M31" s="268"/>
      <c r="N31" s="512"/>
      <c r="O31" s="400"/>
      <c r="P31" s="401"/>
      <c r="Q31" s="50"/>
      <c r="R31" s="251"/>
      <c r="S31" s="251"/>
      <c r="T31" s="251"/>
      <c r="U31" s="251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36"/>
      <c r="B32" s="228" t="s">
        <v>80</v>
      </c>
      <c r="C32" s="151"/>
      <c r="D32" s="156"/>
      <c r="E32" s="306"/>
      <c r="F32" s="271"/>
      <c r="G32" s="270"/>
      <c r="H32" s="306"/>
      <c r="I32" s="271"/>
      <c r="J32" s="270"/>
      <c r="K32" s="306"/>
      <c r="L32" s="271"/>
      <c r="M32" s="270"/>
      <c r="N32" s="512"/>
      <c r="O32" s="402"/>
      <c r="P32" s="403"/>
      <c r="Q32" s="50"/>
      <c r="R32" s="251"/>
      <c r="S32" s="251"/>
      <c r="T32" s="251"/>
      <c r="U32" s="251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36"/>
      <c r="B33" s="229" t="s">
        <v>90</v>
      </c>
      <c r="C33" s="151"/>
      <c r="D33" s="156"/>
      <c r="E33" s="306"/>
      <c r="F33" s="273"/>
      <c r="G33" s="272"/>
      <c r="H33" s="306"/>
      <c r="I33" s="273"/>
      <c r="J33" s="272"/>
      <c r="K33" s="306"/>
      <c r="L33" s="273"/>
      <c r="M33" s="272"/>
      <c r="N33" s="512"/>
      <c r="O33" s="404"/>
      <c r="P33" s="405"/>
      <c r="Q33" s="50"/>
      <c r="R33" s="251"/>
      <c r="S33" s="251"/>
      <c r="T33" s="251"/>
      <c r="U33" s="251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36"/>
      <c r="B34" s="229" t="s">
        <v>82</v>
      </c>
      <c r="C34" s="151"/>
      <c r="D34" s="156"/>
      <c r="E34" s="306"/>
      <c r="F34" s="273"/>
      <c r="G34" s="272"/>
      <c r="H34" s="306"/>
      <c r="I34" s="273"/>
      <c r="J34" s="272"/>
      <c r="K34" s="306"/>
      <c r="L34" s="273"/>
      <c r="M34" s="272"/>
      <c r="N34" s="512"/>
      <c r="O34" s="404"/>
      <c r="P34" s="405"/>
      <c r="Q34" s="50"/>
      <c r="R34" s="251"/>
      <c r="S34" s="251"/>
      <c r="T34" s="251"/>
      <c r="U34" s="251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36"/>
      <c r="B35" s="230" t="s">
        <v>83</v>
      </c>
      <c r="C35" s="151"/>
      <c r="D35" s="156"/>
      <c r="E35" s="306"/>
      <c r="F35" s="275"/>
      <c r="G35" s="274"/>
      <c r="H35" s="306"/>
      <c r="I35" s="275"/>
      <c r="J35" s="274"/>
      <c r="K35" s="306"/>
      <c r="L35" s="275"/>
      <c r="M35" s="274"/>
      <c r="N35" s="512"/>
      <c r="O35" s="406"/>
      <c r="P35" s="407"/>
      <c r="Q35" s="50"/>
      <c r="R35" s="251"/>
      <c r="S35" s="251"/>
      <c r="T35" s="251"/>
      <c r="U35" s="251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>
      <c r="A36" s="136"/>
      <c r="B36" s="492" t="s">
        <v>286</v>
      </c>
      <c r="C36" s="173"/>
      <c r="D36" s="174"/>
      <c r="E36" s="306"/>
      <c r="F36" s="265">
        <f>+'Cash-Flow-2017-Leva'!F36/1000</f>
        <v>-356.331</v>
      </c>
      <c r="G36" s="264">
        <f>+'Cash-Flow-2017-Leva'!G36/1000</f>
        <v>-351.109</v>
      </c>
      <c r="H36" s="306"/>
      <c r="I36" s="265">
        <f>+'Cash-Flow-2017-Leva'!I36/1000</f>
        <v>0</v>
      </c>
      <c r="J36" s="264">
        <f>+'Cash-Flow-2017-Leva'!J36/1000</f>
        <v>0</v>
      </c>
      <c r="K36" s="306"/>
      <c r="L36" s="265">
        <f>+'Cash-Flow-2017-Leva'!L36/1000</f>
        <v>0</v>
      </c>
      <c r="M36" s="264">
        <f>+'Cash-Flow-2017-Leva'!M36/1000</f>
        <v>0</v>
      </c>
      <c r="N36" s="512"/>
      <c r="O36" s="395">
        <f aca="true" t="shared" si="3" ref="O36:P39">+F36+I36+L36</f>
        <v>-356.331</v>
      </c>
      <c r="P36" s="396">
        <f t="shared" si="3"/>
        <v>-351.109</v>
      </c>
      <c r="Q36" s="50"/>
      <c r="R36" s="251"/>
      <c r="S36" s="251"/>
      <c r="T36" s="251"/>
      <c r="U36" s="251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36"/>
      <c r="B37" s="231" t="s">
        <v>133</v>
      </c>
      <c r="C37" s="191"/>
      <c r="D37" s="192"/>
      <c r="E37" s="306"/>
      <c r="F37" s="310">
        <f>+'Cash-Flow-2017-Leva'!F37/1000</f>
        <v>-6.882</v>
      </c>
      <c r="G37" s="309">
        <f>+'Cash-Flow-2017-Leva'!G37/1000</f>
        <v>-14.241</v>
      </c>
      <c r="H37" s="306"/>
      <c r="I37" s="310">
        <f>+'Cash-Flow-2017-Leva'!I37/1000</f>
        <v>0</v>
      </c>
      <c r="J37" s="309">
        <f>+'Cash-Flow-2017-Leva'!J37/1000</f>
        <v>0</v>
      </c>
      <c r="K37" s="306"/>
      <c r="L37" s="310">
        <f>+'Cash-Flow-2017-Leva'!L37/1000</f>
        <v>0</v>
      </c>
      <c r="M37" s="309">
        <f>+'Cash-Flow-2017-Leva'!M37/1000</f>
        <v>0</v>
      </c>
      <c r="N37" s="512"/>
      <c r="O37" s="408">
        <f t="shared" si="3"/>
        <v>-6.882</v>
      </c>
      <c r="P37" s="447">
        <f t="shared" si="3"/>
        <v>-14.241</v>
      </c>
      <c r="Q37" s="50"/>
      <c r="R37" s="251"/>
      <c r="S37" s="251"/>
      <c r="T37" s="251"/>
      <c r="U37" s="251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36"/>
      <c r="B38" s="232" t="s">
        <v>153</v>
      </c>
      <c r="C38" s="193"/>
      <c r="D38" s="194"/>
      <c r="E38" s="306"/>
      <c r="F38" s="312">
        <f>+'Cash-Flow-2017-Leva'!F38/1000</f>
        <v>-61.361</v>
      </c>
      <c r="G38" s="311">
        <f>+'Cash-Flow-2017-Leva'!G38/1000</f>
        <v>-79.007</v>
      </c>
      <c r="H38" s="306"/>
      <c r="I38" s="312">
        <f>+'Cash-Flow-2017-Leva'!I38/1000</f>
        <v>0</v>
      </c>
      <c r="J38" s="311">
        <f>+'Cash-Flow-2017-Leva'!J38/1000</f>
        <v>0</v>
      </c>
      <c r="K38" s="306"/>
      <c r="L38" s="312">
        <f>+'Cash-Flow-2017-Leva'!L38/1000</f>
        <v>0</v>
      </c>
      <c r="M38" s="311">
        <f>+'Cash-Flow-2017-Leva'!M38/1000</f>
        <v>0</v>
      </c>
      <c r="N38" s="512"/>
      <c r="O38" s="409">
        <f t="shared" si="3"/>
        <v>-61.361</v>
      </c>
      <c r="P38" s="448">
        <f t="shared" si="3"/>
        <v>-79.007</v>
      </c>
      <c r="Q38" s="50"/>
      <c r="R38" s="251"/>
      <c r="S38" s="251"/>
      <c r="T38" s="251"/>
      <c r="U38" s="251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36"/>
      <c r="B39" s="233" t="s">
        <v>134</v>
      </c>
      <c r="C39" s="195"/>
      <c r="D39" s="196"/>
      <c r="E39" s="306"/>
      <c r="F39" s="314">
        <f>+'Cash-Flow-2017-Leva'!F39/1000</f>
        <v>0</v>
      </c>
      <c r="G39" s="313">
        <f>+'Cash-Flow-2017-Leva'!G39/1000</f>
        <v>0</v>
      </c>
      <c r="H39" s="306"/>
      <c r="I39" s="314">
        <f>+'Cash-Flow-2017-Leva'!I39/1000</f>
        <v>0</v>
      </c>
      <c r="J39" s="313">
        <f>+'Cash-Flow-2017-Leva'!J39/1000</f>
        <v>0</v>
      </c>
      <c r="K39" s="306"/>
      <c r="L39" s="314">
        <f>+'Cash-Flow-2017-Leva'!L39/1000</f>
        <v>0</v>
      </c>
      <c r="M39" s="313">
        <f>+'Cash-Flow-2017-Leva'!M39/1000</f>
        <v>0</v>
      </c>
      <c r="N39" s="512"/>
      <c r="O39" s="410">
        <f t="shared" si="3"/>
        <v>0</v>
      </c>
      <c r="P39" s="449">
        <f t="shared" si="3"/>
        <v>0</v>
      </c>
      <c r="Q39" s="50"/>
      <c r="R39" s="251"/>
      <c r="S39" s="251"/>
      <c r="T39" s="251"/>
      <c r="U39" s="251"/>
      <c r="V39" s="2"/>
      <c r="W39" s="2"/>
      <c r="X39" s="2"/>
      <c r="Y39" s="2"/>
      <c r="Z39" s="2"/>
      <c r="AA39" s="2"/>
      <c r="AB39" s="2"/>
      <c r="AC39" s="2"/>
    </row>
    <row r="40" spans="1:29" s="3" customFormat="1" ht="6" customHeight="1">
      <c r="A40" s="136"/>
      <c r="B40" s="189"/>
      <c r="C40" s="190"/>
      <c r="D40" s="154"/>
      <c r="E40" s="306"/>
      <c r="F40" s="267"/>
      <c r="G40" s="257"/>
      <c r="H40" s="306"/>
      <c r="I40" s="267"/>
      <c r="J40" s="257"/>
      <c r="K40" s="306"/>
      <c r="L40" s="267"/>
      <c r="M40" s="257"/>
      <c r="N40" s="512"/>
      <c r="O40" s="399"/>
      <c r="P40" s="392"/>
      <c r="Q40" s="50"/>
      <c r="R40" s="251"/>
      <c r="S40" s="251"/>
      <c r="T40" s="251"/>
      <c r="U40" s="251"/>
      <c r="V40" s="2"/>
      <c r="W40" s="2"/>
      <c r="X40" s="2"/>
      <c r="Y40" s="2"/>
      <c r="Z40" s="2"/>
      <c r="AA40" s="2"/>
      <c r="AB40" s="2"/>
      <c r="AC40" s="2"/>
    </row>
    <row r="41" spans="1:29" s="3" customFormat="1" ht="15.75">
      <c r="A41" s="136"/>
      <c r="B41" s="172" t="s">
        <v>85</v>
      </c>
      <c r="C41" s="173"/>
      <c r="D41" s="174"/>
      <c r="E41" s="306"/>
      <c r="F41" s="265">
        <f>+'Cash-Flow-2017-Leva'!F41/1000</f>
        <v>19.978</v>
      </c>
      <c r="G41" s="264">
        <f>+'Cash-Flow-2017-Leva'!G41/1000</f>
        <v>10.297</v>
      </c>
      <c r="H41" s="306"/>
      <c r="I41" s="265">
        <f>+'Cash-Flow-2017-Leva'!I41/1000</f>
        <v>0</v>
      </c>
      <c r="J41" s="264">
        <f>+'Cash-Flow-2017-Leva'!J41/1000</f>
        <v>0</v>
      </c>
      <c r="K41" s="306"/>
      <c r="L41" s="265">
        <f>+'Cash-Flow-2017-Leva'!L41/1000</f>
        <v>0</v>
      </c>
      <c r="M41" s="264">
        <f>+'Cash-Flow-2017-Leva'!M41/1000</f>
        <v>0</v>
      </c>
      <c r="N41" s="512"/>
      <c r="O41" s="395">
        <f>+F41+I41+L41</f>
        <v>19.978</v>
      </c>
      <c r="P41" s="396">
        <f>+G41+J41+M41</f>
        <v>10.297</v>
      </c>
      <c r="Q41" s="50"/>
      <c r="R41" s="251"/>
      <c r="S41" s="251"/>
      <c r="T41" s="251"/>
      <c r="U41" s="251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36"/>
      <c r="B42" s="225" t="s">
        <v>63</v>
      </c>
      <c r="C42" s="149"/>
      <c r="D42" s="153"/>
      <c r="E42" s="306"/>
      <c r="F42" s="266">
        <f>+'Cash-Flow-2017-Leva'!F42/1000</f>
        <v>0</v>
      </c>
      <c r="G42" s="255">
        <f>+'Cash-Flow-2017-Leva'!G42/1000</f>
        <v>0</v>
      </c>
      <c r="H42" s="306"/>
      <c r="I42" s="266">
        <f>+'Cash-Flow-2017-Leva'!I42/1000</f>
        <v>0</v>
      </c>
      <c r="J42" s="255">
        <f>+'Cash-Flow-2017-Leva'!J42/1000</f>
        <v>0</v>
      </c>
      <c r="K42" s="306"/>
      <c r="L42" s="266">
        <f>+'Cash-Flow-2017-Leva'!L42/1000</f>
        <v>0</v>
      </c>
      <c r="M42" s="255">
        <f>+'Cash-Flow-2017-Leva'!M42/1000</f>
        <v>0</v>
      </c>
      <c r="N42" s="512"/>
      <c r="O42" s="397"/>
      <c r="P42" s="390"/>
      <c r="Q42" s="50"/>
      <c r="R42" s="251"/>
      <c r="S42" s="251"/>
      <c r="T42" s="251"/>
      <c r="U42" s="251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36"/>
      <c r="B43" s="226" t="s">
        <v>64</v>
      </c>
      <c r="C43" s="184"/>
      <c r="D43" s="185"/>
      <c r="E43" s="306"/>
      <c r="F43" s="285">
        <f>+'Cash-Flow-2017-Leva'!F43/1000</f>
        <v>1.647</v>
      </c>
      <c r="G43" s="284">
        <f>+'Cash-Flow-2017-Leva'!G43/1000</f>
        <v>-5.724</v>
      </c>
      <c r="H43" s="306"/>
      <c r="I43" s="285">
        <f>+'Cash-Flow-2017-Leva'!I43/1000</f>
        <v>0</v>
      </c>
      <c r="J43" s="284">
        <f>+'Cash-Flow-2017-Leva'!J43/1000</f>
        <v>0</v>
      </c>
      <c r="K43" s="306"/>
      <c r="L43" s="285">
        <f>+'Cash-Flow-2017-Leva'!L43/1000</f>
        <v>0</v>
      </c>
      <c r="M43" s="284">
        <f>+'Cash-Flow-2017-Leva'!M43/1000</f>
        <v>0</v>
      </c>
      <c r="N43" s="512"/>
      <c r="O43" s="398">
        <f aca="true" t="shared" si="4" ref="O43:P46">+F43+I43+L43</f>
        <v>1.647</v>
      </c>
      <c r="P43" s="411">
        <f t="shared" si="4"/>
        <v>-5.724</v>
      </c>
      <c r="Q43" s="50"/>
      <c r="R43" s="251"/>
      <c r="S43" s="251"/>
      <c r="T43" s="251"/>
      <c r="U43" s="251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36"/>
      <c r="B44" s="221" t="s">
        <v>65</v>
      </c>
      <c r="C44" s="180"/>
      <c r="D44" s="181"/>
      <c r="E44" s="306"/>
      <c r="F44" s="308">
        <f>+'Cash-Flow-2017-Leva'!F44/1000</f>
        <v>3022.082</v>
      </c>
      <c r="G44" s="307">
        <f>+'Cash-Flow-2017-Leva'!G44/1000</f>
        <v>2983.921</v>
      </c>
      <c r="H44" s="306"/>
      <c r="I44" s="308">
        <f>+'Cash-Flow-2017-Leva'!I44/1000</f>
        <v>246.229</v>
      </c>
      <c r="J44" s="307">
        <f>+'Cash-Flow-2017-Leva'!J44/1000</f>
        <v>479.35</v>
      </c>
      <c r="K44" s="306"/>
      <c r="L44" s="308">
        <f>+'Cash-Flow-2017-Leva'!L44/1000</f>
        <v>0</v>
      </c>
      <c r="M44" s="307">
        <f>+'Cash-Flow-2017-Leva'!M44/1000</f>
        <v>0</v>
      </c>
      <c r="N44" s="512"/>
      <c r="O44" s="393">
        <f t="shared" si="4"/>
        <v>3268.3109999999997</v>
      </c>
      <c r="P44" s="446">
        <f t="shared" si="4"/>
        <v>3463.2709999999997</v>
      </c>
      <c r="Q44" s="50"/>
      <c r="R44" s="251"/>
      <c r="S44" s="251"/>
      <c r="T44" s="251"/>
      <c r="U44" s="251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36"/>
      <c r="B45" s="490" t="s">
        <v>281</v>
      </c>
      <c r="C45" s="180"/>
      <c r="D45" s="181"/>
      <c r="E45" s="306"/>
      <c r="F45" s="308">
        <f>+'Cash-Flow-2017-Leva'!F45/1000</f>
        <v>0</v>
      </c>
      <c r="G45" s="307">
        <f>+'Cash-Flow-2017-Leva'!G45/1000</f>
        <v>0</v>
      </c>
      <c r="H45" s="306"/>
      <c r="I45" s="308">
        <f>+'Cash-Flow-2017-Leva'!I45/1000</f>
        <v>174.8</v>
      </c>
      <c r="J45" s="307">
        <f>+'Cash-Flow-2017-Leva'!J45/1000</f>
        <v>118.885</v>
      </c>
      <c r="K45" s="306"/>
      <c r="L45" s="308">
        <f>+'Cash-Flow-2017-Leva'!L45/1000</f>
        <v>0</v>
      </c>
      <c r="M45" s="307">
        <f>+'Cash-Flow-2017-Leva'!M45/1000</f>
        <v>0</v>
      </c>
      <c r="N45" s="512"/>
      <c r="O45" s="393">
        <f t="shared" si="4"/>
        <v>174.8</v>
      </c>
      <c r="P45" s="446">
        <f t="shared" si="4"/>
        <v>118.885</v>
      </c>
      <c r="Q45" s="50"/>
      <c r="R45" s="251"/>
      <c r="S45" s="251"/>
      <c r="T45" s="251"/>
      <c r="U45" s="251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36"/>
      <c r="B46" s="222" t="s">
        <v>66</v>
      </c>
      <c r="C46" s="182"/>
      <c r="D46" s="183"/>
      <c r="E46" s="306"/>
      <c r="F46" s="297">
        <f>+'Cash-Flow-2017-Leva'!F46/1000</f>
        <v>345.656</v>
      </c>
      <c r="G46" s="296">
        <f>+'Cash-Flow-2017-Leva'!G46/1000</f>
        <v>242.863</v>
      </c>
      <c r="H46" s="306"/>
      <c r="I46" s="297">
        <f>+'Cash-Flow-2017-Leva'!I46/1000</f>
        <v>0</v>
      </c>
      <c r="J46" s="296">
        <f>+'Cash-Flow-2017-Leva'!J46/1000</f>
        <v>0</v>
      </c>
      <c r="K46" s="306"/>
      <c r="L46" s="297">
        <f>+'Cash-Flow-2017-Leva'!L46/1000</f>
        <v>0</v>
      </c>
      <c r="M46" s="296">
        <f>+'Cash-Flow-2017-Leva'!M46/1000</f>
        <v>0</v>
      </c>
      <c r="N46" s="512"/>
      <c r="O46" s="394">
        <f t="shared" si="4"/>
        <v>345.656</v>
      </c>
      <c r="P46" s="417">
        <f t="shared" si="4"/>
        <v>242.863</v>
      </c>
      <c r="Q46" s="50"/>
      <c r="R46" s="251"/>
      <c r="S46" s="251"/>
      <c r="T46" s="251"/>
      <c r="U46" s="251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36"/>
      <c r="B47" s="172" t="s">
        <v>142</v>
      </c>
      <c r="C47" s="173"/>
      <c r="D47" s="174"/>
      <c r="E47" s="306"/>
      <c r="F47" s="265">
        <f>+SUM(F43:F46)</f>
        <v>3369.3849999999998</v>
      </c>
      <c r="G47" s="264">
        <f>+SUM(G43:G46)</f>
        <v>3221.0599999999995</v>
      </c>
      <c r="H47" s="306"/>
      <c r="I47" s="265">
        <f>+SUM(I43:I46)</f>
        <v>421.029</v>
      </c>
      <c r="J47" s="264">
        <f>+SUM(J43:J46)</f>
        <v>598.235</v>
      </c>
      <c r="K47" s="306"/>
      <c r="L47" s="265">
        <f>+SUM(L43:L46)</f>
        <v>0</v>
      </c>
      <c r="M47" s="264">
        <f>+SUM(M43:M46)</f>
        <v>0</v>
      </c>
      <c r="N47" s="512"/>
      <c r="O47" s="395">
        <f>+SUM(O43:O46)</f>
        <v>3790.4139999999998</v>
      </c>
      <c r="P47" s="396">
        <f>+SUM(P43:P46)</f>
        <v>3819.2949999999996</v>
      </c>
      <c r="Q47" s="50"/>
      <c r="R47" s="251"/>
      <c r="S47" s="251"/>
      <c r="T47" s="251"/>
      <c r="U47" s="251"/>
      <c r="V47" s="2"/>
      <c r="W47" s="2"/>
      <c r="X47" s="2"/>
      <c r="Y47" s="2"/>
      <c r="Z47" s="2"/>
      <c r="AA47" s="2"/>
      <c r="AB47" s="2"/>
      <c r="AC47" s="2"/>
    </row>
    <row r="48" spans="1:29" s="3" customFormat="1" ht="6" customHeight="1">
      <c r="A48" s="115"/>
      <c r="B48" s="208"/>
      <c r="C48" s="187"/>
      <c r="D48" s="188"/>
      <c r="E48" s="256"/>
      <c r="F48" s="285"/>
      <c r="G48" s="284"/>
      <c r="H48" s="256"/>
      <c r="I48" s="285"/>
      <c r="J48" s="284"/>
      <c r="K48" s="256"/>
      <c r="L48" s="285"/>
      <c r="M48" s="284"/>
      <c r="N48" s="513"/>
      <c r="O48" s="398"/>
      <c r="P48" s="411"/>
      <c r="Q48" s="31"/>
      <c r="R48" s="251"/>
      <c r="S48" s="251"/>
      <c r="T48" s="251"/>
      <c r="U48" s="251"/>
      <c r="V48" s="2"/>
      <c r="W48" s="2"/>
      <c r="X48" s="2"/>
      <c r="Y48" s="2"/>
      <c r="Z48" s="2"/>
      <c r="AA48" s="2"/>
      <c r="AB48" s="2"/>
      <c r="AC48" s="2"/>
    </row>
    <row r="49" spans="1:29" s="3" customFormat="1" ht="16.5" thickBot="1">
      <c r="A49" s="136"/>
      <c r="B49" s="234" t="s">
        <v>115</v>
      </c>
      <c r="C49" s="209"/>
      <c r="D49" s="210"/>
      <c r="E49" s="306"/>
      <c r="F49" s="287">
        <f>+F24+F29+F36+F41+F47</f>
        <v>38308.99900000001</v>
      </c>
      <c r="G49" s="286">
        <f>+G24+G29+G36+G41+G47</f>
        <v>40384.958</v>
      </c>
      <c r="H49" s="306"/>
      <c r="I49" s="287">
        <f>+I24+I29+I36+I41+I47</f>
        <v>420.918</v>
      </c>
      <c r="J49" s="286">
        <f>+J24+J29+J36+J41+J47</f>
        <v>597.725</v>
      </c>
      <c r="K49" s="306"/>
      <c r="L49" s="287">
        <f>+L24+L29+L36+L41+L47</f>
        <v>0</v>
      </c>
      <c r="M49" s="286">
        <f>+M24+M29+M36+M41+M47</f>
        <v>0.002</v>
      </c>
      <c r="N49" s="512"/>
      <c r="O49" s="412">
        <f>+O24+O29+O36+O41+O47</f>
        <v>38729.917</v>
      </c>
      <c r="P49" s="413">
        <f>+P24+P29+P36+P41+P47</f>
        <v>40982.685</v>
      </c>
      <c r="Q49" s="138"/>
      <c r="R49" s="251"/>
      <c r="S49" s="251"/>
      <c r="T49" s="251"/>
      <c r="U49" s="251"/>
      <c r="V49" s="2"/>
      <c r="W49" s="2"/>
      <c r="X49" s="2"/>
      <c r="Y49" s="2"/>
      <c r="Z49" s="2"/>
      <c r="AA49" s="2"/>
      <c r="AB49" s="2"/>
      <c r="AC49" s="2"/>
    </row>
    <row r="50" spans="1:29" s="3" customFormat="1" ht="15.75">
      <c r="A50" s="136"/>
      <c r="B50" s="223" t="s">
        <v>89</v>
      </c>
      <c r="C50" s="164"/>
      <c r="D50" s="165"/>
      <c r="E50" s="306"/>
      <c r="F50" s="267"/>
      <c r="G50" s="257"/>
      <c r="H50" s="306"/>
      <c r="I50" s="267"/>
      <c r="J50" s="257"/>
      <c r="K50" s="306"/>
      <c r="L50" s="267"/>
      <c r="M50" s="257"/>
      <c r="N50" s="512"/>
      <c r="O50" s="399"/>
      <c r="P50" s="392"/>
      <c r="Q50" s="50"/>
      <c r="R50" s="251"/>
      <c r="S50" s="251"/>
      <c r="T50" s="251"/>
      <c r="U50" s="251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36"/>
      <c r="B51" s="225" t="s">
        <v>76</v>
      </c>
      <c r="C51" s="149"/>
      <c r="D51" s="153"/>
      <c r="E51" s="306"/>
      <c r="F51" s="267"/>
      <c r="G51" s="257"/>
      <c r="H51" s="306"/>
      <c r="I51" s="267"/>
      <c r="J51" s="257"/>
      <c r="K51" s="306"/>
      <c r="L51" s="267"/>
      <c r="M51" s="257"/>
      <c r="N51" s="512"/>
      <c r="O51" s="399"/>
      <c r="P51" s="392"/>
      <c r="Q51" s="50"/>
      <c r="R51" s="251"/>
      <c r="S51" s="251"/>
      <c r="T51" s="251"/>
      <c r="U51" s="251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36"/>
      <c r="B52" s="226" t="s">
        <v>94</v>
      </c>
      <c r="C52" s="184"/>
      <c r="D52" s="185"/>
      <c r="E52" s="306"/>
      <c r="F52" s="267">
        <f>+'Cash-Flow-2017-Leva'!F52/1000</f>
        <v>131151.643</v>
      </c>
      <c r="G52" s="257">
        <f>+'Cash-Flow-2017-Leva'!G52/1000</f>
        <v>126524.928</v>
      </c>
      <c r="H52" s="306"/>
      <c r="I52" s="267">
        <f>+'Cash-Flow-2017-Leva'!I52/1000</f>
        <v>2584.98</v>
      </c>
      <c r="J52" s="257">
        <f>+'Cash-Flow-2017-Leva'!J52/1000</f>
        <v>1612.759</v>
      </c>
      <c r="K52" s="306"/>
      <c r="L52" s="267">
        <f>+'Cash-Flow-2017-Leva'!L52/1000</f>
        <v>0</v>
      </c>
      <c r="M52" s="257">
        <f>+'Cash-Flow-2017-Leva'!M52/1000</f>
        <v>0</v>
      </c>
      <c r="N52" s="512"/>
      <c r="O52" s="398">
        <f aca="true" t="shared" si="5" ref="O52:P56">+F52+I52+L52</f>
        <v>133736.62300000002</v>
      </c>
      <c r="P52" s="392">
        <f t="shared" si="5"/>
        <v>128137.687</v>
      </c>
      <c r="Q52" s="50"/>
      <c r="R52" s="251"/>
      <c r="S52" s="251"/>
      <c r="T52" s="251"/>
      <c r="U52" s="251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36"/>
      <c r="B53" s="221" t="s">
        <v>86</v>
      </c>
      <c r="C53" s="180"/>
      <c r="D53" s="181"/>
      <c r="E53" s="306"/>
      <c r="F53" s="297">
        <f>+'Cash-Flow-2017-Leva'!F53/1000</f>
        <v>1470.209</v>
      </c>
      <c r="G53" s="296">
        <f>+'Cash-Flow-2017-Leva'!G53/1000</f>
        <v>2368.321</v>
      </c>
      <c r="H53" s="306"/>
      <c r="I53" s="297">
        <f>+'Cash-Flow-2017-Leva'!I53/1000</f>
        <v>0.318</v>
      </c>
      <c r="J53" s="296">
        <f>+'Cash-Flow-2017-Leva'!J53/1000</f>
        <v>0.322</v>
      </c>
      <c r="K53" s="306"/>
      <c r="L53" s="297">
        <f>+'Cash-Flow-2017-Leva'!L53/1000</f>
        <v>0</v>
      </c>
      <c r="M53" s="296">
        <f>+'Cash-Flow-2017-Leva'!M53/1000</f>
        <v>0</v>
      </c>
      <c r="N53" s="512"/>
      <c r="O53" s="394">
        <f t="shared" si="5"/>
        <v>1470.527</v>
      </c>
      <c r="P53" s="417">
        <f t="shared" si="5"/>
        <v>2368.643</v>
      </c>
      <c r="Q53" s="50"/>
      <c r="R53" s="251"/>
      <c r="S53" s="251"/>
      <c r="T53" s="251"/>
      <c r="U53" s="251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36"/>
      <c r="B54" s="221" t="s">
        <v>97</v>
      </c>
      <c r="C54" s="180"/>
      <c r="D54" s="181"/>
      <c r="E54" s="306"/>
      <c r="F54" s="297">
        <f>+'Cash-Flow-2017-Leva'!F54/1000</f>
        <v>810.187</v>
      </c>
      <c r="G54" s="296">
        <f>+'Cash-Flow-2017-Leva'!G54/1000</f>
        <v>1759.417</v>
      </c>
      <c r="H54" s="306"/>
      <c r="I54" s="297">
        <f>+'Cash-Flow-2017-Leva'!I54/1000</f>
        <v>0</v>
      </c>
      <c r="J54" s="296">
        <f>+'Cash-Flow-2017-Leva'!J54/1000</f>
        <v>0</v>
      </c>
      <c r="K54" s="306"/>
      <c r="L54" s="297">
        <f>+'Cash-Flow-2017-Leva'!L54/1000</f>
        <v>0</v>
      </c>
      <c r="M54" s="296">
        <f>+'Cash-Flow-2017-Leva'!M54/1000</f>
        <v>0</v>
      </c>
      <c r="N54" s="512"/>
      <c r="O54" s="394">
        <f t="shared" si="5"/>
        <v>810.187</v>
      </c>
      <c r="P54" s="417">
        <f t="shared" si="5"/>
        <v>1759.417</v>
      </c>
      <c r="Q54" s="50"/>
      <c r="R54" s="251"/>
      <c r="S54" s="251"/>
      <c r="T54" s="251"/>
      <c r="U54" s="251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36"/>
      <c r="B55" s="221" t="s">
        <v>67</v>
      </c>
      <c r="C55" s="180"/>
      <c r="D55" s="181"/>
      <c r="E55" s="306"/>
      <c r="F55" s="297">
        <f>+'Cash-Flow-2017-Leva'!F55/1000</f>
        <v>172740.778</v>
      </c>
      <c r="G55" s="296">
        <f>+'Cash-Flow-2017-Leva'!G55/1000</f>
        <v>162158.284</v>
      </c>
      <c r="H55" s="306"/>
      <c r="I55" s="297">
        <f>+'Cash-Flow-2017-Leva'!I55/1000</f>
        <v>635.846</v>
      </c>
      <c r="J55" s="296">
        <f>+'Cash-Flow-2017-Leva'!J55/1000</f>
        <v>479.133</v>
      </c>
      <c r="K55" s="306"/>
      <c r="L55" s="297">
        <f>+'Cash-Flow-2017-Leva'!L55/1000</f>
        <v>0</v>
      </c>
      <c r="M55" s="296">
        <f>+'Cash-Flow-2017-Leva'!M55/1000</f>
        <v>0</v>
      </c>
      <c r="N55" s="512"/>
      <c r="O55" s="394">
        <f t="shared" si="5"/>
        <v>173376.62399999998</v>
      </c>
      <c r="P55" s="417">
        <f t="shared" si="5"/>
        <v>162637.41700000002</v>
      </c>
      <c r="Q55" s="50"/>
      <c r="R55" s="251"/>
      <c r="S55" s="251"/>
      <c r="T55" s="251"/>
      <c r="U55" s="251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36"/>
      <c r="B56" s="222" t="s">
        <v>68</v>
      </c>
      <c r="C56" s="182"/>
      <c r="D56" s="183"/>
      <c r="E56" s="306"/>
      <c r="F56" s="297">
        <f>+'Cash-Flow-2017-Leva'!F56/1000</f>
        <v>33803.767</v>
      </c>
      <c r="G56" s="296">
        <f>+'Cash-Flow-2017-Leva'!G56/1000</f>
        <v>30907.579</v>
      </c>
      <c r="H56" s="306"/>
      <c r="I56" s="297">
        <f>+'Cash-Flow-2017-Leva'!I56/1000</f>
        <v>52.551</v>
      </c>
      <c r="J56" s="296">
        <f>+'Cash-Flow-2017-Leva'!J56/1000</f>
        <v>36.236</v>
      </c>
      <c r="K56" s="306"/>
      <c r="L56" s="297">
        <f>+'Cash-Flow-2017-Leva'!L56/1000</f>
        <v>0</v>
      </c>
      <c r="M56" s="296">
        <f>+'Cash-Flow-2017-Leva'!M56/1000</f>
        <v>0</v>
      </c>
      <c r="N56" s="512"/>
      <c r="O56" s="394">
        <f t="shared" si="5"/>
        <v>33856.318</v>
      </c>
      <c r="P56" s="417">
        <f t="shared" si="5"/>
        <v>30943.815000000002</v>
      </c>
      <c r="Q56" s="50"/>
      <c r="R56" s="251"/>
      <c r="S56" s="251"/>
      <c r="T56" s="251"/>
      <c r="U56" s="251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36"/>
      <c r="B57" s="175" t="s">
        <v>143</v>
      </c>
      <c r="C57" s="176"/>
      <c r="D57" s="177"/>
      <c r="E57" s="306"/>
      <c r="F57" s="291">
        <f>+SUM(F52:F56)</f>
        <v>339976.58400000003</v>
      </c>
      <c r="G57" s="290">
        <f>+SUM(G52:G56)</f>
        <v>323718.52900000004</v>
      </c>
      <c r="H57" s="306"/>
      <c r="I57" s="291">
        <f>+SUM(I52:I56)</f>
        <v>3273.695</v>
      </c>
      <c r="J57" s="290">
        <f>+SUM(J52:J56)</f>
        <v>2128.45</v>
      </c>
      <c r="K57" s="306"/>
      <c r="L57" s="291">
        <f>+SUM(L52:L56)</f>
        <v>0</v>
      </c>
      <c r="M57" s="290">
        <f>+SUM(M52:M56)</f>
        <v>0</v>
      </c>
      <c r="N57" s="512"/>
      <c r="O57" s="414">
        <f>+SUM(O52:O56)</f>
        <v>343250.279</v>
      </c>
      <c r="P57" s="415">
        <f>+SUM(P52:P56)</f>
        <v>325846.979</v>
      </c>
      <c r="Q57" s="50"/>
      <c r="R57" s="251"/>
      <c r="S57" s="251"/>
      <c r="T57" s="251"/>
      <c r="U57" s="251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36"/>
      <c r="B58" s="225" t="s">
        <v>87</v>
      </c>
      <c r="C58" s="149"/>
      <c r="D58" s="153"/>
      <c r="E58" s="306"/>
      <c r="F58" s="267"/>
      <c r="G58" s="257"/>
      <c r="H58" s="306"/>
      <c r="I58" s="267"/>
      <c r="J58" s="257"/>
      <c r="K58" s="306"/>
      <c r="L58" s="267"/>
      <c r="M58" s="257"/>
      <c r="N58" s="512"/>
      <c r="O58" s="399"/>
      <c r="P58" s="392"/>
      <c r="Q58" s="50"/>
      <c r="R58" s="251"/>
      <c r="S58" s="251"/>
      <c r="T58" s="251"/>
      <c r="U58" s="251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36"/>
      <c r="B59" s="226" t="s">
        <v>135</v>
      </c>
      <c r="C59" s="184"/>
      <c r="D59" s="185"/>
      <c r="E59" s="306"/>
      <c r="F59" s="267">
        <f>+'Cash-Flow-2017-Leva'!F59/1000</f>
        <v>0</v>
      </c>
      <c r="G59" s="257">
        <f>+'Cash-Flow-2017-Leva'!G59/1000</f>
        <v>0</v>
      </c>
      <c r="H59" s="306"/>
      <c r="I59" s="267">
        <f>+'Cash-Flow-2017-Leva'!I59/1000</f>
        <v>0</v>
      </c>
      <c r="J59" s="257">
        <f>+'Cash-Flow-2017-Leva'!J59/1000</f>
        <v>0</v>
      </c>
      <c r="K59" s="306"/>
      <c r="L59" s="267">
        <f>+'Cash-Flow-2017-Leva'!L59/1000</f>
        <v>0</v>
      </c>
      <c r="M59" s="257">
        <f>+'Cash-Flow-2017-Leva'!M59/1000</f>
        <v>0</v>
      </c>
      <c r="N59" s="512"/>
      <c r="O59" s="399">
        <f aca="true" t="shared" si="6" ref="O59:P63">+F59+I59+L59</f>
        <v>0</v>
      </c>
      <c r="P59" s="392">
        <f t="shared" si="6"/>
        <v>0</v>
      </c>
      <c r="Q59" s="50"/>
      <c r="R59" s="251"/>
      <c r="S59" s="251"/>
      <c r="T59" s="251"/>
      <c r="U59" s="251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36"/>
      <c r="B60" s="221" t="s">
        <v>136</v>
      </c>
      <c r="C60" s="180"/>
      <c r="D60" s="181"/>
      <c r="E60" s="306"/>
      <c r="F60" s="297">
        <f>+'Cash-Flow-2017-Leva'!F60/1000</f>
        <v>914.401</v>
      </c>
      <c r="G60" s="296">
        <f>+'Cash-Flow-2017-Leva'!G60/1000</f>
        <v>2382.41</v>
      </c>
      <c r="H60" s="306"/>
      <c r="I60" s="297">
        <f>+'Cash-Flow-2017-Leva'!I60/1000</f>
        <v>6498.745</v>
      </c>
      <c r="J60" s="296">
        <f>+'Cash-Flow-2017-Leva'!J60/1000</f>
        <v>3742.54</v>
      </c>
      <c r="K60" s="306"/>
      <c r="L60" s="297">
        <f>+'Cash-Flow-2017-Leva'!L60/1000</f>
        <v>0</v>
      </c>
      <c r="M60" s="296">
        <f>+'Cash-Flow-2017-Leva'!M60/1000</f>
        <v>0</v>
      </c>
      <c r="N60" s="512"/>
      <c r="O60" s="394">
        <f t="shared" si="6"/>
        <v>7413.146</v>
      </c>
      <c r="P60" s="417">
        <f t="shared" si="6"/>
        <v>6124.95</v>
      </c>
      <c r="Q60" s="50"/>
      <c r="R60" s="251"/>
      <c r="S60" s="251"/>
      <c r="T60" s="251"/>
      <c r="U60" s="251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36"/>
      <c r="B61" s="221" t="s">
        <v>137</v>
      </c>
      <c r="C61" s="180"/>
      <c r="D61" s="181"/>
      <c r="E61" s="306"/>
      <c r="F61" s="297">
        <f>+'Cash-Flow-2017-Leva'!F61/1000</f>
        <v>287.102</v>
      </c>
      <c r="G61" s="296">
        <f>+'Cash-Flow-2017-Leva'!G61/1000</f>
        <v>584.5</v>
      </c>
      <c r="H61" s="306"/>
      <c r="I61" s="297">
        <f>+'Cash-Flow-2017-Leva'!I61/1000</f>
        <v>72.336</v>
      </c>
      <c r="J61" s="296">
        <f>+'Cash-Flow-2017-Leva'!J61/1000</f>
        <v>315.037</v>
      </c>
      <c r="K61" s="306"/>
      <c r="L61" s="297">
        <f>+'Cash-Flow-2017-Leva'!L61/1000</f>
        <v>0</v>
      </c>
      <c r="M61" s="296">
        <f>+'Cash-Flow-2017-Leva'!M61/1000</f>
        <v>0</v>
      </c>
      <c r="N61" s="512"/>
      <c r="O61" s="394">
        <f t="shared" si="6"/>
        <v>359.438</v>
      </c>
      <c r="P61" s="417">
        <f t="shared" si="6"/>
        <v>899.537</v>
      </c>
      <c r="Q61" s="50"/>
      <c r="R61" s="251"/>
      <c r="S61" s="251"/>
      <c r="T61" s="251"/>
      <c r="U61" s="251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36"/>
      <c r="B62" s="222" t="s">
        <v>282</v>
      </c>
      <c r="C62" s="182"/>
      <c r="D62" s="183"/>
      <c r="E62" s="306"/>
      <c r="F62" s="316">
        <f>+'Cash-Flow-2017-Leva'!F62/1000</f>
        <v>0</v>
      </c>
      <c r="G62" s="315">
        <f>+'Cash-Flow-2017-Leva'!G62/1000</f>
        <v>0</v>
      </c>
      <c r="H62" s="306"/>
      <c r="I62" s="316">
        <f>+'Cash-Flow-2017-Leva'!I62/1000</f>
        <v>0</v>
      </c>
      <c r="J62" s="315">
        <f>+'Cash-Flow-2017-Leva'!J62/1000</f>
        <v>0</v>
      </c>
      <c r="K62" s="306"/>
      <c r="L62" s="316">
        <f>+'Cash-Flow-2017-Leva'!L62/1000</f>
        <v>0</v>
      </c>
      <c r="M62" s="315">
        <f>+'Cash-Flow-2017-Leva'!M62/1000</f>
        <v>0</v>
      </c>
      <c r="N62" s="512"/>
      <c r="O62" s="416">
        <f t="shared" si="6"/>
        <v>0</v>
      </c>
      <c r="P62" s="450">
        <f t="shared" si="6"/>
        <v>0</v>
      </c>
      <c r="Q62" s="50"/>
      <c r="R62" s="251"/>
      <c r="S62" s="251"/>
      <c r="T62" s="251"/>
      <c r="U62" s="251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36"/>
      <c r="B63" s="235" t="s">
        <v>121</v>
      </c>
      <c r="C63" s="200"/>
      <c r="D63" s="201"/>
      <c r="E63" s="306"/>
      <c r="F63" s="318">
        <f>+'Cash-Flow-2017-Leva'!F63/1000</f>
        <v>0</v>
      </c>
      <c r="G63" s="317">
        <f>+'Cash-Flow-2017-Leva'!G63/1000</f>
        <v>0</v>
      </c>
      <c r="H63" s="306"/>
      <c r="I63" s="318">
        <f>+'Cash-Flow-2017-Leva'!I63/1000</f>
        <v>0</v>
      </c>
      <c r="J63" s="317">
        <f>+'Cash-Flow-2017-Leva'!J63/1000</f>
        <v>0</v>
      </c>
      <c r="K63" s="306"/>
      <c r="L63" s="318">
        <f>+'Cash-Flow-2017-Leva'!L63/1000</f>
        <v>0</v>
      </c>
      <c r="M63" s="317">
        <f>+'Cash-Flow-2017-Leva'!M63/1000</f>
        <v>0</v>
      </c>
      <c r="N63" s="512"/>
      <c r="O63" s="451">
        <f t="shared" si="6"/>
        <v>0</v>
      </c>
      <c r="P63" s="452">
        <f t="shared" si="6"/>
        <v>0</v>
      </c>
      <c r="Q63" s="50"/>
      <c r="R63" s="251"/>
      <c r="S63" s="251"/>
      <c r="T63" s="251"/>
      <c r="U63" s="251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36"/>
      <c r="B64" s="175" t="s">
        <v>144</v>
      </c>
      <c r="C64" s="176"/>
      <c r="D64" s="177"/>
      <c r="E64" s="306"/>
      <c r="F64" s="291">
        <f>+SUM(F59:F62)</f>
        <v>1201.503</v>
      </c>
      <c r="G64" s="290">
        <f>+SUM(G59:G62)</f>
        <v>2966.91</v>
      </c>
      <c r="H64" s="306"/>
      <c r="I64" s="291">
        <f>+SUM(I59:I62)</f>
        <v>6571.081</v>
      </c>
      <c r="J64" s="290">
        <f>+SUM(J59:J62)</f>
        <v>4057.5769999999998</v>
      </c>
      <c r="K64" s="306"/>
      <c r="L64" s="291">
        <f>+SUM(L59:L62)</f>
        <v>0</v>
      </c>
      <c r="M64" s="290">
        <f>+SUM(M59:M62)</f>
        <v>0</v>
      </c>
      <c r="N64" s="512"/>
      <c r="O64" s="414">
        <f>+SUM(O59:O62)</f>
        <v>7772.584</v>
      </c>
      <c r="P64" s="415">
        <f>+SUM(P59:P62)</f>
        <v>7024.487</v>
      </c>
      <c r="Q64" s="50"/>
      <c r="R64" s="251"/>
      <c r="S64" s="251"/>
      <c r="T64" s="251"/>
      <c r="U64" s="251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36"/>
      <c r="B65" s="225" t="s">
        <v>75</v>
      </c>
      <c r="C65" s="149"/>
      <c r="D65" s="153"/>
      <c r="E65" s="306"/>
      <c r="F65" s="297"/>
      <c r="G65" s="296"/>
      <c r="H65" s="306"/>
      <c r="I65" s="297"/>
      <c r="J65" s="296"/>
      <c r="K65" s="306"/>
      <c r="L65" s="297"/>
      <c r="M65" s="296"/>
      <c r="N65" s="512"/>
      <c r="O65" s="394"/>
      <c r="P65" s="417"/>
      <c r="Q65" s="50"/>
      <c r="R65" s="251"/>
      <c r="S65" s="251"/>
      <c r="T65" s="251"/>
      <c r="U65" s="251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36"/>
      <c r="B66" s="226" t="s">
        <v>283</v>
      </c>
      <c r="C66" s="184"/>
      <c r="D66" s="185"/>
      <c r="E66" s="306"/>
      <c r="F66" s="267">
        <f>+'Cash-Flow-2017-Leva'!F66/1000</f>
        <v>62.911</v>
      </c>
      <c r="G66" s="257">
        <f>+'Cash-Flow-2017-Leva'!G66/1000</f>
        <v>140.43</v>
      </c>
      <c r="H66" s="306"/>
      <c r="I66" s="267">
        <f>+'Cash-Flow-2017-Leva'!I66/1000</f>
        <v>0</v>
      </c>
      <c r="J66" s="257">
        <f>+'Cash-Flow-2017-Leva'!J66/1000</f>
        <v>0</v>
      </c>
      <c r="K66" s="306"/>
      <c r="L66" s="267">
        <f>+'Cash-Flow-2017-Leva'!L66/1000</f>
        <v>0</v>
      </c>
      <c r="M66" s="257">
        <f>+'Cash-Flow-2017-Leva'!M66/1000</f>
        <v>0</v>
      </c>
      <c r="N66" s="512"/>
      <c r="O66" s="399">
        <f>+F66+I66+L66</f>
        <v>62.911</v>
      </c>
      <c r="P66" s="392">
        <f>+G66+J66+M66</f>
        <v>140.43</v>
      </c>
      <c r="Q66" s="50"/>
      <c r="R66" s="251"/>
      <c r="S66" s="251"/>
      <c r="T66" s="251"/>
      <c r="U66" s="251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36"/>
      <c r="B67" s="222" t="s">
        <v>157</v>
      </c>
      <c r="C67" s="182"/>
      <c r="D67" s="183"/>
      <c r="E67" s="306"/>
      <c r="F67" s="297">
        <f>+'Cash-Flow-2017-Leva'!F67/1000</f>
        <v>0</v>
      </c>
      <c r="G67" s="296">
        <f>+'Cash-Flow-2017-Leva'!G67/1000</f>
        <v>0</v>
      </c>
      <c r="H67" s="306"/>
      <c r="I67" s="297">
        <f>+'Cash-Flow-2017-Leva'!I67/1000</f>
        <v>0</v>
      </c>
      <c r="J67" s="296">
        <f>+'Cash-Flow-2017-Leva'!J67/1000</f>
        <v>0</v>
      </c>
      <c r="K67" s="306"/>
      <c r="L67" s="297">
        <f>+'Cash-Flow-2017-Leva'!L67/1000</f>
        <v>0</v>
      </c>
      <c r="M67" s="296">
        <f>+'Cash-Flow-2017-Leva'!M67/1000</f>
        <v>0</v>
      </c>
      <c r="N67" s="512"/>
      <c r="O67" s="394">
        <f>+F67+I67+L67</f>
        <v>0</v>
      </c>
      <c r="P67" s="417">
        <f>+G67+J67+M67</f>
        <v>0</v>
      </c>
      <c r="Q67" s="50"/>
      <c r="R67" s="251"/>
      <c r="S67" s="251"/>
      <c r="T67" s="251"/>
      <c r="U67" s="251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36"/>
      <c r="B68" s="175" t="s">
        <v>145</v>
      </c>
      <c r="C68" s="176"/>
      <c r="D68" s="177"/>
      <c r="E68" s="306"/>
      <c r="F68" s="291">
        <f>+SUM(F66:F67)</f>
        <v>62.911</v>
      </c>
      <c r="G68" s="290">
        <f>+SUM(G66:G67)</f>
        <v>140.43</v>
      </c>
      <c r="H68" s="306"/>
      <c r="I68" s="291">
        <f>+SUM(I66:I67)</f>
        <v>0</v>
      </c>
      <c r="J68" s="290">
        <f>+SUM(J66:J67)</f>
        <v>0</v>
      </c>
      <c r="K68" s="306"/>
      <c r="L68" s="291">
        <f>+SUM(L66:L67)</f>
        <v>0</v>
      </c>
      <c r="M68" s="290">
        <f>+SUM(M66:M67)</f>
        <v>0</v>
      </c>
      <c r="N68" s="512"/>
      <c r="O68" s="414">
        <f>+SUM(O66:O67)</f>
        <v>62.911</v>
      </c>
      <c r="P68" s="415">
        <f>+SUM(P66:P67)</f>
        <v>140.43</v>
      </c>
      <c r="Q68" s="50"/>
      <c r="R68" s="251"/>
      <c r="S68" s="251"/>
      <c r="T68" s="251"/>
      <c r="U68" s="251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36"/>
      <c r="B69" s="225" t="s">
        <v>69</v>
      </c>
      <c r="C69" s="149"/>
      <c r="D69" s="153"/>
      <c r="E69" s="306"/>
      <c r="F69" s="297"/>
      <c r="G69" s="296"/>
      <c r="H69" s="306"/>
      <c r="I69" s="297"/>
      <c r="J69" s="296"/>
      <c r="K69" s="306"/>
      <c r="L69" s="297"/>
      <c r="M69" s="296"/>
      <c r="N69" s="512"/>
      <c r="O69" s="394"/>
      <c r="P69" s="417"/>
      <c r="Q69" s="50"/>
      <c r="R69" s="251"/>
      <c r="S69" s="251"/>
      <c r="T69" s="251"/>
      <c r="U69" s="251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36"/>
      <c r="B70" s="226" t="s">
        <v>70</v>
      </c>
      <c r="C70" s="184"/>
      <c r="D70" s="185"/>
      <c r="E70" s="306"/>
      <c r="F70" s="267">
        <f>+'Cash-Flow-2017-Leva'!F70/1000</f>
        <v>23324.279</v>
      </c>
      <c r="G70" s="257">
        <f>+'Cash-Flow-2017-Leva'!G70/1000</f>
        <v>23309.258</v>
      </c>
      <c r="H70" s="306"/>
      <c r="I70" s="267">
        <f>+'Cash-Flow-2017-Leva'!I70/1000</f>
        <v>344.689</v>
      </c>
      <c r="J70" s="257">
        <f>+'Cash-Flow-2017-Leva'!J70/1000</f>
        <v>13.225</v>
      </c>
      <c r="K70" s="306"/>
      <c r="L70" s="267">
        <f>+'Cash-Flow-2017-Leva'!L70/1000</f>
        <v>0</v>
      </c>
      <c r="M70" s="257">
        <f>+'Cash-Flow-2017-Leva'!M70/1000</f>
        <v>0</v>
      </c>
      <c r="N70" s="512"/>
      <c r="O70" s="399">
        <f>+F70+I70+L70</f>
        <v>23668.967999999997</v>
      </c>
      <c r="P70" s="392">
        <f>+G70+J70+M70</f>
        <v>23322.483</v>
      </c>
      <c r="Q70" s="50"/>
      <c r="R70" s="251"/>
      <c r="S70" s="251"/>
      <c r="T70" s="251"/>
      <c r="U70" s="251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36"/>
      <c r="B71" s="222" t="s">
        <v>71</v>
      </c>
      <c r="C71" s="182"/>
      <c r="D71" s="183"/>
      <c r="E71" s="306"/>
      <c r="F71" s="297">
        <f>+'Cash-Flow-2017-Leva'!F71/1000</f>
        <v>0</v>
      </c>
      <c r="G71" s="296">
        <f>+'Cash-Flow-2017-Leva'!G71/1000</f>
        <v>0</v>
      </c>
      <c r="H71" s="306"/>
      <c r="I71" s="297">
        <f>+'Cash-Flow-2017-Leva'!I71/1000</f>
        <v>0</v>
      </c>
      <c r="J71" s="296">
        <f>+'Cash-Flow-2017-Leva'!J71/1000</f>
        <v>0</v>
      </c>
      <c r="K71" s="306"/>
      <c r="L71" s="297">
        <f>+'Cash-Flow-2017-Leva'!L71/1000</f>
        <v>0</v>
      </c>
      <c r="M71" s="296">
        <f>+'Cash-Flow-2017-Leva'!M71/1000</f>
        <v>0</v>
      </c>
      <c r="N71" s="512"/>
      <c r="O71" s="394">
        <f>+F71+I71+L71</f>
        <v>0</v>
      </c>
      <c r="P71" s="417">
        <f>+G71+J71+M71</f>
        <v>0</v>
      </c>
      <c r="Q71" s="50"/>
      <c r="R71" s="251"/>
      <c r="S71" s="251"/>
      <c r="T71" s="251"/>
      <c r="U71" s="251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36"/>
      <c r="B72" s="175" t="s">
        <v>146</v>
      </c>
      <c r="C72" s="176"/>
      <c r="D72" s="177"/>
      <c r="E72" s="306"/>
      <c r="F72" s="291">
        <f>+SUM(F70:F71)</f>
        <v>23324.279</v>
      </c>
      <c r="G72" s="290">
        <f>+SUM(G70:G71)</f>
        <v>23309.258</v>
      </c>
      <c r="H72" s="306"/>
      <c r="I72" s="291">
        <f>+SUM(I70:I71)</f>
        <v>344.689</v>
      </c>
      <c r="J72" s="290">
        <f>+SUM(J70:J71)</f>
        <v>13.225</v>
      </c>
      <c r="K72" s="306"/>
      <c r="L72" s="291">
        <f>+SUM(L70:L71)</f>
        <v>0</v>
      </c>
      <c r="M72" s="290">
        <f>+SUM(M70:M71)</f>
        <v>0</v>
      </c>
      <c r="N72" s="512"/>
      <c r="O72" s="414">
        <f>+SUM(O70:O71)</f>
        <v>23668.967999999997</v>
      </c>
      <c r="P72" s="415">
        <f>+SUM(P70:P71)</f>
        <v>23322.483</v>
      </c>
      <c r="Q72" s="50"/>
      <c r="R72" s="251"/>
      <c r="S72" s="251"/>
      <c r="T72" s="251"/>
      <c r="U72" s="251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36"/>
      <c r="B73" s="225" t="s">
        <v>72</v>
      </c>
      <c r="C73" s="149"/>
      <c r="D73" s="153"/>
      <c r="E73" s="306"/>
      <c r="F73" s="297"/>
      <c r="G73" s="296"/>
      <c r="H73" s="306"/>
      <c r="I73" s="297"/>
      <c r="J73" s="296"/>
      <c r="K73" s="306"/>
      <c r="L73" s="297"/>
      <c r="M73" s="296"/>
      <c r="N73" s="512"/>
      <c r="O73" s="394"/>
      <c r="P73" s="417"/>
      <c r="Q73" s="50"/>
      <c r="R73" s="251"/>
      <c r="S73" s="251"/>
      <c r="T73" s="251"/>
      <c r="U73" s="251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36"/>
      <c r="B74" s="226" t="s">
        <v>73</v>
      </c>
      <c r="C74" s="184"/>
      <c r="D74" s="185"/>
      <c r="E74" s="306"/>
      <c r="F74" s="267">
        <f>+'Cash-Flow-2017-Leva'!F74/1000</f>
        <v>101270.914</v>
      </c>
      <c r="G74" s="257">
        <f>+'Cash-Flow-2017-Leva'!G74/1000</f>
        <v>87216.808</v>
      </c>
      <c r="H74" s="306"/>
      <c r="I74" s="267">
        <f>+'Cash-Flow-2017-Leva'!I74/1000</f>
        <v>0</v>
      </c>
      <c r="J74" s="257">
        <f>+'Cash-Flow-2017-Leva'!J74/1000</f>
        <v>0</v>
      </c>
      <c r="K74" s="306"/>
      <c r="L74" s="267">
        <f>+'Cash-Flow-2017-Leva'!L74/1000</f>
        <v>0</v>
      </c>
      <c r="M74" s="257">
        <f>+'Cash-Flow-2017-Leva'!M74/1000</f>
        <v>0</v>
      </c>
      <c r="N74" s="512"/>
      <c r="O74" s="399">
        <f>+F74+I74+L74</f>
        <v>101270.914</v>
      </c>
      <c r="P74" s="392">
        <f>+G74+J74+M74</f>
        <v>87216.808</v>
      </c>
      <c r="Q74" s="50"/>
      <c r="R74" s="251"/>
      <c r="S74" s="251"/>
      <c r="T74" s="251"/>
      <c r="U74" s="251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36"/>
      <c r="B75" s="222" t="s">
        <v>74</v>
      </c>
      <c r="C75" s="182"/>
      <c r="D75" s="183"/>
      <c r="E75" s="306"/>
      <c r="F75" s="297">
        <f>+'Cash-Flow-2017-Leva'!F75/1000</f>
        <v>11610.329</v>
      </c>
      <c r="G75" s="296">
        <f>+'Cash-Flow-2017-Leva'!G75/1000</f>
        <v>21024.635</v>
      </c>
      <c r="H75" s="306"/>
      <c r="I75" s="297">
        <f>+'Cash-Flow-2017-Leva'!I75/1000</f>
        <v>0</v>
      </c>
      <c r="J75" s="296">
        <f>+'Cash-Flow-2017-Leva'!J75/1000</f>
        <v>0</v>
      </c>
      <c r="K75" s="306"/>
      <c r="L75" s="297">
        <f>+'Cash-Flow-2017-Leva'!L75/1000</f>
        <v>0</v>
      </c>
      <c r="M75" s="296">
        <f>+'Cash-Flow-2017-Leva'!M75/1000</f>
        <v>0</v>
      </c>
      <c r="N75" s="512"/>
      <c r="O75" s="394">
        <f>+F75+I75+L75</f>
        <v>11610.329</v>
      </c>
      <c r="P75" s="417">
        <f>+G75+J75+M75</f>
        <v>21024.635</v>
      </c>
      <c r="Q75" s="50"/>
      <c r="R75" s="251"/>
      <c r="S75" s="251"/>
      <c r="T75" s="251"/>
      <c r="U75" s="251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36"/>
      <c r="B76" s="175" t="s">
        <v>147</v>
      </c>
      <c r="C76" s="176"/>
      <c r="D76" s="177"/>
      <c r="E76" s="306"/>
      <c r="F76" s="291">
        <f>+SUM(F74:F75)</f>
        <v>112881.243</v>
      </c>
      <c r="G76" s="290">
        <f>+SUM(G74:G75)</f>
        <v>108241.443</v>
      </c>
      <c r="H76" s="306"/>
      <c r="I76" s="291">
        <f>+SUM(I74:I75)</f>
        <v>0</v>
      </c>
      <c r="J76" s="290">
        <f>+SUM(J74:J75)</f>
        <v>0</v>
      </c>
      <c r="K76" s="306"/>
      <c r="L76" s="291">
        <f>+SUM(L74:L75)</f>
        <v>0</v>
      </c>
      <c r="M76" s="290">
        <f>+SUM(M74:M75)</f>
        <v>0</v>
      </c>
      <c r="N76" s="512"/>
      <c r="O76" s="414">
        <f>+SUM(O74:O75)</f>
        <v>112881.243</v>
      </c>
      <c r="P76" s="415">
        <f>+SUM(P74:P75)</f>
        <v>108241.443</v>
      </c>
      <c r="Q76" s="50"/>
      <c r="R76" s="251"/>
      <c r="S76" s="251"/>
      <c r="T76" s="251"/>
      <c r="U76" s="251"/>
      <c r="V76" s="2"/>
      <c r="W76" s="2"/>
      <c r="X76" s="2"/>
      <c r="Y76" s="2"/>
      <c r="Z76" s="2"/>
      <c r="AA76" s="2"/>
      <c r="AB76" s="2"/>
      <c r="AC76" s="2"/>
    </row>
    <row r="77" spans="1:29" s="3" customFormat="1" ht="9.75" customHeight="1">
      <c r="A77" s="136"/>
      <c r="B77" s="197"/>
      <c r="C77" s="198"/>
      <c r="D77" s="199"/>
      <c r="E77" s="306"/>
      <c r="F77" s="297"/>
      <c r="G77" s="296"/>
      <c r="H77" s="306"/>
      <c r="I77" s="297"/>
      <c r="J77" s="296"/>
      <c r="K77" s="306"/>
      <c r="L77" s="297"/>
      <c r="M77" s="296"/>
      <c r="N77" s="512"/>
      <c r="O77" s="394"/>
      <c r="P77" s="417"/>
      <c r="Q77" s="50"/>
      <c r="R77" s="251"/>
      <c r="S77" s="251"/>
      <c r="T77" s="251"/>
      <c r="U77" s="251"/>
      <c r="V77" s="2"/>
      <c r="W77" s="2"/>
      <c r="X77" s="2"/>
      <c r="Y77" s="2"/>
      <c r="Z77" s="2"/>
      <c r="AA77" s="2"/>
      <c r="AB77" s="2"/>
      <c r="AC77" s="2"/>
    </row>
    <row r="78" spans="1:29" s="3" customFormat="1" ht="16.5" thickBot="1">
      <c r="A78" s="136"/>
      <c r="B78" s="491" t="s">
        <v>288</v>
      </c>
      <c r="C78" s="211"/>
      <c r="D78" s="212"/>
      <c r="E78" s="306"/>
      <c r="F78" s="298">
        <f>+F57+F64+F68+F72+F76</f>
        <v>477446.5200000001</v>
      </c>
      <c r="G78" s="301">
        <f>+G57+G64+G68+G72+G76</f>
        <v>458376.56999999995</v>
      </c>
      <c r="H78" s="306"/>
      <c r="I78" s="298">
        <f>+I57+I64+I68+I72+I76</f>
        <v>10189.465</v>
      </c>
      <c r="J78" s="301">
        <f>+J57+J64+J68+J72+J76</f>
        <v>6199.252</v>
      </c>
      <c r="K78" s="306"/>
      <c r="L78" s="298">
        <f>+L57+L64+L68+L72+L76</f>
        <v>0</v>
      </c>
      <c r="M78" s="301">
        <f>+M57+M64+M68+M72+M76</f>
        <v>0</v>
      </c>
      <c r="N78" s="512"/>
      <c r="O78" s="418">
        <f>+O57+O64+O68+O72+O76</f>
        <v>487635.985</v>
      </c>
      <c r="P78" s="425">
        <f>+P57+P64+P68+P72+P76</f>
        <v>464575.82200000004</v>
      </c>
      <c r="Q78" s="50">
        <f>+Q57+Q64+Q68+Q72+Q76</f>
        <v>0</v>
      </c>
      <c r="R78" s="251"/>
      <c r="S78" s="251"/>
      <c r="T78" s="251"/>
      <c r="U78" s="251"/>
      <c r="V78" s="8"/>
      <c r="W78" s="8"/>
      <c r="X78" s="8"/>
      <c r="Y78" s="8"/>
      <c r="Z78" s="8"/>
      <c r="AA78" s="9"/>
      <c r="AB78" s="8"/>
      <c r="AC78" s="8"/>
    </row>
    <row r="79" spans="1:29" s="3" customFormat="1" ht="15.75">
      <c r="A79" s="136"/>
      <c r="B79" s="223" t="s">
        <v>287</v>
      </c>
      <c r="C79" s="148"/>
      <c r="D79" s="152"/>
      <c r="E79" s="306"/>
      <c r="F79" s="267"/>
      <c r="G79" s="257"/>
      <c r="H79" s="306"/>
      <c r="I79" s="267"/>
      <c r="J79" s="257"/>
      <c r="K79" s="306"/>
      <c r="L79" s="267"/>
      <c r="M79" s="257"/>
      <c r="N79" s="512"/>
      <c r="O79" s="399"/>
      <c r="P79" s="392"/>
      <c r="Q79" s="50"/>
      <c r="R79" s="251"/>
      <c r="S79" s="251"/>
      <c r="T79" s="251"/>
      <c r="U79" s="251"/>
      <c r="V79" s="2"/>
      <c r="W79" s="2"/>
      <c r="X79" s="2"/>
      <c r="Y79" s="2"/>
      <c r="Z79" s="2"/>
      <c r="AA79" s="2"/>
      <c r="AB79" s="2"/>
      <c r="AC79" s="2"/>
    </row>
    <row r="80" spans="1:29" s="3" customFormat="1" ht="15.75">
      <c r="A80" s="136"/>
      <c r="B80" s="226" t="s">
        <v>91</v>
      </c>
      <c r="C80" s="184"/>
      <c r="D80" s="185"/>
      <c r="E80" s="306"/>
      <c r="F80" s="285">
        <f>+'Cash-Flow-2017-Leva'!F80/1000</f>
        <v>449303.85</v>
      </c>
      <c r="G80" s="284">
        <f>+'Cash-Flow-2017-Leva'!G80/1000</f>
        <v>390219.996</v>
      </c>
      <c r="H80" s="306"/>
      <c r="I80" s="285">
        <f>+'Cash-Flow-2017-Leva'!I80/1000</f>
        <v>9384.366</v>
      </c>
      <c r="J80" s="284">
        <f>+'Cash-Flow-2017-Leva'!J80/1000</f>
        <v>46642.879</v>
      </c>
      <c r="K80" s="306"/>
      <c r="L80" s="285">
        <f>+'Cash-Flow-2017-Leva'!L80/1000</f>
        <v>0</v>
      </c>
      <c r="M80" s="284">
        <f>+'Cash-Flow-2017-Leva'!M80/1000</f>
        <v>0</v>
      </c>
      <c r="N80" s="512"/>
      <c r="O80" s="398">
        <f>+F80+I80+L80</f>
        <v>458688.21599999996</v>
      </c>
      <c r="P80" s="411">
        <f>+G80+J80+M80</f>
        <v>436862.875</v>
      </c>
      <c r="Q80" s="50"/>
      <c r="R80" s="251"/>
      <c r="S80" s="251"/>
      <c r="T80" s="251"/>
      <c r="U80" s="251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36"/>
      <c r="B81" s="222" t="s">
        <v>88</v>
      </c>
      <c r="C81" s="182"/>
      <c r="D81" s="183"/>
      <c r="E81" s="306"/>
      <c r="F81" s="297">
        <f>+'Cash-Flow-2017-Leva'!F81/1000</f>
        <v>0</v>
      </c>
      <c r="G81" s="296">
        <f>+'Cash-Flow-2017-Leva'!G81/1000</f>
        <v>0</v>
      </c>
      <c r="H81" s="306"/>
      <c r="I81" s="297">
        <f>+'Cash-Flow-2017-Leva'!I81/1000</f>
        <v>0</v>
      </c>
      <c r="J81" s="296">
        <f>+'Cash-Flow-2017-Leva'!J81/1000</f>
        <v>-35765.61</v>
      </c>
      <c r="K81" s="306"/>
      <c r="L81" s="297">
        <f>+'Cash-Flow-2017-Leva'!L81/1000</f>
        <v>0</v>
      </c>
      <c r="M81" s="296">
        <f>+'Cash-Flow-2017-Leva'!M81/1000</f>
        <v>0</v>
      </c>
      <c r="N81" s="512"/>
      <c r="O81" s="394">
        <f>+F81+I81+L81</f>
        <v>0</v>
      </c>
      <c r="P81" s="417">
        <f>+G81+J81+M81</f>
        <v>-35765.61</v>
      </c>
      <c r="Q81" s="50"/>
      <c r="R81" s="251"/>
      <c r="S81" s="251"/>
      <c r="T81" s="251"/>
      <c r="U81" s="251"/>
      <c r="V81" s="2"/>
      <c r="W81" s="2"/>
      <c r="X81" s="2"/>
      <c r="Y81" s="2"/>
      <c r="Z81" s="2"/>
      <c r="AA81" s="2"/>
      <c r="AB81" s="2"/>
      <c r="AC81" s="2"/>
    </row>
    <row r="82" spans="1:29" s="3" customFormat="1" ht="16.5" thickBot="1">
      <c r="A82" s="136"/>
      <c r="B82" s="237" t="s">
        <v>289</v>
      </c>
      <c r="C82" s="170"/>
      <c r="D82" s="171"/>
      <c r="E82" s="306"/>
      <c r="F82" s="300">
        <f>+F80+F81</f>
        <v>449303.85</v>
      </c>
      <c r="G82" s="299">
        <f>+G80+G81</f>
        <v>390219.996</v>
      </c>
      <c r="H82" s="306"/>
      <c r="I82" s="300">
        <f>+I80+I81</f>
        <v>9384.366</v>
      </c>
      <c r="J82" s="299">
        <f>+J80+J81</f>
        <v>10877.269</v>
      </c>
      <c r="K82" s="306"/>
      <c r="L82" s="300">
        <f>+L80+L81</f>
        <v>0</v>
      </c>
      <c r="M82" s="299">
        <f>+M80+M81</f>
        <v>0</v>
      </c>
      <c r="N82" s="512"/>
      <c r="O82" s="419">
        <f>+O80+O81</f>
        <v>458688.21599999996</v>
      </c>
      <c r="P82" s="420">
        <f>+P80+P81</f>
        <v>401097.265</v>
      </c>
      <c r="Q82" s="50"/>
      <c r="R82" s="251"/>
      <c r="S82" s="251"/>
      <c r="T82" s="251"/>
      <c r="U82" s="251"/>
      <c r="V82" s="8"/>
      <c r="W82" s="8"/>
      <c r="X82" s="8"/>
      <c r="Y82" s="8"/>
      <c r="Z82" s="8"/>
      <c r="AA82" s="9"/>
      <c r="AB82" s="8"/>
      <c r="AC82" s="8"/>
    </row>
    <row r="83" spans="1:29" s="3" customFormat="1" ht="16.5" customHeight="1" thickBot="1">
      <c r="A83" s="136"/>
      <c r="B83" s="663">
        <f>+IF(+OR(F83&lt;&gt;0,G83&lt;&gt;0,I83&lt;&gt;0,J83&lt;&gt;0,L83&lt;&gt;0,M83&lt;&gt;0,O83&lt;&gt;0,P83&lt;&gt;0),"Контрола: дефицит/излишък = финансиране с обратен знак (Г. + Д. = 0)",0)</f>
        <v>0</v>
      </c>
      <c r="C83" s="663"/>
      <c r="D83" s="663"/>
      <c r="E83" s="5"/>
      <c r="F83" s="516">
        <f>+ROUND(+F84+F85,0)</f>
        <v>0</v>
      </c>
      <c r="G83" s="517">
        <f>+ROUND(+G84+G85,0)</f>
        <v>0</v>
      </c>
      <c r="H83" s="5"/>
      <c r="I83" s="516">
        <f>+ROUND(+I84+I85,0)</f>
        <v>0</v>
      </c>
      <c r="J83" s="517">
        <f>+ROUND(+J84+J85,0)</f>
        <v>0</v>
      </c>
      <c r="K83" s="5"/>
      <c r="L83" s="516">
        <f>+ROUND(+L84+L85,0)</f>
        <v>0</v>
      </c>
      <c r="M83" s="517">
        <f>+ROUND(+M84+M85,0)</f>
        <v>0</v>
      </c>
      <c r="N83" s="511"/>
      <c r="O83" s="525">
        <f>+ROUND(+O84+O85,0)</f>
        <v>0</v>
      </c>
      <c r="P83" s="526">
        <f>+ROUND(+P84+P85,0)</f>
        <v>0</v>
      </c>
      <c r="Q83" s="50"/>
      <c r="R83" s="251"/>
      <c r="S83" s="251"/>
      <c r="T83" s="251"/>
      <c r="U83" s="251"/>
      <c r="V83" s="2"/>
      <c r="W83" s="2"/>
      <c r="X83" s="2"/>
      <c r="Y83" s="2"/>
      <c r="Z83" s="2"/>
      <c r="AA83" s="2"/>
      <c r="AB83" s="2"/>
      <c r="AC83" s="2"/>
    </row>
    <row r="84" spans="1:29" s="3" customFormat="1" ht="19.5" thickTop="1">
      <c r="A84" s="136"/>
      <c r="B84" s="242" t="s">
        <v>290</v>
      </c>
      <c r="C84" s="166"/>
      <c r="D84" s="167"/>
      <c r="E84" s="306"/>
      <c r="F84" s="321">
        <f>+F49-F78+F82</f>
        <v>10166.32899999991</v>
      </c>
      <c r="G84" s="320">
        <f>+G49-G78+G82</f>
        <v>-27771.61599999998</v>
      </c>
      <c r="H84" s="306"/>
      <c r="I84" s="321">
        <f>+I49-I78+I82</f>
        <v>-384.1810000000005</v>
      </c>
      <c r="J84" s="320">
        <f>+J49-J78+J82</f>
        <v>5275.742</v>
      </c>
      <c r="K84" s="306"/>
      <c r="L84" s="321">
        <f>+L49-L78+L82</f>
        <v>0</v>
      </c>
      <c r="M84" s="320">
        <f>+M49-M78+M82</f>
        <v>0.002</v>
      </c>
      <c r="N84" s="512"/>
      <c r="O84" s="421">
        <f>+O49-O78+O82</f>
        <v>9782.147999999986</v>
      </c>
      <c r="P84" s="422">
        <f>+P49-P78+P82</f>
        <v>-22495.872000000032</v>
      </c>
      <c r="Q84" s="139"/>
      <c r="R84" s="251"/>
      <c r="S84" s="251"/>
      <c r="T84" s="251"/>
      <c r="U84" s="251"/>
      <c r="V84" s="8"/>
      <c r="W84" s="8"/>
      <c r="X84" s="8"/>
      <c r="Y84" s="8"/>
      <c r="Z84" s="8"/>
      <c r="AA84" s="9"/>
      <c r="AB84" s="8"/>
      <c r="AC84" s="8"/>
    </row>
    <row r="85" spans="1:29" s="3" customFormat="1" ht="19.5" thickBot="1">
      <c r="A85" s="136"/>
      <c r="B85" s="243" t="s">
        <v>122</v>
      </c>
      <c r="C85" s="168"/>
      <c r="D85" s="169"/>
      <c r="E85" s="306"/>
      <c r="F85" s="323">
        <f>+F102+F121+F127-F132</f>
        <v>-10166.329</v>
      </c>
      <c r="G85" s="322">
        <f>+G102+G121+G127-G132</f>
        <v>27771.616000000005</v>
      </c>
      <c r="H85" s="306"/>
      <c r="I85" s="323">
        <f>+I102+I121+I127-I132</f>
        <v>384.181</v>
      </c>
      <c r="J85" s="322">
        <f>+J102+J121+J127-J132</f>
        <v>-5275.742</v>
      </c>
      <c r="K85" s="306"/>
      <c r="L85" s="323">
        <f>+L102+L121+L127-L132</f>
        <v>0</v>
      </c>
      <c r="M85" s="322">
        <f>+M102+M121+M127-M132</f>
        <v>-0.0019999999998390194</v>
      </c>
      <c r="N85" s="512"/>
      <c r="O85" s="423">
        <f>+O102+O121+O127-O132</f>
        <v>-9782.148000000003</v>
      </c>
      <c r="P85" s="424">
        <f>+P102+P121+P127-P132</f>
        <v>22495.872000000003</v>
      </c>
      <c r="Q85" s="139"/>
      <c r="R85" s="251"/>
      <c r="S85" s="251"/>
      <c r="T85" s="251"/>
      <c r="U85" s="251"/>
      <c r="V85" s="8"/>
      <c r="W85" s="8"/>
      <c r="X85" s="8"/>
      <c r="Y85" s="8"/>
      <c r="Z85" s="8"/>
      <c r="AA85" s="9"/>
      <c r="AB85" s="8"/>
      <c r="AC85" s="8"/>
    </row>
    <row r="86" spans="1:29" s="3" customFormat="1" ht="16.5" thickTop="1">
      <c r="A86" s="136"/>
      <c r="B86" s="223" t="s">
        <v>111</v>
      </c>
      <c r="C86" s="164"/>
      <c r="D86" s="165"/>
      <c r="E86" s="306"/>
      <c r="F86" s="266"/>
      <c r="G86" s="255"/>
      <c r="H86" s="306"/>
      <c r="I86" s="266"/>
      <c r="J86" s="255"/>
      <c r="K86" s="306"/>
      <c r="L86" s="266"/>
      <c r="M86" s="255"/>
      <c r="N86" s="512"/>
      <c r="O86" s="397"/>
      <c r="P86" s="390"/>
      <c r="Q86" s="50"/>
      <c r="R86" s="251"/>
      <c r="S86" s="251"/>
      <c r="T86" s="251"/>
      <c r="U86" s="251"/>
      <c r="V86" s="2"/>
      <c r="W86" s="2"/>
      <c r="X86" s="2"/>
      <c r="Y86" s="2"/>
      <c r="Z86" s="2"/>
      <c r="AA86" s="2"/>
      <c r="AB86" s="2"/>
      <c r="AC86" s="2"/>
    </row>
    <row r="87" spans="1:29" s="3" customFormat="1" ht="15.75">
      <c r="A87" s="136"/>
      <c r="B87" s="224" t="s">
        <v>117</v>
      </c>
      <c r="C87" s="178"/>
      <c r="D87" s="179"/>
      <c r="E87" s="306"/>
      <c r="F87" s="285"/>
      <c r="G87" s="284"/>
      <c r="H87" s="306"/>
      <c r="I87" s="285"/>
      <c r="J87" s="284"/>
      <c r="K87" s="306"/>
      <c r="L87" s="285"/>
      <c r="M87" s="284"/>
      <c r="N87" s="512"/>
      <c r="O87" s="398"/>
      <c r="P87" s="411"/>
      <c r="Q87" s="50"/>
      <c r="R87" s="251"/>
      <c r="S87" s="251"/>
      <c r="T87" s="251"/>
      <c r="U87" s="251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36"/>
      <c r="B88" s="221" t="s">
        <v>118</v>
      </c>
      <c r="C88" s="180"/>
      <c r="D88" s="181"/>
      <c r="E88" s="306"/>
      <c r="F88" s="308">
        <f>+'Cash-Flow-2017-Leva'!F88/1000</f>
        <v>0</v>
      </c>
      <c r="G88" s="307">
        <f>+'Cash-Flow-2017-Leva'!G88/1000</f>
        <v>0</v>
      </c>
      <c r="H88" s="306"/>
      <c r="I88" s="308">
        <f>+'Cash-Flow-2017-Leva'!I88/1000</f>
        <v>0</v>
      </c>
      <c r="J88" s="307">
        <f>+'Cash-Flow-2017-Leva'!J88/1000</f>
        <v>0</v>
      </c>
      <c r="K88" s="306"/>
      <c r="L88" s="308">
        <f>+'Cash-Flow-2017-Leva'!L88/1000</f>
        <v>0</v>
      </c>
      <c r="M88" s="307">
        <f>+'Cash-Flow-2017-Leva'!M88/1000</f>
        <v>0</v>
      </c>
      <c r="N88" s="512"/>
      <c r="O88" s="393">
        <f>+F88+I88+L88</f>
        <v>0</v>
      </c>
      <c r="P88" s="446">
        <f>+G88+J88+M88</f>
        <v>0</v>
      </c>
      <c r="Q88" s="50"/>
      <c r="R88" s="251"/>
      <c r="S88" s="251"/>
      <c r="T88" s="251"/>
      <c r="U88" s="251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36"/>
      <c r="B89" s="222" t="s">
        <v>284</v>
      </c>
      <c r="C89" s="182"/>
      <c r="D89" s="183"/>
      <c r="E89" s="306"/>
      <c r="F89" s="297">
        <f>+'Cash-Flow-2017-Leva'!F89/1000</f>
        <v>0</v>
      </c>
      <c r="G89" s="296">
        <f>+'Cash-Flow-2017-Leva'!G89/1000</f>
        <v>8.599</v>
      </c>
      <c r="H89" s="306"/>
      <c r="I89" s="297">
        <f>+'Cash-Flow-2017-Leva'!I89/1000</f>
        <v>0</v>
      </c>
      <c r="J89" s="296">
        <f>+'Cash-Flow-2017-Leva'!J89/1000</f>
        <v>0</v>
      </c>
      <c r="K89" s="306"/>
      <c r="L89" s="297">
        <f>+'Cash-Flow-2017-Leva'!L89/1000</f>
        <v>0</v>
      </c>
      <c r="M89" s="296">
        <f>+'Cash-Flow-2017-Leva'!M89/1000</f>
        <v>0</v>
      </c>
      <c r="N89" s="512"/>
      <c r="O89" s="394">
        <f>+F89+I89+L89</f>
        <v>0</v>
      </c>
      <c r="P89" s="417">
        <f>+G89+J89+M89</f>
        <v>8.599</v>
      </c>
      <c r="Q89" s="50"/>
      <c r="R89" s="251"/>
      <c r="S89" s="251"/>
      <c r="T89" s="251"/>
      <c r="U89" s="251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36"/>
      <c r="B90" s="492" t="s">
        <v>291</v>
      </c>
      <c r="C90" s="173"/>
      <c r="D90" s="174"/>
      <c r="E90" s="306"/>
      <c r="F90" s="265">
        <f>+SUM(F88:F89)</f>
        <v>0</v>
      </c>
      <c r="G90" s="264">
        <f>+SUM(G88:G89)</f>
        <v>8.599</v>
      </c>
      <c r="H90" s="306"/>
      <c r="I90" s="265">
        <f>+SUM(I88:I89)</f>
        <v>0</v>
      </c>
      <c r="J90" s="264">
        <f>+SUM(J88:J89)</f>
        <v>0</v>
      </c>
      <c r="K90" s="306"/>
      <c r="L90" s="265">
        <f>+SUM(L88:L89)</f>
        <v>0</v>
      </c>
      <c r="M90" s="264">
        <f>+SUM(M88:M89)</f>
        <v>0</v>
      </c>
      <c r="N90" s="512"/>
      <c r="O90" s="395">
        <f>+SUM(O88:O89)</f>
        <v>0</v>
      </c>
      <c r="P90" s="396">
        <f>+SUM(P88:P89)</f>
        <v>8.599</v>
      </c>
      <c r="Q90" s="50"/>
      <c r="R90" s="251"/>
      <c r="S90" s="251"/>
      <c r="T90" s="251"/>
      <c r="U90" s="251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36"/>
      <c r="B91" s="223" t="s">
        <v>102</v>
      </c>
      <c r="C91" s="149"/>
      <c r="D91" s="153"/>
      <c r="E91" s="306"/>
      <c r="F91" s="266"/>
      <c r="G91" s="255"/>
      <c r="H91" s="306"/>
      <c r="I91" s="266"/>
      <c r="J91" s="255"/>
      <c r="K91" s="306"/>
      <c r="L91" s="266"/>
      <c r="M91" s="255"/>
      <c r="N91" s="512"/>
      <c r="O91" s="397"/>
      <c r="P91" s="390"/>
      <c r="Q91" s="50"/>
      <c r="R91" s="251"/>
      <c r="S91" s="251"/>
      <c r="T91" s="251"/>
      <c r="U91" s="251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36"/>
      <c r="B92" s="226" t="s">
        <v>105</v>
      </c>
      <c r="C92" s="184"/>
      <c r="D92" s="185"/>
      <c r="E92" s="306"/>
      <c r="F92" s="285">
        <f>+'Cash-Flow-2017-Leva'!F92/1000</f>
        <v>0</v>
      </c>
      <c r="G92" s="284">
        <f>+'Cash-Flow-2017-Leva'!G92/1000</f>
        <v>0</v>
      </c>
      <c r="H92" s="306"/>
      <c r="I92" s="285">
        <f>+'Cash-Flow-2017-Leva'!I92/1000</f>
        <v>0</v>
      </c>
      <c r="J92" s="284">
        <f>+'Cash-Flow-2017-Leva'!J92/1000</f>
        <v>0</v>
      </c>
      <c r="K92" s="306"/>
      <c r="L92" s="285">
        <f>+'Cash-Flow-2017-Leva'!L92/1000</f>
        <v>0</v>
      </c>
      <c r="M92" s="284">
        <f>+'Cash-Flow-2017-Leva'!M92/1000</f>
        <v>0</v>
      </c>
      <c r="N92" s="512"/>
      <c r="O92" s="398">
        <f aca="true" t="shared" si="7" ref="O92:P95">+F92+I92+L92</f>
        <v>0</v>
      </c>
      <c r="P92" s="411">
        <f t="shared" si="7"/>
        <v>0</v>
      </c>
      <c r="Q92" s="50"/>
      <c r="R92" s="251"/>
      <c r="S92" s="251"/>
      <c r="T92" s="251"/>
      <c r="U92" s="251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36"/>
      <c r="B93" s="490" t="s">
        <v>119</v>
      </c>
      <c r="C93" s="180"/>
      <c r="D93" s="181"/>
      <c r="E93" s="306"/>
      <c r="F93" s="297">
        <f>+'Cash-Flow-2017-Leva'!F93/1000</f>
        <v>777.778</v>
      </c>
      <c r="G93" s="296">
        <f>+'Cash-Flow-2017-Leva'!G93/1000</f>
        <v>261.111</v>
      </c>
      <c r="H93" s="306"/>
      <c r="I93" s="297">
        <f>+'Cash-Flow-2017-Leva'!I93/1000</f>
        <v>0</v>
      </c>
      <c r="J93" s="296">
        <f>+'Cash-Flow-2017-Leva'!J93/1000</f>
        <v>0</v>
      </c>
      <c r="K93" s="306"/>
      <c r="L93" s="297">
        <f>+'Cash-Flow-2017-Leva'!L93/1000</f>
        <v>0</v>
      </c>
      <c r="M93" s="296">
        <f>+'Cash-Flow-2017-Leva'!M93/1000</f>
        <v>0</v>
      </c>
      <c r="N93" s="512"/>
      <c r="O93" s="394">
        <f t="shared" si="7"/>
        <v>777.778</v>
      </c>
      <c r="P93" s="417">
        <f t="shared" si="7"/>
        <v>261.111</v>
      </c>
      <c r="Q93" s="50"/>
      <c r="R93" s="251"/>
      <c r="S93" s="251"/>
      <c r="T93" s="251"/>
      <c r="U93" s="251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36"/>
      <c r="B94" s="221" t="s">
        <v>324</v>
      </c>
      <c r="C94" s="180"/>
      <c r="D94" s="181"/>
      <c r="E94" s="306"/>
      <c r="F94" s="297">
        <f>+'Cash-Flow-2017-Leva'!F94/1000</f>
        <v>0</v>
      </c>
      <c r="G94" s="296">
        <f>+'Cash-Flow-2017-Leva'!G94/1000</f>
        <v>0</v>
      </c>
      <c r="H94" s="306"/>
      <c r="I94" s="297">
        <f>+'Cash-Flow-2017-Leva'!I94/1000</f>
        <v>0</v>
      </c>
      <c r="J94" s="296">
        <f>+'Cash-Flow-2017-Leva'!J94/1000</f>
        <v>0</v>
      </c>
      <c r="K94" s="306"/>
      <c r="L94" s="297">
        <f>+'Cash-Flow-2017-Leva'!L94/1000</f>
        <v>0</v>
      </c>
      <c r="M94" s="296">
        <f>+'Cash-Flow-2017-Leva'!M94/1000</f>
        <v>0</v>
      </c>
      <c r="N94" s="512"/>
      <c r="O94" s="394">
        <f t="shared" si="7"/>
        <v>0</v>
      </c>
      <c r="P94" s="417">
        <f t="shared" si="7"/>
        <v>0</v>
      </c>
      <c r="Q94" s="50"/>
      <c r="R94" s="251"/>
      <c r="S94" s="251"/>
      <c r="T94" s="251"/>
      <c r="U94" s="251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36"/>
      <c r="B95" s="238" t="s">
        <v>140</v>
      </c>
      <c r="C95" s="213"/>
      <c r="D95" s="214"/>
      <c r="E95" s="306"/>
      <c r="F95" s="297">
        <f>+'Cash-Flow-2017-Leva'!F95/1000</f>
        <v>0</v>
      </c>
      <c r="G95" s="296">
        <f>+'Cash-Flow-2017-Leva'!G95/1000</f>
        <v>0</v>
      </c>
      <c r="H95" s="306"/>
      <c r="I95" s="297">
        <f>+'Cash-Flow-2017-Leva'!I95/1000</f>
        <v>0</v>
      </c>
      <c r="J95" s="296">
        <f>+'Cash-Flow-2017-Leva'!J95/1000</f>
        <v>0</v>
      </c>
      <c r="K95" s="306"/>
      <c r="L95" s="297">
        <f>+'Cash-Flow-2017-Leva'!L95/1000</f>
        <v>0</v>
      </c>
      <c r="M95" s="296">
        <f>+'Cash-Flow-2017-Leva'!M95/1000</f>
        <v>0</v>
      </c>
      <c r="N95" s="512"/>
      <c r="O95" s="394">
        <f t="shared" si="7"/>
        <v>0</v>
      </c>
      <c r="P95" s="417">
        <f t="shared" si="7"/>
        <v>0</v>
      </c>
      <c r="Q95" s="50"/>
      <c r="R95" s="251"/>
      <c r="S95" s="251"/>
      <c r="T95" s="251"/>
      <c r="U95" s="251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36"/>
      <c r="B96" s="492" t="s">
        <v>292</v>
      </c>
      <c r="C96" s="173"/>
      <c r="D96" s="174"/>
      <c r="E96" s="306"/>
      <c r="F96" s="265">
        <f>+SUM(F92:F95)</f>
        <v>777.778</v>
      </c>
      <c r="G96" s="264">
        <f>+SUM(G92:G95)</f>
        <v>261.111</v>
      </c>
      <c r="H96" s="306"/>
      <c r="I96" s="265">
        <f>+SUM(I92:I95)</f>
        <v>0</v>
      </c>
      <c r="J96" s="264">
        <f>+SUM(J92:J95)</f>
        <v>0</v>
      </c>
      <c r="K96" s="306"/>
      <c r="L96" s="265">
        <f>+SUM(L92:L95)</f>
        <v>0</v>
      </c>
      <c r="M96" s="264">
        <f>+SUM(M92:M95)</f>
        <v>0</v>
      </c>
      <c r="N96" s="512"/>
      <c r="O96" s="395">
        <f>+SUM(O92:O95)</f>
        <v>777.778</v>
      </c>
      <c r="P96" s="396">
        <f>+SUM(P92:P95)</f>
        <v>261.111</v>
      </c>
      <c r="Q96" s="50"/>
      <c r="R96" s="251"/>
      <c r="S96" s="251"/>
      <c r="T96" s="251"/>
      <c r="U96" s="251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36"/>
      <c r="B97" s="225" t="s">
        <v>103</v>
      </c>
      <c r="C97" s="149"/>
      <c r="D97" s="153"/>
      <c r="E97" s="306"/>
      <c r="F97" s="266"/>
      <c r="G97" s="255"/>
      <c r="H97" s="306"/>
      <c r="I97" s="266"/>
      <c r="J97" s="255"/>
      <c r="K97" s="306"/>
      <c r="L97" s="266"/>
      <c r="M97" s="255"/>
      <c r="N97" s="512"/>
      <c r="O97" s="397"/>
      <c r="P97" s="390"/>
      <c r="Q97" s="50"/>
      <c r="R97" s="251"/>
      <c r="S97" s="251"/>
      <c r="T97" s="251"/>
      <c r="U97" s="251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36"/>
      <c r="B98" s="226" t="s">
        <v>120</v>
      </c>
      <c r="C98" s="184"/>
      <c r="D98" s="185"/>
      <c r="E98" s="306"/>
      <c r="F98" s="285">
        <f>+'Cash-Flow-2017-Leva'!F98/1000</f>
        <v>0</v>
      </c>
      <c r="G98" s="284">
        <f>+'Cash-Flow-2017-Leva'!G98/1000</f>
        <v>0</v>
      </c>
      <c r="H98" s="306"/>
      <c r="I98" s="285">
        <f>+'Cash-Flow-2017-Leva'!I98/1000</f>
        <v>0</v>
      </c>
      <c r="J98" s="284">
        <f>+'Cash-Flow-2017-Leva'!J98/1000</f>
        <v>0</v>
      </c>
      <c r="K98" s="306"/>
      <c r="L98" s="285">
        <f>+'Cash-Flow-2017-Leva'!L98/1000</f>
        <v>0</v>
      </c>
      <c r="M98" s="284">
        <f>+'Cash-Flow-2017-Leva'!M98/1000</f>
        <v>0</v>
      </c>
      <c r="N98" s="512"/>
      <c r="O98" s="398">
        <f>+F98+I98+L98</f>
        <v>0</v>
      </c>
      <c r="P98" s="411">
        <f>+G98+J98+M98</f>
        <v>0</v>
      </c>
      <c r="Q98" s="50"/>
      <c r="R98" s="251"/>
      <c r="S98" s="251"/>
      <c r="T98" s="251"/>
      <c r="U98" s="251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36"/>
      <c r="B99" s="222" t="s">
        <v>104</v>
      </c>
      <c r="C99" s="182"/>
      <c r="D99" s="183"/>
      <c r="E99" s="306"/>
      <c r="F99" s="297">
        <f>+'Cash-Flow-2017-Leva'!F99/1000</f>
        <v>-34.753</v>
      </c>
      <c r="G99" s="296">
        <f>+'Cash-Flow-2017-Leva'!G99/1000</f>
        <v>7.287</v>
      </c>
      <c r="H99" s="306"/>
      <c r="I99" s="297">
        <f>+'Cash-Flow-2017-Leva'!I99/1000</f>
        <v>0</v>
      </c>
      <c r="J99" s="296">
        <f>+'Cash-Flow-2017-Leva'!J99/1000</f>
        <v>0</v>
      </c>
      <c r="K99" s="306"/>
      <c r="L99" s="297">
        <f>+'Cash-Flow-2017-Leva'!L99/1000</f>
        <v>0</v>
      </c>
      <c r="M99" s="296">
        <f>+'Cash-Flow-2017-Leva'!M99/1000</f>
        <v>0</v>
      </c>
      <c r="N99" s="512"/>
      <c r="O99" s="394">
        <f>+F99+I99+L99</f>
        <v>-34.753</v>
      </c>
      <c r="P99" s="417">
        <f>+G99+J99+M99</f>
        <v>7.287</v>
      </c>
      <c r="Q99" s="50"/>
      <c r="R99" s="251"/>
      <c r="S99" s="251"/>
      <c r="T99" s="251"/>
      <c r="U99" s="251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36"/>
      <c r="B100" s="172" t="s">
        <v>148</v>
      </c>
      <c r="C100" s="173"/>
      <c r="D100" s="174"/>
      <c r="E100" s="306"/>
      <c r="F100" s="265">
        <f>+SUM(F98:F99)</f>
        <v>-34.753</v>
      </c>
      <c r="G100" s="264">
        <f>+SUM(G98:G99)</f>
        <v>7.287</v>
      </c>
      <c r="H100" s="306"/>
      <c r="I100" s="265">
        <f>+SUM(I98:I99)</f>
        <v>0</v>
      </c>
      <c r="J100" s="264">
        <f>+SUM(J98:J99)</f>
        <v>0</v>
      </c>
      <c r="K100" s="306"/>
      <c r="L100" s="265">
        <f>+SUM(L98:L99)</f>
        <v>0</v>
      </c>
      <c r="M100" s="264">
        <f>+SUM(M98:M99)</f>
        <v>0</v>
      </c>
      <c r="N100" s="512"/>
      <c r="O100" s="395">
        <f>+SUM(O98:O99)</f>
        <v>-34.753</v>
      </c>
      <c r="P100" s="396">
        <f>+SUM(P98:P99)</f>
        <v>7.287</v>
      </c>
      <c r="Q100" s="50"/>
      <c r="R100" s="251">
        <f>+SUM(R98:R99)</f>
        <v>0</v>
      </c>
      <c r="S100" s="251">
        <f>+SUM(S98:S99)</f>
        <v>0</v>
      </c>
      <c r="T100" s="251"/>
      <c r="U100" s="251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8.25" customHeight="1">
      <c r="A101" s="136"/>
      <c r="B101" s="208"/>
      <c r="C101" s="187"/>
      <c r="D101" s="188"/>
      <c r="E101" s="306"/>
      <c r="F101" s="285"/>
      <c r="G101" s="284"/>
      <c r="H101" s="306"/>
      <c r="I101" s="285"/>
      <c r="J101" s="284"/>
      <c r="K101" s="306"/>
      <c r="L101" s="285"/>
      <c r="M101" s="284"/>
      <c r="N101" s="512"/>
      <c r="O101" s="398"/>
      <c r="P101" s="411"/>
      <c r="Q101" s="50"/>
      <c r="R101" s="251"/>
      <c r="S101" s="251"/>
      <c r="T101" s="251"/>
      <c r="U101" s="251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16.5" thickBot="1">
      <c r="A102" s="136"/>
      <c r="B102" s="234" t="s">
        <v>114</v>
      </c>
      <c r="C102" s="209"/>
      <c r="D102" s="210"/>
      <c r="E102" s="306"/>
      <c r="F102" s="287">
        <f>+F90+F96+F100</f>
        <v>743.025</v>
      </c>
      <c r="G102" s="286">
        <f>+G90+G96+G100</f>
        <v>276.99699999999996</v>
      </c>
      <c r="H102" s="306"/>
      <c r="I102" s="287">
        <f>+I90+I96+I100</f>
        <v>0</v>
      </c>
      <c r="J102" s="286">
        <f>+J90+J96+J100</f>
        <v>0</v>
      </c>
      <c r="K102" s="306"/>
      <c r="L102" s="287">
        <f>+L90+L96+L100</f>
        <v>0</v>
      </c>
      <c r="M102" s="286">
        <f>+M90+M96+M100</f>
        <v>0</v>
      </c>
      <c r="N102" s="512"/>
      <c r="O102" s="412">
        <f>+O90+O96+O100</f>
        <v>743.025</v>
      </c>
      <c r="P102" s="413">
        <f>+P90+P96+P100</f>
        <v>276.99699999999996</v>
      </c>
      <c r="Q102" s="138"/>
      <c r="R102" s="251"/>
      <c r="S102" s="251"/>
      <c r="T102" s="251"/>
      <c r="U102" s="251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5.75">
      <c r="A103" s="136"/>
      <c r="B103" s="223" t="s">
        <v>112</v>
      </c>
      <c r="C103" s="164"/>
      <c r="D103" s="165"/>
      <c r="E103" s="306"/>
      <c r="F103" s="267"/>
      <c r="G103" s="257"/>
      <c r="H103" s="306"/>
      <c r="I103" s="267"/>
      <c r="J103" s="257"/>
      <c r="K103" s="306"/>
      <c r="L103" s="267"/>
      <c r="M103" s="257"/>
      <c r="N103" s="512"/>
      <c r="O103" s="399"/>
      <c r="P103" s="392"/>
      <c r="Q103" s="50"/>
      <c r="R103" s="251"/>
      <c r="S103" s="251"/>
      <c r="T103" s="251"/>
      <c r="U103" s="251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36"/>
      <c r="B104" s="224" t="s">
        <v>95</v>
      </c>
      <c r="C104" s="178"/>
      <c r="D104" s="179"/>
      <c r="E104" s="306"/>
      <c r="F104" s="285"/>
      <c r="G104" s="284"/>
      <c r="H104" s="306"/>
      <c r="I104" s="285"/>
      <c r="J104" s="284"/>
      <c r="K104" s="306"/>
      <c r="L104" s="285"/>
      <c r="M104" s="284"/>
      <c r="N104" s="512"/>
      <c r="O104" s="398"/>
      <c r="P104" s="411"/>
      <c r="Q104" s="50"/>
      <c r="R104" s="251"/>
      <c r="S104" s="251"/>
      <c r="T104" s="251"/>
      <c r="U104" s="251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36"/>
      <c r="B105" s="221" t="s">
        <v>106</v>
      </c>
      <c r="C105" s="180"/>
      <c r="D105" s="181"/>
      <c r="E105" s="306"/>
      <c r="F105" s="308">
        <f>+'Cash-Flow-2017-Leva'!F105/1000</f>
        <v>0</v>
      </c>
      <c r="G105" s="307">
        <f>+'Cash-Flow-2017-Leva'!G105/1000</f>
        <v>0</v>
      </c>
      <c r="H105" s="306"/>
      <c r="I105" s="308">
        <f>+'Cash-Flow-2017-Leva'!I105/1000</f>
        <v>0</v>
      </c>
      <c r="J105" s="307">
        <f>+'Cash-Flow-2017-Leva'!J105/1000</f>
        <v>0</v>
      </c>
      <c r="K105" s="306"/>
      <c r="L105" s="308">
        <f>+'Cash-Flow-2017-Leva'!L105/1000</f>
        <v>0</v>
      </c>
      <c r="M105" s="307">
        <f>+'Cash-Flow-2017-Leva'!M105/1000</f>
        <v>0</v>
      </c>
      <c r="N105" s="512"/>
      <c r="O105" s="393">
        <f>+F105+I105+L105</f>
        <v>0</v>
      </c>
      <c r="P105" s="446">
        <f>+G105+J105+M105</f>
        <v>0</v>
      </c>
      <c r="Q105" s="50"/>
      <c r="R105" s="251"/>
      <c r="S105" s="251"/>
      <c r="T105" s="251"/>
      <c r="U105" s="251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36"/>
      <c r="B106" s="222" t="s">
        <v>107</v>
      </c>
      <c r="C106" s="182"/>
      <c r="D106" s="183"/>
      <c r="E106" s="306"/>
      <c r="F106" s="297">
        <f>+'Cash-Flow-2017-Leva'!F106/1000</f>
        <v>0</v>
      </c>
      <c r="G106" s="296">
        <f>+'Cash-Flow-2017-Leva'!G106/1000</f>
        <v>0</v>
      </c>
      <c r="H106" s="306"/>
      <c r="I106" s="297">
        <f>+'Cash-Flow-2017-Leva'!I106/1000</f>
        <v>0</v>
      </c>
      <c r="J106" s="296">
        <f>+'Cash-Flow-2017-Leva'!J106/1000</f>
        <v>0</v>
      </c>
      <c r="K106" s="306"/>
      <c r="L106" s="297">
        <f>+'Cash-Flow-2017-Leva'!L106/1000</f>
        <v>0</v>
      </c>
      <c r="M106" s="296">
        <f>+'Cash-Flow-2017-Leva'!M106/1000</f>
        <v>0</v>
      </c>
      <c r="N106" s="512"/>
      <c r="O106" s="394">
        <f>+F106+I106+L106</f>
        <v>0</v>
      </c>
      <c r="P106" s="417">
        <f>+G106+J106+M106</f>
        <v>0</v>
      </c>
      <c r="Q106" s="50"/>
      <c r="R106" s="251"/>
      <c r="S106" s="251"/>
      <c r="T106" s="251"/>
      <c r="U106" s="251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36"/>
      <c r="B107" s="175" t="s">
        <v>149</v>
      </c>
      <c r="C107" s="176"/>
      <c r="D107" s="177"/>
      <c r="E107" s="306"/>
      <c r="F107" s="291">
        <f>+SUM(F105:F106)</f>
        <v>0</v>
      </c>
      <c r="G107" s="290">
        <f>+SUM(G105:G106)</f>
        <v>0</v>
      </c>
      <c r="H107" s="306"/>
      <c r="I107" s="291">
        <f>+SUM(I105:I106)</f>
        <v>0</v>
      </c>
      <c r="J107" s="290">
        <f>+SUM(J105:J106)</f>
        <v>0</v>
      </c>
      <c r="K107" s="306"/>
      <c r="L107" s="291">
        <f>+SUM(L105:L106)</f>
        <v>0</v>
      </c>
      <c r="M107" s="290">
        <f>+SUM(M105:M106)</f>
        <v>0</v>
      </c>
      <c r="N107" s="512"/>
      <c r="O107" s="414">
        <f>+SUM(O105:O106)</f>
        <v>0</v>
      </c>
      <c r="P107" s="415">
        <f>+SUM(P105:P106)</f>
        <v>0</v>
      </c>
      <c r="Q107" s="50"/>
      <c r="R107" s="251"/>
      <c r="S107" s="251"/>
      <c r="T107" s="251"/>
      <c r="U107" s="251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36"/>
      <c r="B108" s="225" t="s">
        <v>99</v>
      </c>
      <c r="C108" s="149"/>
      <c r="D108" s="153"/>
      <c r="E108" s="306"/>
      <c r="F108" s="266"/>
      <c r="G108" s="255"/>
      <c r="H108" s="306"/>
      <c r="I108" s="266"/>
      <c r="J108" s="255"/>
      <c r="K108" s="306"/>
      <c r="L108" s="266"/>
      <c r="M108" s="255"/>
      <c r="N108" s="512"/>
      <c r="O108" s="397"/>
      <c r="P108" s="390"/>
      <c r="Q108" s="50"/>
      <c r="R108" s="251"/>
      <c r="S108" s="251"/>
      <c r="T108" s="251"/>
      <c r="U108" s="251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36"/>
      <c r="B109" s="226" t="s">
        <v>108</v>
      </c>
      <c r="C109" s="184"/>
      <c r="D109" s="185"/>
      <c r="E109" s="306"/>
      <c r="F109" s="285">
        <f>+'Cash-Flow-2017-Leva'!F109/1000</f>
        <v>0</v>
      </c>
      <c r="G109" s="284">
        <f>+'Cash-Flow-2017-Leva'!G109/1000</f>
        <v>0</v>
      </c>
      <c r="H109" s="306"/>
      <c r="I109" s="285">
        <f>+'Cash-Flow-2017-Leva'!I109/1000</f>
        <v>0</v>
      </c>
      <c r="J109" s="284">
        <f>+'Cash-Flow-2017-Leva'!J109/1000</f>
        <v>0</v>
      </c>
      <c r="K109" s="306"/>
      <c r="L109" s="285">
        <f>+'Cash-Flow-2017-Leva'!L109/1000</f>
        <v>0</v>
      </c>
      <c r="M109" s="284">
        <f>+'Cash-Flow-2017-Leva'!M109/1000</f>
        <v>0</v>
      </c>
      <c r="N109" s="512"/>
      <c r="O109" s="398">
        <f>+F109+I109+L109</f>
        <v>0</v>
      </c>
      <c r="P109" s="411">
        <f>+G109+J109+M109</f>
        <v>0</v>
      </c>
      <c r="Q109" s="50"/>
      <c r="R109" s="251"/>
      <c r="S109" s="251"/>
      <c r="T109" s="251"/>
      <c r="U109" s="251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36"/>
      <c r="B110" s="222" t="s">
        <v>247</v>
      </c>
      <c r="C110" s="182"/>
      <c r="D110" s="183"/>
      <c r="E110" s="306"/>
      <c r="F110" s="297">
        <f>+'Cash-Flow-2017-Leva'!F110/1000</f>
        <v>-10782.957</v>
      </c>
      <c r="G110" s="296">
        <f>+'Cash-Flow-2017-Leva'!G110/1000</f>
        <v>-12656.027</v>
      </c>
      <c r="H110" s="306"/>
      <c r="I110" s="297">
        <f>+'Cash-Flow-2017-Leva'!I110/1000</f>
        <v>0</v>
      </c>
      <c r="J110" s="296">
        <f>+'Cash-Flow-2017-Leva'!J110/1000</f>
        <v>0</v>
      </c>
      <c r="K110" s="306"/>
      <c r="L110" s="297">
        <f>+'Cash-Flow-2017-Leva'!L110/1000</f>
        <v>0</v>
      </c>
      <c r="M110" s="296">
        <f>+'Cash-Flow-2017-Leva'!M110/1000</f>
        <v>0</v>
      </c>
      <c r="N110" s="512"/>
      <c r="O110" s="394">
        <f>+F110+I110+L110</f>
        <v>-10782.957</v>
      </c>
      <c r="P110" s="417">
        <f>+G110+J110+M110</f>
        <v>-12656.027</v>
      </c>
      <c r="Q110" s="50"/>
      <c r="R110" s="251"/>
      <c r="S110" s="251"/>
      <c r="T110" s="251"/>
      <c r="U110" s="251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36"/>
      <c r="B111" s="175" t="s">
        <v>150</v>
      </c>
      <c r="C111" s="176"/>
      <c r="D111" s="177"/>
      <c r="E111" s="306"/>
      <c r="F111" s="291">
        <f>+SUM(F109:F110)</f>
        <v>-10782.957</v>
      </c>
      <c r="G111" s="290">
        <f>+SUM(G109:G110)</f>
        <v>-12656.027</v>
      </c>
      <c r="H111" s="306"/>
      <c r="I111" s="291">
        <f>+SUM(I109:I110)</f>
        <v>0</v>
      </c>
      <c r="J111" s="290">
        <f>+SUM(J109:J110)</f>
        <v>0</v>
      </c>
      <c r="K111" s="306"/>
      <c r="L111" s="291">
        <f>+SUM(L109:L110)</f>
        <v>0</v>
      </c>
      <c r="M111" s="290">
        <f>+SUM(M109:M110)</f>
        <v>0</v>
      </c>
      <c r="N111" s="512"/>
      <c r="O111" s="414">
        <f>+SUM(O109:O110)</f>
        <v>-10782.957</v>
      </c>
      <c r="P111" s="415">
        <f>+SUM(P109:P110)</f>
        <v>-12656.027</v>
      </c>
      <c r="Q111" s="50"/>
      <c r="R111" s="251"/>
      <c r="S111" s="251"/>
      <c r="T111" s="251"/>
      <c r="U111" s="251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36"/>
      <c r="B112" s="225" t="s">
        <v>96</v>
      </c>
      <c r="C112" s="149"/>
      <c r="D112" s="153"/>
      <c r="E112" s="306"/>
      <c r="F112" s="266"/>
      <c r="G112" s="255"/>
      <c r="H112" s="306"/>
      <c r="I112" s="266"/>
      <c r="J112" s="255"/>
      <c r="K112" s="306"/>
      <c r="L112" s="266"/>
      <c r="M112" s="255"/>
      <c r="N112" s="512"/>
      <c r="O112" s="397"/>
      <c r="P112" s="390"/>
      <c r="Q112" s="50"/>
      <c r="R112" s="251"/>
      <c r="S112" s="251"/>
      <c r="T112" s="251"/>
      <c r="U112" s="251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36"/>
      <c r="B113" s="226" t="s">
        <v>109</v>
      </c>
      <c r="C113" s="184"/>
      <c r="D113" s="185"/>
      <c r="E113" s="306"/>
      <c r="F113" s="285">
        <f>+'Cash-Flow-2017-Leva'!F113/1000</f>
        <v>0</v>
      </c>
      <c r="G113" s="284">
        <f>+'Cash-Flow-2017-Leva'!G113/1000</f>
        <v>0</v>
      </c>
      <c r="H113" s="306"/>
      <c r="I113" s="285">
        <f>+'Cash-Flow-2017-Leva'!I113/1000</f>
        <v>0</v>
      </c>
      <c r="J113" s="284">
        <f>+'Cash-Flow-2017-Leva'!J113/1000</f>
        <v>0</v>
      </c>
      <c r="K113" s="306"/>
      <c r="L113" s="285">
        <f>+'Cash-Flow-2017-Leva'!L113/1000</f>
        <v>0</v>
      </c>
      <c r="M113" s="284">
        <f>+'Cash-Flow-2017-Leva'!M113/1000</f>
        <v>0</v>
      </c>
      <c r="N113" s="512"/>
      <c r="O113" s="398">
        <f>+F113+I113+L113</f>
        <v>0</v>
      </c>
      <c r="P113" s="411">
        <f>+G113+J113+M113</f>
        <v>0</v>
      </c>
      <c r="Q113" s="50"/>
      <c r="R113" s="251"/>
      <c r="S113" s="251"/>
      <c r="T113" s="251"/>
      <c r="U113" s="251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36"/>
      <c r="B114" s="222" t="s">
        <v>110</v>
      </c>
      <c r="C114" s="182"/>
      <c r="D114" s="183"/>
      <c r="E114" s="306"/>
      <c r="F114" s="297">
        <f>+'Cash-Flow-2017-Leva'!F114/1000</f>
        <v>0</v>
      </c>
      <c r="G114" s="296">
        <f>+'Cash-Flow-2017-Leva'!G114/1000</f>
        <v>0</v>
      </c>
      <c r="H114" s="306"/>
      <c r="I114" s="297">
        <f>+'Cash-Flow-2017-Leva'!I114/1000</f>
        <v>0</v>
      </c>
      <c r="J114" s="296">
        <f>+'Cash-Flow-2017-Leva'!J114/1000</f>
        <v>0</v>
      </c>
      <c r="K114" s="306"/>
      <c r="L114" s="297">
        <f>+'Cash-Flow-2017-Leva'!L114/1000</f>
        <v>0</v>
      </c>
      <c r="M114" s="296">
        <f>+'Cash-Flow-2017-Leva'!M114/1000</f>
        <v>0</v>
      </c>
      <c r="N114" s="512"/>
      <c r="O114" s="394">
        <f>+F114+I114+L114</f>
        <v>0</v>
      </c>
      <c r="P114" s="417">
        <f>+G114+J114+M114</f>
        <v>0</v>
      </c>
      <c r="Q114" s="50"/>
      <c r="R114" s="251"/>
      <c r="S114" s="251"/>
      <c r="T114" s="251"/>
      <c r="U114" s="251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36"/>
      <c r="B115" s="175" t="s">
        <v>151</v>
      </c>
      <c r="C115" s="176"/>
      <c r="D115" s="177"/>
      <c r="E115" s="306"/>
      <c r="F115" s="291">
        <f>+SUM(F113:F114)</f>
        <v>0</v>
      </c>
      <c r="G115" s="290">
        <f>+SUM(G113:G114)</f>
        <v>0</v>
      </c>
      <c r="H115" s="306"/>
      <c r="I115" s="291">
        <f>+SUM(I113:I114)</f>
        <v>0</v>
      </c>
      <c r="J115" s="290">
        <f>+SUM(J113:J114)</f>
        <v>0</v>
      </c>
      <c r="K115" s="306"/>
      <c r="L115" s="291">
        <f>+SUM(L113:L114)</f>
        <v>0</v>
      </c>
      <c r="M115" s="290">
        <f>+SUM(M113:M114)</f>
        <v>0</v>
      </c>
      <c r="N115" s="512"/>
      <c r="O115" s="414">
        <f>+SUM(O113:O114)</f>
        <v>0</v>
      </c>
      <c r="P115" s="415">
        <f>+SUM(P113:P114)</f>
        <v>0</v>
      </c>
      <c r="Q115" s="50"/>
      <c r="R115" s="251"/>
      <c r="S115" s="251"/>
      <c r="T115" s="251"/>
      <c r="U115" s="251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36"/>
      <c r="B116" s="225" t="s">
        <v>100</v>
      </c>
      <c r="C116" s="149"/>
      <c r="D116" s="153"/>
      <c r="E116" s="306"/>
      <c r="F116" s="267"/>
      <c r="G116" s="257"/>
      <c r="H116" s="306"/>
      <c r="I116" s="267"/>
      <c r="J116" s="257"/>
      <c r="K116" s="306"/>
      <c r="L116" s="267"/>
      <c r="M116" s="257"/>
      <c r="N116" s="512"/>
      <c r="O116" s="399"/>
      <c r="P116" s="392"/>
      <c r="Q116" s="50"/>
      <c r="R116" s="251"/>
      <c r="S116" s="251"/>
      <c r="T116" s="251"/>
      <c r="U116" s="251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36"/>
      <c r="B117" s="226" t="s">
        <v>129</v>
      </c>
      <c r="C117" s="184"/>
      <c r="D117" s="185"/>
      <c r="E117" s="306"/>
      <c r="F117" s="267">
        <f>+'Cash-Flow-2017-Leva'!F117/1000</f>
        <v>-36.601</v>
      </c>
      <c r="G117" s="257">
        <f>+'Cash-Flow-2017-Leva'!G117/1000</f>
        <v>-82.103</v>
      </c>
      <c r="H117" s="306"/>
      <c r="I117" s="267">
        <f>+'Cash-Flow-2017-Leva'!I117/1000</f>
        <v>0</v>
      </c>
      <c r="J117" s="257">
        <f>+'Cash-Flow-2017-Leva'!J117/1000</f>
        <v>-26.876</v>
      </c>
      <c r="K117" s="306"/>
      <c r="L117" s="267">
        <f>+'Cash-Flow-2017-Leva'!L117/1000</f>
        <v>781.519</v>
      </c>
      <c r="M117" s="257">
        <f>+'Cash-Flow-2017-Leva'!M117/1000</f>
        <v>-389.631</v>
      </c>
      <c r="N117" s="512"/>
      <c r="O117" s="399">
        <f>+F117+I117+L117</f>
        <v>744.918</v>
      </c>
      <c r="P117" s="392">
        <f>+G117+J117+M117</f>
        <v>-498.60999999999996</v>
      </c>
      <c r="Q117" s="50"/>
      <c r="R117" s="251"/>
      <c r="S117" s="251"/>
      <c r="T117" s="251"/>
      <c r="U117" s="251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36"/>
      <c r="B118" s="222" t="s">
        <v>130</v>
      </c>
      <c r="C118" s="182"/>
      <c r="D118" s="183"/>
      <c r="E118" s="306"/>
      <c r="F118" s="297">
        <f>+'Cash-Flow-2017-Leva'!F118/1000</f>
        <v>5.096</v>
      </c>
      <c r="G118" s="296">
        <f>+'Cash-Flow-2017-Leva'!G118/1000</f>
        <v>-1.473</v>
      </c>
      <c r="H118" s="306"/>
      <c r="I118" s="297">
        <f>+'Cash-Flow-2017-Leva'!I118/1000</f>
        <v>0</v>
      </c>
      <c r="J118" s="296">
        <f>+'Cash-Flow-2017-Leva'!J118/1000</f>
        <v>0</v>
      </c>
      <c r="K118" s="306"/>
      <c r="L118" s="297">
        <f>+'Cash-Flow-2017-Leva'!L118/1000</f>
        <v>0</v>
      </c>
      <c r="M118" s="296">
        <f>+'Cash-Flow-2017-Leva'!M118/1000</f>
        <v>0</v>
      </c>
      <c r="N118" s="512"/>
      <c r="O118" s="394">
        <f>+F118+I118+L118</f>
        <v>5.096</v>
      </c>
      <c r="P118" s="417">
        <f>+G118+J118+M118</f>
        <v>-1.473</v>
      </c>
      <c r="Q118" s="50"/>
      <c r="R118" s="251"/>
      <c r="S118" s="251"/>
      <c r="T118" s="251"/>
      <c r="U118" s="251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36"/>
      <c r="B119" s="175" t="s">
        <v>152</v>
      </c>
      <c r="C119" s="176"/>
      <c r="D119" s="177"/>
      <c r="E119" s="306"/>
      <c r="F119" s="291">
        <f>+SUM(F117:F118)</f>
        <v>-31.505</v>
      </c>
      <c r="G119" s="290">
        <f>+SUM(G117:G118)</f>
        <v>-83.576</v>
      </c>
      <c r="H119" s="306"/>
      <c r="I119" s="291">
        <f>+SUM(I117:I118)</f>
        <v>0</v>
      </c>
      <c r="J119" s="290">
        <f>+SUM(J117:J118)</f>
        <v>-26.876</v>
      </c>
      <c r="K119" s="306"/>
      <c r="L119" s="291">
        <f>+SUM(L117:L118)</f>
        <v>781.519</v>
      </c>
      <c r="M119" s="290">
        <f>+SUM(M117:M118)</f>
        <v>-389.631</v>
      </c>
      <c r="N119" s="512"/>
      <c r="O119" s="414">
        <f>+SUM(O117:O118)</f>
        <v>750.014</v>
      </c>
      <c r="P119" s="415">
        <f>+SUM(P117:P118)</f>
        <v>-500.08299999999997</v>
      </c>
      <c r="Q119" s="50"/>
      <c r="R119" s="251"/>
      <c r="S119" s="251"/>
      <c r="T119" s="251"/>
      <c r="U119" s="251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9.75" customHeight="1">
      <c r="A120" s="136"/>
      <c r="B120" s="197"/>
      <c r="C120" s="198"/>
      <c r="D120" s="199"/>
      <c r="E120" s="306"/>
      <c r="F120" s="297"/>
      <c r="G120" s="296"/>
      <c r="H120" s="306"/>
      <c r="I120" s="297"/>
      <c r="J120" s="296"/>
      <c r="K120" s="306"/>
      <c r="L120" s="297"/>
      <c r="M120" s="296"/>
      <c r="N120" s="512"/>
      <c r="O120" s="394"/>
      <c r="P120" s="417"/>
      <c r="Q120" s="50"/>
      <c r="R120" s="251"/>
      <c r="S120" s="251"/>
      <c r="T120" s="251"/>
      <c r="U120" s="251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16.5" thickBot="1">
      <c r="A121" s="136"/>
      <c r="B121" s="236" t="s">
        <v>154</v>
      </c>
      <c r="C121" s="211"/>
      <c r="D121" s="212"/>
      <c r="E121" s="306"/>
      <c r="F121" s="298">
        <f>+F107+F111+F115+F119</f>
        <v>-10814.462</v>
      </c>
      <c r="G121" s="301">
        <f>+G107+G111+G115+G119</f>
        <v>-12739.603</v>
      </c>
      <c r="H121" s="306"/>
      <c r="I121" s="298">
        <f>+I107+I111+I115+I119</f>
        <v>0</v>
      </c>
      <c r="J121" s="301">
        <f>+J107+J111+J115+J119</f>
        <v>-26.876</v>
      </c>
      <c r="K121" s="306"/>
      <c r="L121" s="298">
        <f>+L107+L111+L115+L119</f>
        <v>781.519</v>
      </c>
      <c r="M121" s="301">
        <f>+M107+M111+M115+M119</f>
        <v>-389.631</v>
      </c>
      <c r="N121" s="512"/>
      <c r="O121" s="418">
        <f>+O107+O111+O115+O119</f>
        <v>-10032.943000000001</v>
      </c>
      <c r="P121" s="425">
        <f>+P107+P111+P115+P119</f>
        <v>-13156.11</v>
      </c>
      <c r="Q121" s="50"/>
      <c r="R121" s="251"/>
      <c r="S121" s="251"/>
      <c r="T121" s="251"/>
      <c r="U121" s="251"/>
      <c r="V121" s="8"/>
      <c r="W121" s="8"/>
      <c r="X121" s="8"/>
      <c r="Y121" s="8"/>
      <c r="Z121" s="8"/>
      <c r="AA121" s="9"/>
      <c r="AB121" s="8"/>
      <c r="AC121" s="8"/>
    </row>
    <row r="122" spans="1:29" s="3" customFormat="1" ht="15.75">
      <c r="A122" s="136"/>
      <c r="B122" s="223" t="s">
        <v>127</v>
      </c>
      <c r="C122" s="164"/>
      <c r="D122" s="165"/>
      <c r="E122" s="306"/>
      <c r="F122" s="267"/>
      <c r="G122" s="257"/>
      <c r="H122" s="306"/>
      <c r="I122" s="267"/>
      <c r="J122" s="257"/>
      <c r="K122" s="306"/>
      <c r="L122" s="267"/>
      <c r="M122" s="257"/>
      <c r="N122" s="512"/>
      <c r="O122" s="399"/>
      <c r="P122" s="392"/>
      <c r="Q122" s="50"/>
      <c r="R122" s="251"/>
      <c r="S122" s="251"/>
      <c r="T122" s="251"/>
      <c r="U122" s="251"/>
      <c r="V122" s="2"/>
      <c r="W122" s="2"/>
      <c r="X122" s="2"/>
      <c r="Y122" s="2"/>
      <c r="Z122" s="2"/>
      <c r="AA122" s="2"/>
      <c r="AB122" s="2"/>
      <c r="AC122" s="2"/>
    </row>
    <row r="123" spans="1:29" s="3" customFormat="1" ht="15.75">
      <c r="A123" s="136"/>
      <c r="B123" s="226" t="s">
        <v>98</v>
      </c>
      <c r="C123" s="184"/>
      <c r="D123" s="185"/>
      <c r="E123" s="306"/>
      <c r="F123" s="285">
        <f>+'Cash-Flow-2017-Leva'!F123/1000</f>
        <v>0</v>
      </c>
      <c r="G123" s="284">
        <f>+'Cash-Flow-2017-Leva'!G123/1000</f>
        <v>0</v>
      </c>
      <c r="H123" s="306"/>
      <c r="I123" s="285">
        <f>+'Cash-Flow-2017-Leva'!I123/1000</f>
        <v>0</v>
      </c>
      <c r="J123" s="284">
        <f>+'Cash-Flow-2017-Leva'!J123/1000</f>
        <v>0</v>
      </c>
      <c r="K123" s="306"/>
      <c r="L123" s="285">
        <f>+'Cash-Flow-2017-Leva'!L123/1000</f>
        <v>0</v>
      </c>
      <c r="M123" s="284">
        <f>+'Cash-Flow-2017-Leva'!M123/1000</f>
        <v>0</v>
      </c>
      <c r="N123" s="512"/>
      <c r="O123" s="398">
        <f aca="true" t="shared" si="8" ref="O123:P125">+F123+I123+L123</f>
        <v>0</v>
      </c>
      <c r="P123" s="411">
        <f t="shared" si="8"/>
        <v>0</v>
      </c>
      <c r="Q123" s="50"/>
      <c r="R123" s="251"/>
      <c r="S123" s="251"/>
      <c r="T123" s="251"/>
      <c r="U123" s="251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36"/>
      <c r="B124" s="221" t="s">
        <v>128</v>
      </c>
      <c r="C124" s="180"/>
      <c r="D124" s="181"/>
      <c r="E124" s="306"/>
      <c r="F124" s="297">
        <f>+'Cash-Flow-2017-Leva'!F124/1000</f>
        <v>-362.092</v>
      </c>
      <c r="G124" s="296">
        <f>+'Cash-Flow-2017-Leva'!G124/1000</f>
        <v>39175.302</v>
      </c>
      <c r="H124" s="306"/>
      <c r="I124" s="297">
        <f>+'Cash-Flow-2017-Leva'!I124/1000</f>
        <v>355.019</v>
      </c>
      <c r="J124" s="296">
        <f>+'Cash-Flow-2017-Leva'!J124/1000</f>
        <v>-5268.655</v>
      </c>
      <c r="K124" s="306"/>
      <c r="L124" s="297">
        <f>+'Cash-Flow-2017-Leva'!L124/1000</f>
        <v>0</v>
      </c>
      <c r="M124" s="296">
        <f>+'Cash-Flow-2017-Leva'!M124/1000</f>
        <v>0</v>
      </c>
      <c r="N124" s="512"/>
      <c r="O124" s="394">
        <f t="shared" si="8"/>
        <v>-7.072999999999979</v>
      </c>
      <c r="P124" s="417">
        <f t="shared" si="8"/>
        <v>33906.647000000004</v>
      </c>
      <c r="Q124" s="50"/>
      <c r="R124" s="251"/>
      <c r="S124" s="251"/>
      <c r="T124" s="251"/>
      <c r="U124" s="251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36"/>
      <c r="B125" s="221" t="s">
        <v>158</v>
      </c>
      <c r="C125" s="180"/>
      <c r="D125" s="181"/>
      <c r="E125" s="306"/>
      <c r="F125" s="297">
        <f>+'Cash-Flow-2017-Leva'!F125/1000</f>
        <v>-52.423</v>
      </c>
      <c r="G125" s="296">
        <f>+'Cash-Flow-2017-Leva'!G125/1000</f>
        <v>-13.289</v>
      </c>
      <c r="H125" s="306"/>
      <c r="I125" s="297">
        <f>+'Cash-Flow-2017-Leva'!I125/1000</f>
        <v>52.423</v>
      </c>
      <c r="J125" s="296">
        <f>+'Cash-Flow-2017-Leva'!J125/1000</f>
        <v>13.289</v>
      </c>
      <c r="K125" s="306"/>
      <c r="L125" s="297">
        <f>+'Cash-Flow-2017-Leva'!L125/1000</f>
        <v>0</v>
      </c>
      <c r="M125" s="296">
        <f>+'Cash-Flow-2017-Leva'!M125/1000</f>
        <v>0</v>
      </c>
      <c r="N125" s="512"/>
      <c r="O125" s="394">
        <f t="shared" si="8"/>
        <v>0</v>
      </c>
      <c r="P125" s="417">
        <f t="shared" si="8"/>
        <v>0</v>
      </c>
      <c r="Q125" s="50"/>
      <c r="R125" s="251"/>
      <c r="S125" s="251"/>
      <c r="T125" s="251"/>
      <c r="U125" s="251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36"/>
      <c r="B126" s="239" t="s">
        <v>131</v>
      </c>
      <c r="C126" s="202"/>
      <c r="D126" s="203"/>
      <c r="E126" s="306"/>
      <c r="F126" s="303">
        <f>+IF(+'Cash-Flow-2017-Leva'!F84+'Cash-Flow-2017-Leva'!F85=0,-F150,0)</f>
        <v>0</v>
      </c>
      <c r="G126" s="302">
        <f>+IF(+'Cash-Flow-2017-Leva'!G84+'Cash-Flow-2017-Leva'!G85=0,-G150,0)</f>
        <v>0</v>
      </c>
      <c r="H126" s="306"/>
      <c r="I126" s="303">
        <f>+IF(+'Cash-Flow-2017-Leva'!I84+'Cash-Flow-2017-Leva'!I85=0,-I150,0)</f>
        <v>0</v>
      </c>
      <c r="J126" s="302">
        <f>+IF(+'Cash-Flow-2017-Leva'!J84+'Cash-Flow-2017-Leva'!J85=0,-J150,0)</f>
        <v>0</v>
      </c>
      <c r="K126" s="306"/>
      <c r="L126" s="303">
        <f>+IF(+'Cash-Flow-2017-Leva'!L84+'Cash-Flow-2017-Leva'!L85=0,-L150,0)</f>
        <v>0</v>
      </c>
      <c r="M126" s="302">
        <f>+IF(+'Cash-Flow-2017-Leva'!M84+'Cash-Flow-2017-Leva'!M85=0,-M150,0)</f>
        <v>0</v>
      </c>
      <c r="N126" s="512"/>
      <c r="O126" s="515">
        <f>+IF(+'Cash-Flow-2017-Leva'!O84+'Cash-Flow-2017-Leva'!O85=0,-O150,0)</f>
        <v>0</v>
      </c>
      <c r="P126" s="427">
        <f>+IF(+'Cash-Flow-2017-Leva'!P84+'Cash-Flow-2017-Leva'!P85=0,-P150,0)</f>
        <v>0</v>
      </c>
      <c r="Q126" s="50"/>
      <c r="R126" s="251"/>
      <c r="S126" s="251"/>
      <c r="T126" s="251"/>
      <c r="U126" s="251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6.5" thickBot="1">
      <c r="A127" s="136"/>
      <c r="B127" s="237" t="s">
        <v>248</v>
      </c>
      <c r="C127" s="170"/>
      <c r="D127" s="171"/>
      <c r="E127" s="306"/>
      <c r="F127" s="300">
        <f>+SUM(F123:F126)</f>
        <v>-414.515</v>
      </c>
      <c r="G127" s="299">
        <f>+SUM(G123:G126)</f>
        <v>39162.013000000006</v>
      </c>
      <c r="H127" s="306"/>
      <c r="I127" s="300">
        <f>+SUM(I123:I126)</f>
        <v>407.442</v>
      </c>
      <c r="J127" s="299">
        <f>+SUM(J123:J126)</f>
        <v>-5255.366</v>
      </c>
      <c r="K127" s="306"/>
      <c r="L127" s="300">
        <f>+SUM(L123:L126)</f>
        <v>0</v>
      </c>
      <c r="M127" s="299">
        <f>+SUM(M123:M126)</f>
        <v>0</v>
      </c>
      <c r="N127" s="512"/>
      <c r="O127" s="419">
        <f>+SUM(O123:O126)</f>
        <v>-7.072999999999979</v>
      </c>
      <c r="P127" s="420">
        <f>+SUM(P123:P126)</f>
        <v>33906.647000000004</v>
      </c>
      <c r="Q127" s="50"/>
      <c r="R127" s="251"/>
      <c r="S127" s="251"/>
      <c r="T127" s="251"/>
      <c r="U127" s="251"/>
      <c r="V127" s="8"/>
      <c r="W127" s="8"/>
      <c r="X127" s="8"/>
      <c r="Y127" s="8"/>
      <c r="Z127" s="8"/>
      <c r="AA127" s="9"/>
      <c r="AB127" s="8"/>
      <c r="AC127" s="8"/>
    </row>
    <row r="128" spans="1:29" s="3" customFormat="1" ht="15.75">
      <c r="A128" s="136"/>
      <c r="B128" s="223" t="s">
        <v>113</v>
      </c>
      <c r="C128" s="164"/>
      <c r="D128" s="165"/>
      <c r="E128" s="306"/>
      <c r="F128" s="267"/>
      <c r="G128" s="257"/>
      <c r="H128" s="306"/>
      <c r="I128" s="267"/>
      <c r="J128" s="257"/>
      <c r="K128" s="306"/>
      <c r="L128" s="267"/>
      <c r="M128" s="257"/>
      <c r="N128" s="512"/>
      <c r="O128" s="399"/>
      <c r="P128" s="392"/>
      <c r="Q128" s="50"/>
      <c r="R128" s="251"/>
      <c r="S128" s="251"/>
      <c r="T128" s="251"/>
      <c r="U128" s="251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5.75">
      <c r="A129" s="136"/>
      <c r="B129" s="226" t="s">
        <v>116</v>
      </c>
      <c r="C129" s="184"/>
      <c r="D129" s="185"/>
      <c r="E129" s="306"/>
      <c r="F129" s="285">
        <f>+'Cash-Flow-2017-Leva'!F129/1000</f>
        <v>3214.939</v>
      </c>
      <c r="G129" s="284">
        <f>+'Cash-Flow-2017-Leva'!G129/1000</f>
        <v>4277.562</v>
      </c>
      <c r="H129" s="306"/>
      <c r="I129" s="285">
        <f>+'Cash-Flow-2017-Leva'!I129/1000</f>
        <v>0</v>
      </c>
      <c r="J129" s="284">
        <f>+'Cash-Flow-2017-Leva'!J129/1000</f>
        <v>0</v>
      </c>
      <c r="K129" s="306"/>
      <c r="L129" s="285">
        <f>+'Cash-Flow-2017-Leva'!L129/1000</f>
        <v>1582.619</v>
      </c>
      <c r="M129" s="284">
        <f>+'Cash-Flow-2017-Leva'!M129/1000</f>
        <v>1972.248</v>
      </c>
      <c r="N129" s="512"/>
      <c r="O129" s="398">
        <f aca="true" t="shared" si="9" ref="O129:P131">+F129+I129+L129</f>
        <v>4797.558</v>
      </c>
      <c r="P129" s="411">
        <f t="shared" si="9"/>
        <v>6249.8099999999995</v>
      </c>
      <c r="Q129" s="50"/>
      <c r="R129" s="251"/>
      <c r="S129" s="251"/>
      <c r="T129" s="251"/>
      <c r="U129" s="251"/>
      <c r="V129" s="2"/>
      <c r="W129" s="2"/>
      <c r="X129" s="2"/>
      <c r="Y129" s="2"/>
      <c r="Z129" s="2"/>
      <c r="AA129" s="2"/>
      <c r="AB129" s="2"/>
      <c r="AC129" s="2"/>
    </row>
    <row r="130" spans="1:29" s="3" customFormat="1" ht="15.75">
      <c r="A130" s="136"/>
      <c r="B130" s="490" t="s">
        <v>124</v>
      </c>
      <c r="C130" s="180"/>
      <c r="D130" s="181"/>
      <c r="E130" s="306"/>
      <c r="F130" s="297">
        <f>+'Cash-Flow-2017-Leva'!F130/1000</f>
        <v>-34.273</v>
      </c>
      <c r="G130" s="296">
        <f>+'Cash-Flow-2017-Leva'!G130/1000</f>
        <v>9.584</v>
      </c>
      <c r="H130" s="306"/>
      <c r="I130" s="297">
        <f>+'Cash-Flow-2017-Leva'!I130/1000</f>
        <v>-23.261</v>
      </c>
      <c r="J130" s="296">
        <f>+'Cash-Flow-2017-Leva'!J130/1000</f>
        <v>6.5</v>
      </c>
      <c r="K130" s="306"/>
      <c r="L130" s="297">
        <f>+'Cash-Flow-2017-Leva'!L130/1000</f>
        <v>0</v>
      </c>
      <c r="M130" s="296">
        <f>+'Cash-Flow-2017-Leva'!M130/1000</f>
        <v>0</v>
      </c>
      <c r="N130" s="512"/>
      <c r="O130" s="394">
        <f t="shared" si="9"/>
        <v>-57.534000000000006</v>
      </c>
      <c r="P130" s="417">
        <f t="shared" si="9"/>
        <v>16.084</v>
      </c>
      <c r="Q130" s="50"/>
      <c r="R130" s="251"/>
      <c r="S130" s="251"/>
      <c r="T130" s="251"/>
      <c r="U130" s="251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36"/>
      <c r="B131" s="240" t="s">
        <v>123</v>
      </c>
      <c r="C131" s="204"/>
      <c r="D131" s="205"/>
      <c r="E131" s="306"/>
      <c r="F131" s="297">
        <f>+'Cash-Flow-2017-Leva'!F131/1000</f>
        <v>2861.043</v>
      </c>
      <c r="G131" s="296">
        <f>+'Cash-Flow-2017-Leva'!G131/1000</f>
        <v>3214.937</v>
      </c>
      <c r="H131" s="306"/>
      <c r="I131" s="297">
        <f>+'Cash-Flow-2017-Leva'!I131/1000</f>
        <v>0</v>
      </c>
      <c r="J131" s="296">
        <f>+'Cash-Flow-2017-Leva'!J131/1000</f>
        <v>0</v>
      </c>
      <c r="K131" s="306"/>
      <c r="L131" s="297">
        <f>+'Cash-Flow-2017-Leva'!L131/1000</f>
        <v>2364.138</v>
      </c>
      <c r="M131" s="296">
        <f>+'Cash-Flow-2017-Leva'!M131/1000</f>
        <v>1582.619</v>
      </c>
      <c r="N131" s="512"/>
      <c r="O131" s="394">
        <f t="shared" si="9"/>
        <v>5225.1810000000005</v>
      </c>
      <c r="P131" s="417">
        <f t="shared" si="9"/>
        <v>4797.556</v>
      </c>
      <c r="Q131" s="50"/>
      <c r="R131" s="251"/>
      <c r="S131" s="251"/>
      <c r="T131" s="251"/>
      <c r="U131" s="251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6.5" thickBot="1">
      <c r="A132" s="136"/>
      <c r="B132" s="241" t="s">
        <v>125</v>
      </c>
      <c r="C132" s="206"/>
      <c r="D132" s="207"/>
      <c r="E132" s="306"/>
      <c r="F132" s="305">
        <f>+F131-F129-F130</f>
        <v>-319.6229999999997</v>
      </c>
      <c r="G132" s="304">
        <f>+G131-G129-G130</f>
        <v>-1072.209</v>
      </c>
      <c r="H132" s="306"/>
      <c r="I132" s="305">
        <f>+I131-I129-I130</f>
        <v>23.261</v>
      </c>
      <c r="J132" s="304">
        <f>+J131-J129-J130</f>
        <v>-6.5</v>
      </c>
      <c r="K132" s="306"/>
      <c r="L132" s="305">
        <f>+L131-L129-L130</f>
        <v>781.519</v>
      </c>
      <c r="M132" s="304">
        <f>+M131-M129-M130</f>
        <v>-389.62900000000013</v>
      </c>
      <c r="N132" s="512"/>
      <c r="O132" s="428">
        <f>+O131-O129-O130</f>
        <v>485.1570000000005</v>
      </c>
      <c r="P132" s="429">
        <f>+P131-P129-P130</f>
        <v>-1468.338</v>
      </c>
      <c r="Q132" s="50"/>
      <c r="R132" s="251"/>
      <c r="S132" s="251"/>
      <c r="T132" s="251"/>
      <c r="U132" s="251"/>
      <c r="V132" s="8"/>
      <c r="W132" s="8"/>
      <c r="X132" s="8"/>
      <c r="Y132" s="8"/>
      <c r="Z132" s="8"/>
      <c r="AA132" s="9"/>
      <c r="AB132" s="8"/>
      <c r="AC132" s="8"/>
    </row>
    <row r="133" spans="1:29" s="3" customFormat="1" ht="16.5" customHeight="1" thickTop="1">
      <c r="A133" s="1"/>
      <c r="B133" s="662">
        <f>+IF(+OR(F133&lt;&gt;0,G133&lt;&gt;0,I133&lt;&gt;0,J133&lt;&gt;0,L133&lt;&gt;0,M133&lt;&gt;0,O133&lt;&gt;0,P133&lt;&gt;0),"Контрола: дефицит/излишък = финансиране с обратен знак (Г. + Д. = 0)",0)</f>
        <v>0</v>
      </c>
      <c r="C133" s="662"/>
      <c r="D133" s="662"/>
      <c r="E133" s="5"/>
      <c r="F133" s="518">
        <f>+ROUND(+F84+F85,0)</f>
        <v>0</v>
      </c>
      <c r="G133" s="527">
        <f>+ROUND(+G84+G85,0)</f>
        <v>0</v>
      </c>
      <c r="H133" s="519"/>
      <c r="I133" s="518">
        <f>+ROUND(+I84+I85,0)</f>
        <v>0</v>
      </c>
      <c r="J133" s="527">
        <f>+ROUND(+J84+J85,0)</f>
        <v>0</v>
      </c>
      <c r="K133" s="519"/>
      <c r="L133" s="518">
        <f>+ROUND(+L84+L85,0)</f>
        <v>0</v>
      </c>
      <c r="M133" s="527">
        <f>+ROUND(+M84+M85,0)</f>
        <v>0</v>
      </c>
      <c r="N133" s="519"/>
      <c r="O133" s="520">
        <f>+ROUND(+O84+O85,0)</f>
        <v>0</v>
      </c>
      <c r="P133" s="527">
        <f>+ROUND(+P84+P85,0)</f>
        <v>0</v>
      </c>
      <c r="Q133" s="47"/>
      <c r="R133" s="251"/>
      <c r="S133" s="251"/>
      <c r="T133" s="251"/>
      <c r="U133" s="251"/>
      <c r="V133" s="8"/>
      <c r="W133" s="8"/>
      <c r="X133" s="8"/>
      <c r="Y133" s="8"/>
      <c r="Z133" s="8"/>
      <c r="AA133" s="9"/>
      <c r="AB133" s="8"/>
      <c r="AC133" s="8"/>
    </row>
    <row r="134" spans="1:29" s="3" customFormat="1" ht="16.5" customHeight="1">
      <c r="A134" s="1"/>
      <c r="B134" s="464"/>
      <c r="C134" s="464"/>
      <c r="D134" s="464"/>
      <c r="E134" s="5"/>
      <c r="F134" s="443"/>
      <c r="G134" s="443"/>
      <c r="H134" s="5"/>
      <c r="I134" s="443"/>
      <c r="J134" s="443"/>
      <c r="K134" s="5"/>
      <c r="L134" s="443"/>
      <c r="M134" s="443"/>
      <c r="N134" s="5"/>
      <c r="O134" s="443"/>
      <c r="P134" s="443"/>
      <c r="Q134" s="47"/>
      <c r="R134" s="251"/>
      <c r="S134" s="251"/>
      <c r="T134" s="251"/>
      <c r="U134" s="251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>
      <c r="A135" s="1"/>
      <c r="B135" s="464"/>
      <c r="C135" s="464"/>
      <c r="D135" s="464"/>
      <c r="E135" s="5"/>
      <c r="F135" s="443"/>
      <c r="G135" s="443"/>
      <c r="H135" s="5"/>
      <c r="I135" s="443"/>
      <c r="J135" s="443"/>
      <c r="K135" s="5"/>
      <c r="L135" s="443"/>
      <c r="M135" s="443"/>
      <c r="N135" s="5"/>
      <c r="O135" s="443"/>
      <c r="P135" s="443"/>
      <c r="Q135" s="47"/>
      <c r="R135" s="251"/>
      <c r="S135" s="251"/>
      <c r="T135" s="251"/>
      <c r="U135" s="251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6.5" customHeight="1">
      <c r="A136" s="1"/>
      <c r="B136" s="464"/>
      <c r="C136" s="464"/>
      <c r="D136" s="464"/>
      <c r="E136" s="5"/>
      <c r="F136" s="443"/>
      <c r="G136" s="443"/>
      <c r="H136" s="5"/>
      <c r="I136" s="443"/>
      <c r="J136" s="443"/>
      <c r="K136" s="5"/>
      <c r="L136" s="443"/>
      <c r="M136" s="443"/>
      <c r="N136" s="5"/>
      <c r="O136" s="443"/>
      <c r="P136" s="443"/>
      <c r="Q136" s="47"/>
      <c r="R136" s="251"/>
      <c r="S136" s="251"/>
      <c r="T136" s="251"/>
      <c r="U136" s="251"/>
      <c r="V136" s="8"/>
      <c r="W136" s="8"/>
      <c r="X136" s="8"/>
      <c r="Y136" s="8"/>
      <c r="Z136" s="8"/>
      <c r="AA136" s="9"/>
      <c r="AB136" s="8"/>
      <c r="AC136" s="8"/>
    </row>
    <row r="137" spans="1:29" s="3" customFormat="1" ht="16.5" customHeight="1">
      <c r="A137" s="1"/>
      <c r="B137" s="464"/>
      <c r="C137" s="464"/>
      <c r="D137" s="464"/>
      <c r="E137" s="5"/>
      <c r="F137" s="443"/>
      <c r="G137" s="443"/>
      <c r="H137" s="5"/>
      <c r="I137" s="443"/>
      <c r="J137" s="443"/>
      <c r="K137" s="5"/>
      <c r="L137" s="443"/>
      <c r="M137" s="443"/>
      <c r="N137" s="5"/>
      <c r="O137" s="443"/>
      <c r="P137" s="443"/>
      <c r="Q137" s="47"/>
      <c r="R137" s="251"/>
      <c r="S137" s="251"/>
      <c r="T137" s="251"/>
      <c r="U137" s="251"/>
      <c r="V137" s="8"/>
      <c r="W137" s="8"/>
      <c r="X137" s="8"/>
      <c r="Y137" s="8"/>
      <c r="Z137" s="8"/>
      <c r="AA137" s="9"/>
      <c r="AB137" s="8"/>
      <c r="AC137" s="8"/>
    </row>
    <row r="138" spans="1:29" s="3" customFormat="1" ht="16.5" customHeight="1">
      <c r="A138" s="1"/>
      <c r="B138" s="464"/>
      <c r="C138" s="464"/>
      <c r="D138" s="464"/>
      <c r="E138" s="5"/>
      <c r="F138" s="443"/>
      <c r="G138" s="443"/>
      <c r="H138" s="5"/>
      <c r="I138" s="443"/>
      <c r="J138" s="443"/>
      <c r="K138" s="5"/>
      <c r="L138" s="443"/>
      <c r="M138" s="443"/>
      <c r="N138" s="5"/>
      <c r="O138" s="443"/>
      <c r="P138" s="443"/>
      <c r="Q138" s="47"/>
      <c r="R138" s="251"/>
      <c r="S138" s="251"/>
      <c r="T138" s="251"/>
      <c r="U138" s="251"/>
      <c r="V138" s="8"/>
      <c r="W138" s="8"/>
      <c r="X138" s="8"/>
      <c r="Y138" s="8"/>
      <c r="Z138" s="8"/>
      <c r="AA138" s="9"/>
      <c r="AB138" s="8"/>
      <c r="AC138" s="8"/>
    </row>
    <row r="139" spans="1:29" s="3" customFormat="1" ht="16.5" customHeight="1">
      <c r="A139" s="1"/>
      <c r="B139" s="464"/>
      <c r="C139" s="464"/>
      <c r="D139" s="464"/>
      <c r="E139" s="5"/>
      <c r="F139" s="443"/>
      <c r="G139" s="443"/>
      <c r="H139" s="5"/>
      <c r="I139" s="443"/>
      <c r="J139" s="443"/>
      <c r="K139" s="5"/>
      <c r="L139" s="443"/>
      <c r="M139" s="443"/>
      <c r="N139" s="5"/>
      <c r="O139" s="443"/>
      <c r="P139" s="443"/>
      <c r="Q139" s="47"/>
      <c r="R139" s="251"/>
      <c r="S139" s="251"/>
      <c r="T139" s="251"/>
      <c r="U139" s="251"/>
      <c r="V139" s="8"/>
      <c r="W139" s="8"/>
      <c r="X139" s="8"/>
      <c r="Y139" s="8"/>
      <c r="Z139" s="8"/>
      <c r="AA139" s="9"/>
      <c r="AB139" s="8"/>
      <c r="AC139" s="8"/>
    </row>
    <row r="140" spans="1:29" s="3" customFormat="1" ht="15.75" customHeight="1">
      <c r="A140" s="1"/>
      <c r="B140" s="48" t="s">
        <v>7</v>
      </c>
      <c r="C140" s="218">
        <f>+'Cash-Flow-2017-Leva'!C140</f>
        <v>22122017</v>
      </c>
      <c r="D140" s="50" t="s">
        <v>6</v>
      </c>
      <c r="E140" s="5"/>
      <c r="F140" s="440"/>
      <c r="G140" s="440">
        <f>+'Cash-Flow-2017-Leva'!G140:G140</f>
        <v>0</v>
      </c>
      <c r="H140" s="440">
        <f>+'Cash-Flow-2017-Leva'!H140:H140</f>
        <v>0</v>
      </c>
      <c r="I140" s="440">
        <f>+'Cash-Flow-2017-Leva'!I140:I140</f>
        <v>0</v>
      </c>
      <c r="J140" s="137" t="s">
        <v>132</v>
      </c>
      <c r="K140" s="5"/>
      <c r="L140" s="443"/>
      <c r="M140" s="443"/>
      <c r="N140" s="5"/>
      <c r="O140" s="443"/>
      <c r="P140" s="443"/>
      <c r="Q140" s="47"/>
      <c r="R140" s="251"/>
      <c r="S140" s="251"/>
      <c r="T140" s="251"/>
      <c r="U140" s="251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5" customHeight="1">
      <c r="A141" s="1"/>
      <c r="B141" s="49"/>
      <c r="C141" s="49"/>
      <c r="D141" s="49"/>
      <c r="E141" s="49"/>
      <c r="F141" s="442"/>
      <c r="G141" s="441">
        <f>+'Cash-Flow-2017-Leva'!G141:G141</f>
        <v>0</v>
      </c>
      <c r="H141" s="441">
        <f>+'Cash-Flow-2017-Leva'!H141:H141</f>
        <v>0</v>
      </c>
      <c r="I141" s="441">
        <f>+'Cash-Flow-2017-Leva'!I141:I141</f>
        <v>0</v>
      </c>
      <c r="J141" s="49"/>
      <c r="K141" s="49"/>
      <c r="L141" s="457" t="str">
        <f>+'Cash-Flow-2017-Leva'!L141:O141</f>
        <v>име и фамилия</v>
      </c>
      <c r="M141" s="441"/>
      <c r="N141" s="442"/>
      <c r="O141" s="442"/>
      <c r="P141" s="442"/>
      <c r="Q141" s="47"/>
      <c r="R141" s="251"/>
      <c r="S141" s="251"/>
      <c r="T141" s="251"/>
      <c r="U141" s="251"/>
      <c r="V141" s="8"/>
      <c r="W141" s="8"/>
      <c r="X141" s="8"/>
      <c r="Y141" s="8"/>
      <c r="Z141" s="8"/>
      <c r="AA141" s="9"/>
      <c r="AB141" s="8"/>
      <c r="AC141" s="8"/>
    </row>
    <row r="142" spans="1:27" s="3" customFormat="1" ht="13.5" thickBot="1">
      <c r="A142" s="10"/>
      <c r="B142" s="10"/>
      <c r="C142" s="10"/>
      <c r="D142" s="10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0"/>
      <c r="R142" s="251"/>
      <c r="S142" s="251"/>
      <c r="T142" s="251"/>
      <c r="U142" s="10"/>
      <c r="AA142" s="4"/>
    </row>
    <row r="143" spans="1:27" s="3" customFormat="1" ht="15.75" customHeight="1">
      <c r="A143" s="10"/>
      <c r="B143" s="528" t="s">
        <v>319</v>
      </c>
      <c r="C143" s="529"/>
      <c r="D143" s="530"/>
      <c r="E143" s="125"/>
      <c r="F143" s="539" t="str">
        <f>+IF(+F146=0,"O K","НЕРАВНЕНИЕ!")</f>
        <v>O K</v>
      </c>
      <c r="G143" s="540" t="str">
        <f>+IF(+G146=0,"O K","НЕРАВНЕНИЕ!")</f>
        <v>O K</v>
      </c>
      <c r="H143" s="125"/>
      <c r="I143" s="535" t="str">
        <f>+IF(+I146=0,"O K","НЕРАВНЕНИЕ!")</f>
        <v>O K</v>
      </c>
      <c r="J143" s="536" t="str">
        <f>+IF(+J146=0,"O K","НЕРАВНЕНИЕ!")</f>
        <v>O K</v>
      </c>
      <c r="K143" s="126"/>
      <c r="L143" s="531" t="str">
        <f>+IF(+L146=0,"O K","НЕРАВНЕНИЕ!")</f>
        <v>O K</v>
      </c>
      <c r="M143" s="532" t="str">
        <f>+IF(+M146=0,"O K","НЕРАВНЕНИЕ!")</f>
        <v>O K</v>
      </c>
      <c r="N143" s="127"/>
      <c r="O143" s="543" t="str">
        <f>+IF(+O146=0,"O K","НЕРАВНЕНИЕ!")</f>
        <v>O K</v>
      </c>
      <c r="P143" s="438" t="str">
        <f>+IF(+P146=0,"O K","НЕРАВНЕНИЕ!")</f>
        <v>O K</v>
      </c>
      <c r="Q143" s="10"/>
      <c r="R143" s="252"/>
      <c r="S143" s="252"/>
      <c r="T143" s="252"/>
      <c r="U143" s="10"/>
      <c r="AA143" s="4"/>
    </row>
    <row r="144" spans="1:27" s="3" customFormat="1" ht="15.75" customHeight="1" thickBot="1">
      <c r="A144" s="10"/>
      <c r="B144" s="528" t="s">
        <v>320</v>
      </c>
      <c r="C144" s="529"/>
      <c r="D144" s="530"/>
      <c r="E144" s="125"/>
      <c r="F144" s="539" t="str">
        <f>+IF(+F147=0,"O K","НЕРАВНЕНИЕ!")</f>
        <v>O K</v>
      </c>
      <c r="G144" s="540" t="str">
        <f>+IF(+G147=0,"O K","НЕРАВНЕНИЕ!")</f>
        <v>O K</v>
      </c>
      <c r="H144" s="125"/>
      <c r="I144" s="535" t="str">
        <f>+IF(+I147=0,"O K","НЕРАВНЕНИЕ!")</f>
        <v>O K</v>
      </c>
      <c r="J144" s="536" t="str">
        <f>+IF(+J147=0,"O K","НЕРАВНЕНИЕ!")</f>
        <v>O K</v>
      </c>
      <c r="K144" s="126"/>
      <c r="L144" s="531" t="str">
        <f>+IF(+L147=0,"O K","НЕРАВНЕНИЕ!")</f>
        <v>O K</v>
      </c>
      <c r="M144" s="532" t="str">
        <f>+IF(+M147=0,"O K","НЕРАВНЕНИЕ!")</f>
        <v>O K</v>
      </c>
      <c r="N144" s="127"/>
      <c r="O144" s="544" t="str">
        <f>+IF(+O147=0,"O K","НЕРАВНЕНИЕ!")</f>
        <v>O K</v>
      </c>
      <c r="P144" s="439" t="str">
        <f>+IF(+P147=0,"O K","НЕРАВНЕНИЕ!")</f>
        <v>O K</v>
      </c>
      <c r="Q144" s="10"/>
      <c r="R144" s="252"/>
      <c r="S144" s="252"/>
      <c r="T144" s="252"/>
      <c r="U144" s="10"/>
      <c r="AA144" s="4"/>
    </row>
    <row r="145" spans="1:27" s="3" customFormat="1" ht="13.5" thickBot="1">
      <c r="A145" s="10"/>
      <c r="B145" s="10"/>
      <c r="C145" s="10"/>
      <c r="D145" s="10"/>
      <c r="E145" s="127"/>
      <c r="F145" s="127"/>
      <c r="G145" s="127"/>
      <c r="H145" s="127"/>
      <c r="I145" s="127"/>
      <c r="J145" s="131"/>
      <c r="K145" s="127"/>
      <c r="L145" s="131"/>
      <c r="M145" s="131"/>
      <c r="N145" s="127"/>
      <c r="O145" s="127"/>
      <c r="P145" s="131"/>
      <c r="Q145" s="10"/>
      <c r="R145" s="251"/>
      <c r="S145" s="251"/>
      <c r="T145" s="251"/>
      <c r="U145" s="10"/>
      <c r="AA145" s="4"/>
    </row>
    <row r="146" spans="1:27" s="3" customFormat="1" ht="15.75">
      <c r="A146" s="10"/>
      <c r="B146" s="528" t="s">
        <v>317</v>
      </c>
      <c r="C146" s="529"/>
      <c r="D146" s="530"/>
      <c r="E146" s="125"/>
      <c r="F146" s="541">
        <f>+ROUND(+F84+F85,0)</f>
        <v>0</v>
      </c>
      <c r="G146" s="542">
        <f>+ROUND(+G84+G85,0)</f>
        <v>0</v>
      </c>
      <c r="H146" s="125"/>
      <c r="I146" s="537">
        <f>+ROUND(+I84+I85,0)</f>
        <v>0</v>
      </c>
      <c r="J146" s="538">
        <f>+ROUND(+J84+J85,0)</f>
        <v>0</v>
      </c>
      <c r="K146" s="126"/>
      <c r="L146" s="533">
        <f>+ROUND(+L84+L85,0)</f>
        <v>0</v>
      </c>
      <c r="M146" s="534">
        <f>+ROUND(+M84+M85,0)</f>
        <v>0</v>
      </c>
      <c r="N146" s="127"/>
      <c r="O146" s="545">
        <f>+ROUND(+O84+O85,0)</f>
        <v>0</v>
      </c>
      <c r="P146" s="438">
        <f>+ROUND(+P84+P85,0)</f>
        <v>0</v>
      </c>
      <c r="Q146" s="10"/>
      <c r="R146" s="251"/>
      <c r="S146" s="251"/>
      <c r="T146" s="251"/>
      <c r="U146" s="10"/>
      <c r="AA146" s="4"/>
    </row>
    <row r="147" spans="1:27" s="3" customFormat="1" ht="16.5" thickBot="1">
      <c r="A147" s="10"/>
      <c r="B147" s="528" t="s">
        <v>318</v>
      </c>
      <c r="C147" s="529"/>
      <c r="D147" s="530"/>
      <c r="E147" s="125"/>
      <c r="F147" s="541">
        <f>ROUND(SUM(+F84+F102+F121+F127+F129+F130)-F131,0)</f>
        <v>0</v>
      </c>
      <c r="G147" s="542">
        <f>ROUND(SUM(+G84+G102+G121+G127+G129+G130)-G131,0)</f>
        <v>0</v>
      </c>
      <c r="H147" s="125"/>
      <c r="I147" s="537">
        <f>ROUND(SUM(+I84+I102+I121+I127+I129+I130)-I131,0)</f>
        <v>0</v>
      </c>
      <c r="J147" s="538">
        <f>ROUND(SUM(+J84+J102+J121+J127+J129+J130)-J131,0)</f>
        <v>0</v>
      </c>
      <c r="K147" s="126"/>
      <c r="L147" s="533">
        <f>ROUND(SUM(+L84+L102+L121+L127+L129+L130)-L131,0)</f>
        <v>0</v>
      </c>
      <c r="M147" s="534">
        <f>ROUND(SUM(+M84+M102+M121+M127+M129+M130)-M131,0)</f>
        <v>0</v>
      </c>
      <c r="N147" s="127"/>
      <c r="O147" s="546">
        <f>ROUND(SUM(+O84+O102+O121+O127+O129+O130)-O131,0)</f>
        <v>0</v>
      </c>
      <c r="P147" s="439">
        <f>ROUND(SUM(+P84+P102+P121+P127+P129+P130)-P131,0)</f>
        <v>0</v>
      </c>
      <c r="Q147" s="10"/>
      <c r="R147" s="251"/>
      <c r="S147" s="251"/>
      <c r="T147" s="251"/>
      <c r="U147" s="10"/>
      <c r="AA147" s="4"/>
    </row>
    <row r="148" spans="1:27" s="3" customFormat="1" ht="13.5" thickBot="1">
      <c r="A148" s="10"/>
      <c r="B148" s="10"/>
      <c r="C148" s="10"/>
      <c r="D148" s="10"/>
      <c r="E148" s="10"/>
      <c r="F148" s="11"/>
      <c r="G148" s="11"/>
      <c r="H148" s="10"/>
      <c r="I148" s="11"/>
      <c r="J148" s="11"/>
      <c r="K148" s="10"/>
      <c r="L148" s="11"/>
      <c r="M148" s="11"/>
      <c r="N148" s="10"/>
      <c r="O148" s="11"/>
      <c r="P148" s="11"/>
      <c r="Q148" s="10"/>
      <c r="R148" s="251"/>
      <c r="S148" s="251"/>
      <c r="T148" s="251"/>
      <c r="U148" s="10"/>
      <c r="AA148" s="4"/>
    </row>
    <row r="149" spans="1:27" s="3" customFormat="1" ht="18" customHeight="1">
      <c r="A149" s="143"/>
      <c r="B149" s="216" t="s">
        <v>293</v>
      </c>
      <c r="C149" s="220"/>
      <c r="D149" s="144"/>
      <c r="E149" s="10"/>
      <c r="F149" s="141">
        <f>+IF(AND(+(F83-F126)&lt;&gt;0,+'Cash-Flow-2017-Leva'!F84+'Cash-Flow-2017-Leva'!F85=0),+(F83-F126),0)</f>
        <v>0</v>
      </c>
      <c r="G149" s="140">
        <f>+IF(AND(+(G83-G126)&lt;&gt;0,+'Cash-Flow-2017-Leva'!G84+'Cash-Flow-2017-Leva'!G85=0),+(G83-G126),0)</f>
        <v>0</v>
      </c>
      <c r="H149" s="10"/>
      <c r="I149" s="141">
        <f>+IF(AND(+(I83-I126)&lt;&gt;0,+'Cash-Flow-2017-Leva'!I84+'Cash-Flow-2017-Leva'!I85=0),+(I83-I126),0)</f>
        <v>0</v>
      </c>
      <c r="J149" s="140">
        <f>+IF(AND(+(J83-J126)&lt;&gt;0,+'Cash-Flow-2017-Leva'!J84+'Cash-Flow-2017-Leva'!J85=0),+(J83-J126),0)</f>
        <v>0</v>
      </c>
      <c r="K149" s="10"/>
      <c r="L149" s="141">
        <f>+IF(AND(+(L83-L126)&lt;&gt;0,+'Cash-Flow-2017-Leva'!L84+'Cash-Flow-2017-Leva'!L85=0),+(L83-L126),0)</f>
        <v>0</v>
      </c>
      <c r="M149" s="140">
        <f>+IF(AND(+(M83-M126)&lt;&gt;0,+'Cash-Flow-2017-Leva'!M84+'Cash-Flow-2017-Leva'!M85=0),+(M83-M126),0)</f>
        <v>0</v>
      </c>
      <c r="N149" s="10"/>
      <c r="O149" s="547">
        <f>+IF(AND(+(O83-O126)&lt;&gt;0,+'Cash-Flow-2017-Leva'!O84+'Cash-Flow-2017-Leva'!O85=0),+(O83-O126),0)</f>
        <v>0</v>
      </c>
      <c r="P149" s="548">
        <f>+IF(AND(+(P83-P126)&lt;&gt;0,+'Cash-Flow-2017-Leva'!P84+'Cash-Flow-2017-Leva'!P85=0),+(P83-P126),0)</f>
        <v>0</v>
      </c>
      <c r="Q149" s="10"/>
      <c r="R149" s="251"/>
      <c r="S149" s="251"/>
      <c r="T149" s="251"/>
      <c r="U149" s="10"/>
      <c r="AA149" s="4"/>
    </row>
    <row r="150" spans="1:27" s="3" customFormat="1" ht="18" customHeight="1" thickBot="1">
      <c r="A150" s="493" t="s">
        <v>294</v>
      </c>
      <c r="B150" s="215"/>
      <c r="C150" s="215"/>
      <c r="D150" s="145"/>
      <c r="E150" s="10"/>
      <c r="F150" s="379"/>
      <c r="G150" s="142"/>
      <c r="H150" s="10"/>
      <c r="I150" s="379"/>
      <c r="J150" s="142"/>
      <c r="K150" s="10"/>
      <c r="L150" s="379"/>
      <c r="M150" s="142"/>
      <c r="N150" s="10"/>
      <c r="O150" s="549"/>
      <c r="P150" s="550"/>
      <c r="Q150" s="10"/>
      <c r="R150" s="251"/>
      <c r="S150" s="251"/>
      <c r="T150" s="251"/>
      <c r="U150" s="10"/>
      <c r="AA150" s="4"/>
    </row>
    <row r="151" spans="1:27" s="3" customFormat="1" ht="12.75">
      <c r="A151" s="10"/>
      <c r="B151" s="10"/>
      <c r="C151" s="10"/>
      <c r="D151" s="10"/>
      <c r="E151" s="10"/>
      <c r="F151" s="11"/>
      <c r="G151" s="11"/>
      <c r="H151" s="10"/>
      <c r="I151" s="11"/>
      <c r="J151" s="11"/>
      <c r="K151" s="10"/>
      <c r="L151" s="11"/>
      <c r="M151" s="11"/>
      <c r="N151" s="10"/>
      <c r="O151" s="11"/>
      <c r="P151" s="11"/>
      <c r="Q151" s="10"/>
      <c r="R151" s="251"/>
      <c r="S151" s="251"/>
      <c r="T151" s="251"/>
      <c r="U151" s="10"/>
      <c r="AA151" s="4"/>
    </row>
    <row r="152" spans="1:27" s="3" customFormat="1" ht="12.75">
      <c r="A152" s="10"/>
      <c r="B152" s="10"/>
      <c r="C152" s="10"/>
      <c r="D152" s="10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0"/>
      <c r="R152" s="251"/>
      <c r="S152" s="251"/>
      <c r="T152" s="251"/>
      <c r="U152" s="10"/>
      <c r="AA152" s="4"/>
    </row>
    <row r="153" spans="1:27" s="3" customFormat="1" ht="12.75">
      <c r="A153" s="10"/>
      <c r="B153" s="10"/>
      <c r="C153" s="10"/>
      <c r="D153" s="10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0"/>
      <c r="R153" s="251"/>
      <c r="S153" s="251"/>
      <c r="T153" s="251"/>
      <c r="U153" s="10"/>
      <c r="AA153" s="4"/>
    </row>
    <row r="154" spans="1:27" s="3" customFormat="1" ht="12.75">
      <c r="A154" s="10"/>
      <c r="B154" s="10"/>
      <c r="C154" s="10"/>
      <c r="D154" s="10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0"/>
      <c r="R154" s="251"/>
      <c r="S154" s="251"/>
      <c r="T154" s="251"/>
      <c r="U154" s="10"/>
      <c r="AA154" s="4"/>
    </row>
    <row r="155" spans="1:27" s="3" customFormat="1" ht="12.75">
      <c r="A155" s="10"/>
      <c r="B155" s="10"/>
      <c r="C155" s="10"/>
      <c r="D155" s="10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0"/>
      <c r="R155" s="251"/>
      <c r="S155" s="251"/>
      <c r="T155" s="251"/>
      <c r="U155" s="10"/>
      <c r="AA155" s="4"/>
    </row>
    <row r="156" spans="1:27" s="3" customFormat="1" ht="12.75">
      <c r="A156" s="10"/>
      <c r="B156" s="10"/>
      <c r="C156" s="10"/>
      <c r="D156" s="10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0"/>
      <c r="R156" s="251"/>
      <c r="S156" s="251"/>
      <c r="T156" s="251"/>
      <c r="U156" s="10"/>
      <c r="AA156" s="4"/>
    </row>
    <row r="157" spans="1:27" s="3" customFormat="1" ht="12.75">
      <c r="A157" s="10"/>
      <c r="B157" s="10"/>
      <c r="C157" s="10"/>
      <c r="D157" s="10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0"/>
      <c r="R157" s="251"/>
      <c r="S157" s="251"/>
      <c r="T157" s="251"/>
      <c r="U157" s="10"/>
      <c r="AA157" s="4"/>
    </row>
    <row r="158" spans="1:27" s="3" customFormat="1" ht="12.75">
      <c r="A158" s="10"/>
      <c r="B158" s="10"/>
      <c r="C158" s="10"/>
      <c r="D158" s="10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0"/>
      <c r="R158" s="251"/>
      <c r="S158" s="251"/>
      <c r="T158" s="251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51"/>
      <c r="S159" s="251"/>
      <c r="T159" s="251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51"/>
      <c r="S160" s="251"/>
      <c r="T160" s="251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51"/>
      <c r="S161" s="251"/>
      <c r="T161" s="251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51"/>
      <c r="S162" s="251"/>
      <c r="T162" s="251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51"/>
      <c r="S163" s="251"/>
      <c r="T163" s="251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51"/>
      <c r="S164" s="251"/>
      <c r="T164" s="251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51"/>
      <c r="S165" s="251"/>
      <c r="T165" s="251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51"/>
      <c r="S166" s="251"/>
      <c r="T166" s="251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51"/>
      <c r="S167" s="251"/>
      <c r="T167" s="251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51"/>
      <c r="S168" s="251"/>
      <c r="T168" s="251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51"/>
      <c r="S169" s="251"/>
      <c r="T169" s="251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51"/>
      <c r="S170" s="251"/>
      <c r="T170" s="251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51"/>
      <c r="S171" s="251"/>
      <c r="T171" s="251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51"/>
      <c r="S172" s="251"/>
      <c r="T172" s="251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51"/>
      <c r="S173" s="251"/>
      <c r="T173" s="251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51"/>
      <c r="S174" s="251"/>
      <c r="T174" s="251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51"/>
      <c r="S175" s="251"/>
      <c r="T175" s="251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51"/>
      <c r="S176" s="251"/>
      <c r="T176" s="251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51"/>
      <c r="S177" s="251"/>
      <c r="T177" s="251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51"/>
      <c r="S178" s="251"/>
      <c r="T178" s="251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51"/>
      <c r="S179" s="251"/>
      <c r="T179" s="251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51"/>
      <c r="S180" s="251"/>
      <c r="T180" s="251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51"/>
      <c r="S181" s="251"/>
      <c r="T181" s="251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51"/>
      <c r="S182" s="251"/>
      <c r="T182" s="251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51"/>
      <c r="S183" s="251"/>
      <c r="T183" s="251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51"/>
      <c r="S184" s="251"/>
      <c r="T184" s="251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51"/>
      <c r="S185" s="251"/>
      <c r="T185" s="251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51"/>
      <c r="S186" s="251"/>
      <c r="T186" s="251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51"/>
      <c r="S187" s="251"/>
      <c r="T187" s="251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51"/>
      <c r="S188" s="251"/>
      <c r="T188" s="251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51"/>
      <c r="S189" s="251"/>
      <c r="T189" s="251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51"/>
      <c r="S190" s="251"/>
      <c r="T190" s="251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51"/>
      <c r="S191" s="251"/>
      <c r="T191" s="251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53"/>
      <c r="S192" s="253"/>
      <c r="T192" s="253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53"/>
      <c r="S193" s="253"/>
      <c r="T193" s="253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53"/>
      <c r="S194" s="253"/>
      <c r="T194" s="253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53"/>
      <c r="S195" s="253"/>
      <c r="T195" s="253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53"/>
      <c r="S196" s="253"/>
      <c r="T196" s="253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53"/>
      <c r="S197" s="253"/>
      <c r="T197" s="253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53"/>
      <c r="S198" s="253"/>
      <c r="T198" s="253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53"/>
      <c r="S199" s="253"/>
      <c r="T199" s="253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53"/>
      <c r="S200" s="253"/>
      <c r="T200" s="253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53"/>
      <c r="S201" s="253"/>
      <c r="T201" s="253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53"/>
      <c r="S202" s="253"/>
      <c r="T202" s="253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53"/>
      <c r="S203" s="253"/>
      <c r="T203" s="253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53"/>
      <c r="S204" s="253"/>
      <c r="T204" s="253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53"/>
      <c r="S205" s="253"/>
      <c r="T205" s="253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53"/>
      <c r="S206" s="253"/>
      <c r="T206" s="253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53"/>
      <c r="S207" s="253"/>
      <c r="T207" s="253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53"/>
      <c r="S208" s="253"/>
      <c r="T208" s="253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53"/>
      <c r="S209" s="253"/>
      <c r="T209" s="253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53"/>
      <c r="S210" s="253"/>
      <c r="T210" s="253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53"/>
      <c r="S211" s="253"/>
      <c r="T211" s="253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53"/>
      <c r="S212" s="253"/>
      <c r="T212" s="253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53"/>
      <c r="S213" s="253"/>
      <c r="T213" s="253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53"/>
      <c r="S214" s="253"/>
      <c r="T214" s="253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53"/>
      <c r="S215" s="253"/>
      <c r="T215" s="253"/>
      <c r="U215" s="10"/>
      <c r="AA215" s="4"/>
    </row>
  </sheetData>
  <sheetProtection password="889B" sheet="1"/>
  <mergeCells count="15">
    <mergeCell ref="B1:F1"/>
    <mergeCell ref="I1:J1"/>
    <mergeCell ref="S1:T1"/>
    <mergeCell ref="B2:F2"/>
    <mergeCell ref="B3:F3"/>
    <mergeCell ref="H3:K3"/>
    <mergeCell ref="M3:P3"/>
    <mergeCell ref="R5:T5"/>
    <mergeCell ref="D6:L6"/>
    <mergeCell ref="R6:T6"/>
    <mergeCell ref="D8:L8"/>
    <mergeCell ref="R8:T8"/>
    <mergeCell ref="B133:D133"/>
    <mergeCell ref="B83:D83"/>
    <mergeCell ref="D5:L5"/>
  </mergeCells>
  <conditionalFormatting sqref="F133:G139 I133:J139 F83:G83 I83:J83">
    <cfRule type="cellIs" priority="94" dxfId="92" operator="notEqual" stopIfTrue="1">
      <formula>0</formula>
    </cfRule>
  </conditionalFormatting>
  <conditionalFormatting sqref="B133:B139">
    <cfRule type="cellIs" priority="92" dxfId="93" operator="notEqual" stopIfTrue="1">
      <formula>0</formula>
    </cfRule>
    <cfRule type="cellIs" priority="73" dxfId="102" operator="equal">
      <formula>0</formula>
    </cfRule>
  </conditionalFormatting>
  <conditionalFormatting sqref="F143:G144">
    <cfRule type="cellIs" priority="81" dxfId="95" operator="equal" stopIfTrue="1">
      <formula>"НЕРАВНЕНИЕ!"</formula>
    </cfRule>
    <cfRule type="cellIs" priority="82" dxfId="1" operator="equal" stopIfTrue="1">
      <formula>"НЕРАВНЕНИЕ!"</formula>
    </cfRule>
  </conditionalFormatting>
  <conditionalFormatting sqref="O143:O144 I143:J144">
    <cfRule type="cellIs" priority="80" dxfId="95" operator="equal" stopIfTrue="1">
      <formula>"НЕРАВНЕНИЕ!"</formula>
    </cfRule>
  </conditionalFormatting>
  <conditionalFormatting sqref="L143:L144 N143:N144">
    <cfRule type="cellIs" priority="79" dxfId="95" operator="equal" stopIfTrue="1">
      <formula>"НЕРАВНЕНИЕ!"</formula>
    </cfRule>
  </conditionalFormatting>
  <conditionalFormatting sqref="F146:G147">
    <cfRule type="cellIs" priority="77" dxfId="95" operator="equal" stopIfTrue="1">
      <formula>"НЕРАВНЕНИЕ !"</formula>
    </cfRule>
    <cfRule type="cellIs" priority="78" dxfId="1" operator="equal" stopIfTrue="1">
      <formula>"НЕРАВНЕНИЕ !"</formula>
    </cfRule>
  </conditionalFormatting>
  <conditionalFormatting sqref="O146:O147 I146:J147">
    <cfRule type="cellIs" priority="76" dxfId="95" operator="equal" stopIfTrue="1">
      <formula>"НЕРАВНЕНИЕ !"</formula>
    </cfRule>
  </conditionalFormatting>
  <conditionalFormatting sqref="L146:L147 N146:N147">
    <cfRule type="cellIs" priority="75" dxfId="95" operator="equal" stopIfTrue="1">
      <formula>"НЕРАВНЕНИЕ !"</formula>
    </cfRule>
  </conditionalFormatting>
  <conditionalFormatting sqref="L146:L147 O146:O147 F146:G147 I146:J147">
    <cfRule type="cellIs" priority="74" dxfId="95" operator="notEqual">
      <formula>0</formula>
    </cfRule>
  </conditionalFormatting>
  <conditionalFormatting sqref="L83">
    <cfRule type="cellIs" priority="67" dxfId="92" operator="notEqual" stopIfTrue="1">
      <formula>0</formula>
    </cfRule>
  </conditionalFormatting>
  <conditionalFormatting sqref="O83">
    <cfRule type="cellIs" priority="66" dxfId="92" operator="notEqual" stopIfTrue="1">
      <formula>0</formula>
    </cfRule>
  </conditionalFormatting>
  <conditionalFormatting sqref="L133:L139">
    <cfRule type="cellIs" priority="71" dxfId="92" operator="notEqual" stopIfTrue="1">
      <formula>0</formula>
    </cfRule>
  </conditionalFormatting>
  <conditionalFormatting sqref="O133:O139">
    <cfRule type="cellIs" priority="70" dxfId="92" operator="notEqual" stopIfTrue="1">
      <formula>0</formula>
    </cfRule>
  </conditionalFormatting>
  <conditionalFormatting sqref="F149">
    <cfRule type="cellIs" priority="63" dxfId="97" operator="equal">
      <formula>0</formula>
    </cfRule>
  </conditionalFormatting>
  <conditionalFormatting sqref="G149">
    <cfRule type="cellIs" priority="58" dxfId="97" operator="equal">
      <formula>0</formula>
    </cfRule>
  </conditionalFormatting>
  <conditionalFormatting sqref="I149">
    <cfRule type="cellIs" priority="57" dxfId="97" operator="equal">
      <formula>0</formula>
    </cfRule>
  </conditionalFormatting>
  <conditionalFormatting sqref="J149">
    <cfRule type="cellIs" priority="56" dxfId="97" operator="equal">
      <formula>0</formula>
    </cfRule>
  </conditionalFormatting>
  <conditionalFormatting sqref="L149">
    <cfRule type="cellIs" priority="55" dxfId="97" operator="equal">
      <formula>0</formula>
    </cfRule>
  </conditionalFormatting>
  <conditionalFormatting sqref="O149">
    <cfRule type="cellIs" priority="54" dxfId="97" operator="equal">
      <formula>0</formula>
    </cfRule>
  </conditionalFormatting>
  <conditionalFormatting sqref="M133:M139 M83">
    <cfRule type="cellIs" priority="42" dxfId="92" operator="notEqual" stopIfTrue="1">
      <formula>0</formula>
    </cfRule>
  </conditionalFormatting>
  <conditionalFormatting sqref="M143:M144">
    <cfRule type="cellIs" priority="41" dxfId="95" operator="equal" stopIfTrue="1">
      <formula>"НЕРАВНЕНИЕ!"</formula>
    </cfRule>
  </conditionalFormatting>
  <conditionalFormatting sqref="M146:M147">
    <cfRule type="cellIs" priority="40" dxfId="95" operator="equal" stopIfTrue="1">
      <formula>"НЕРАВНЕНИЕ !"</formula>
    </cfRule>
  </conditionalFormatting>
  <conditionalFormatting sqref="M146:M147">
    <cfRule type="cellIs" priority="39" dxfId="95" operator="notEqual">
      <formula>0</formula>
    </cfRule>
  </conditionalFormatting>
  <conditionalFormatting sqref="M149">
    <cfRule type="cellIs" priority="38" dxfId="97" operator="equal">
      <formula>0</formula>
    </cfRule>
  </conditionalFormatting>
  <conditionalFormatting sqref="P133:P139 P83">
    <cfRule type="cellIs" priority="36" dxfId="92" operator="notEqual" stopIfTrue="1">
      <formula>0</formula>
    </cfRule>
  </conditionalFormatting>
  <conditionalFormatting sqref="P143:P144">
    <cfRule type="cellIs" priority="35" dxfId="95" operator="equal" stopIfTrue="1">
      <formula>"НЕРАВНЕНИЕ!"</formula>
    </cfRule>
  </conditionalFormatting>
  <conditionalFormatting sqref="P146:P147">
    <cfRule type="cellIs" priority="34" dxfId="95" operator="equal" stopIfTrue="1">
      <formula>"НЕРАВНЕНИЕ !"</formula>
    </cfRule>
  </conditionalFormatting>
  <conditionalFormatting sqref="P146:P147">
    <cfRule type="cellIs" priority="33" dxfId="95" operator="notEqual">
      <formula>0</formula>
    </cfRule>
  </conditionalFormatting>
  <conditionalFormatting sqref="P149">
    <cfRule type="cellIs" priority="32" dxfId="97" operator="equal">
      <formula>0</formula>
    </cfRule>
  </conditionalFormatting>
  <conditionalFormatting sqref="L140">
    <cfRule type="cellIs" priority="30" dxfId="92" operator="notEqual" stopIfTrue="1">
      <formula>0</formula>
    </cfRule>
  </conditionalFormatting>
  <conditionalFormatting sqref="O140">
    <cfRule type="cellIs" priority="29" dxfId="92" operator="notEqual" stopIfTrue="1">
      <formula>0</formula>
    </cfRule>
  </conditionalFormatting>
  <conditionalFormatting sqref="M140">
    <cfRule type="cellIs" priority="28" dxfId="92" operator="notEqual" stopIfTrue="1">
      <formula>0</formula>
    </cfRule>
  </conditionalFormatting>
  <conditionalFormatting sqref="P140">
    <cfRule type="cellIs" priority="25" dxfId="92" operator="notEqual" stopIfTrue="1">
      <formula>0</formula>
    </cfRule>
  </conditionalFormatting>
  <conditionalFormatting sqref="B1">
    <cfRule type="cellIs" priority="24" dxfId="96" operator="equal" stopIfTrue="1">
      <formula>0</formula>
    </cfRule>
  </conditionalFormatting>
  <conditionalFormatting sqref="B3">
    <cfRule type="cellIs" priority="23" dxfId="96" operator="equal" stopIfTrue="1">
      <formula>0</formula>
    </cfRule>
  </conditionalFormatting>
  <conditionalFormatting sqref="G2:H2">
    <cfRule type="cellIs" priority="21" dxfId="95" operator="equal">
      <formula>"отчетено НЕРАВНЕНИЕ в таблица 'Status'!"</formula>
    </cfRule>
    <cfRule type="cellIs" priority="22" dxfId="97" operator="equal">
      <formula>0</formula>
    </cfRule>
  </conditionalFormatting>
  <conditionalFormatting sqref="J2">
    <cfRule type="cellIs" priority="20" dxfId="95" operator="notEqual">
      <formula>0</formula>
    </cfRule>
  </conditionalFormatting>
  <conditionalFormatting sqref="M2:N2">
    <cfRule type="cellIs" priority="19" dxfId="95" operator="notEqual">
      <formula>0</formula>
    </cfRule>
  </conditionalFormatting>
  <conditionalFormatting sqref="H1">
    <cfRule type="cellIs" priority="17" dxfId="95" operator="equal">
      <formula>"отчетено НЕРАВНЕНИЕ в таблица 'Status'!"</formula>
    </cfRule>
    <cfRule type="cellIs" priority="18" dxfId="97" operator="equal">
      <formula>0</formula>
    </cfRule>
  </conditionalFormatting>
  <conditionalFormatting sqref="K1">
    <cfRule type="cellIs" priority="16" dxfId="95" operator="notEqual">
      <formula>0</formula>
    </cfRule>
  </conditionalFormatting>
  <conditionalFormatting sqref="M1">
    <cfRule type="cellIs" priority="15" dxfId="96" operator="equal" stopIfTrue="1">
      <formula>0</formula>
    </cfRule>
  </conditionalFormatting>
  <conditionalFormatting sqref="N1">
    <cfRule type="cellIs" priority="14" dxfId="95" operator="notEqual">
      <formula>0</formula>
    </cfRule>
  </conditionalFormatting>
  <conditionalFormatting sqref="P1">
    <cfRule type="cellIs" priority="13" dxfId="96" operator="equal" stopIfTrue="1">
      <formula>0</formula>
    </cfRule>
  </conditionalFormatting>
  <conditionalFormatting sqref="S1:T1">
    <cfRule type="cellIs" priority="9" dxfId="98" operator="between" stopIfTrue="1">
      <formula>1000000000000</formula>
      <formula>9999999999999990</formula>
    </cfRule>
    <cfRule type="cellIs" priority="10" dxfId="99" operator="between" stopIfTrue="1">
      <formula>10000000000</formula>
      <formula>999999999999</formula>
    </cfRule>
    <cfRule type="cellIs" priority="11" dxfId="100" operator="between" stopIfTrue="1">
      <formula>1000000</formula>
      <formula>99999999</formula>
    </cfRule>
    <cfRule type="cellIs" priority="12" dxfId="101" operator="between" stopIfTrue="1">
      <formula>100</formula>
      <formula>9999</formula>
    </cfRule>
  </conditionalFormatting>
  <conditionalFormatting sqref="B83">
    <cfRule type="cellIs" priority="2" dxfId="93" operator="notEqual" stopIfTrue="1">
      <formula>0</formula>
    </cfRule>
    <cfRule type="cellIs" priority="1" dxfId="102" operator="equal">
      <formula>0</formula>
    </cfRule>
  </conditionalFormatting>
  <dataValidations count="2">
    <dataValidation type="whole" allowBlank="1" showInputMessage="1" showErrorMessage="1" error="въведете цяло число" sqref="O140:P140 L140:M140">
      <formula1>-10000000000000000</formula1>
      <formula2>10000000000000000</formula2>
    </dataValidation>
    <dataValidation allowBlank="1" showInputMessage="1" showErrorMessage="1" error="въведете цяло число" sqref="E13:P132 B13:D82 B84:D132 B133:P139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7" min="1" max="15" man="1"/>
    <brk id="102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2018-02-27T09:47:07Z</cp:lastPrinted>
  <dcterms:created xsi:type="dcterms:W3CDTF">2015-12-01T07:17:04Z</dcterms:created>
  <dcterms:modified xsi:type="dcterms:W3CDTF">2018-02-27T09:49:25Z</dcterms:modified>
  <cp:category/>
  <cp:version/>
  <cp:contentType/>
  <cp:contentStatus/>
</cp:coreProperties>
</file>