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Cash-Flow-2016-Leva" sheetId="1" r:id="rId1"/>
    <sheet name="Cash-Flow-2016" sheetId="2" r:id="rId2"/>
    <sheet name="Razh_Funkcii" sheetId="3" r:id="rId3"/>
  </sheets>
  <definedNames>
    <definedName name="Date" localSheetId="1">#REF!</definedName>
    <definedName name="Date">#REF!</definedName>
    <definedName name="_xlnm.Print_Area" localSheetId="1">'Cash-Flow-2016'!$B$1:$N$133</definedName>
    <definedName name="_xlnm.Print_Area" localSheetId="0">'Cash-Flow-2016-Leva'!$B$1:$N$133</definedName>
    <definedName name="_xlnm.Print_Titles" localSheetId="1">'Cash-Flow-2016'!$8:$10</definedName>
    <definedName name="_xlnm.Print_Titles" localSheetId="0">'Cash-Flow-2016-Leva'!$8:$10</definedName>
  </definedNames>
  <calcPr fullCalcOnLoad="1"/>
</workbook>
</file>

<file path=xl/comments1.xml><?xml version="1.0" encoding="utf-8"?>
<comments xmlns="http://schemas.openxmlformats.org/spreadsheetml/2006/main">
  <authors>
    <author>npavlov</author>
    <author>Никола Павлов</author>
  </authors>
  <commentList>
    <comment ref="C13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Q2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D14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14-16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4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14-16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8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Q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<sst xmlns="http://schemas.openxmlformats.org/spreadsheetml/2006/main" count="461" uniqueCount="291">
  <si>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</si>
  <si>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</si>
  <si>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</si>
  <si>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</si>
  <si>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</si>
  <si>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</si>
  <si>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>код по ЕБК</t>
  </si>
  <si>
    <t>(6)=(2)+(4)+(5)</t>
  </si>
  <si>
    <t xml:space="preserve">              ГЛ. СЧЕТОВОДИТЕЛ:</t>
  </si>
  <si>
    <t xml:space="preserve">                                                              Дата:</t>
  </si>
  <si>
    <t>ЕИК/БУЛСТАТ</t>
  </si>
  <si>
    <t>e-mail</t>
  </si>
  <si>
    <t xml:space="preserve"> (бюджетна организация, предприятие по чл. 165, ал. 1 от ЗПФ, поделение)</t>
  </si>
  <si>
    <t xml:space="preserve">           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</si>
  <si>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                                                                ОТЧЕТ ЗА КАСОВОТО ИЗПЪЛНЕНИЕ </t>
  </si>
  <si>
    <t xml:space="preserve">                    Web-адрес</t>
  </si>
  <si>
    <t>(в хил. лв)</t>
  </si>
  <si>
    <t>I.</t>
  </si>
  <si>
    <t>II.</t>
  </si>
  <si>
    <t>ГОДИНА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</si>
  <si>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</si>
  <si>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</si>
  <si>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</si>
  <si>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</si>
  <si>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>(В ЛЕВОВЕ)</t>
  </si>
  <si>
    <t>31.03.2016 г.</t>
  </si>
  <si>
    <t>30.09.2016 г.</t>
  </si>
  <si>
    <t>31.12.2016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</si>
  <si>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</si>
  <si>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</si>
  <si>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</si>
  <si>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</si>
  <si>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</si>
  <si>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</si>
  <si>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</si>
  <si>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</si>
  <si>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</si>
  <si>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</si>
  <si>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</si>
  <si>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</si>
  <si>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</si>
  <si>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</si>
  <si>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</si>
  <si>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</si>
  <si>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</si>
  <si>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</si>
  <si>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</si>
  <si>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</si>
  <si>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</si>
  <si>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</si>
  <si>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</si>
  <si>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</si>
  <si>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</si>
  <si>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</si>
  <si>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</si>
  <si>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</si>
  <si>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</si>
  <si>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</si>
  <si>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</si>
  <si>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</si>
  <si>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</si>
  <si>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3. Други безвъзмездно получени средства по международни програми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</si>
  <si>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</si>
  <si>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</si>
  <si>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</si>
  <si>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</si>
  <si>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</si>
  <si>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</si>
  <si>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</si>
  <si>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</si>
  <si>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</si>
  <si>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</si>
  <si>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</si>
  <si>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</si>
  <si>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</si>
  <si>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</si>
  <si>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</si>
  <si>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</si>
  <si>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</si>
  <si>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</si>
  <si>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</si>
  <si>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</si>
  <si>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</si>
  <si>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</si>
  <si>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</si>
  <si>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</si>
  <si>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</si>
  <si>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В. ОБЩО ТРАНСФЕРИ И  ЗАЕМИ М/У БЮДЖЕТНИ ОРГАНИЗАЦИИ</t>
  </si>
  <si>
    <t xml:space="preserve"> 1. Наличности на парични средства в началото на отчетния период</t>
  </si>
  <si>
    <t xml:space="preserve"> 2. Постъпления от реализация и приватизация на дялове, акциии и участия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</si>
  <si>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</si>
  <si>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</si>
  <si>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</si>
  <si>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</si>
  <si>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</si>
  <si>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 xml:space="preserve">Сметки за сред-ства от Европей-ския съюз-инди-кативни разчети                      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</si>
  <si>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</si>
  <si>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</si>
  <si>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</si>
  <si>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</si>
  <si>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</si>
  <si>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30.06.2016 г.</t>
  </si>
  <si>
    <t xml:space="preserve"> ІІІ. Внесен ДДС и др. данъци в/у продажбите и коректив за постъпления</t>
  </si>
  <si>
    <t>Г. Бюджетно салдо: Дефицит (-) / излишък (+) = (А. - Б. + В. )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</si>
  <si>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</si>
  <si>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</si>
  <si>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</si>
  <si>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</si>
  <si>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</si>
  <si>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</si>
  <si>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</si>
  <si>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</si>
  <si>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</si>
  <si>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</si>
  <si>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</si>
  <si>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</si>
  <si>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</si>
  <si>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</si>
  <si>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                             П О К А З А Т Е Л И</t>
  </si>
  <si>
    <t xml:space="preserve">                                                                (а)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</si>
  <si>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</si>
  <si>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</si>
  <si>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r>
      <t xml:space="preserve">Ако на ред 141 има число, </t>
    </r>
    <r>
      <rPr>
        <b/>
        <i/>
        <sz val="10"/>
        <color indexed="20"/>
        <rFont val="Times New Roman"/>
        <family val="1"/>
      </rPr>
      <t>различно от нула</t>
    </r>
    <r>
      <rPr>
        <b/>
        <sz val="10"/>
        <rFont val="Times New Roman"/>
        <family val="1"/>
      </rPr>
      <t xml:space="preserve">, въведи същото число в клетката под него на ред 142 </t>
    </r>
  </si>
  <si>
    <t xml:space="preserve"> Общо за група І. Постъпления от текущи приходи</t>
  </si>
  <si>
    <t xml:space="preserve"> Общо за група ІІ. Постъпления от продажби на нефинансови активи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</si>
  <si>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</si>
  <si>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</si>
  <si>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</si>
  <si>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</si>
  <si>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</si>
  <si>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</si>
  <si>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І. Придобиване и реализиране на дялове, акции и участия</t>
  </si>
  <si>
    <t xml:space="preserve"> Общо за група ІІ. Предоставени заеми, възмездна фин. помощ и гаранции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</si>
  <si>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</si>
  <si>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</si>
  <si>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</si>
  <si>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</si>
  <si>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</si>
  <si>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</si>
  <si>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Б. ОБЩО РАЗХОДИ И ПРИДОБИВАНЕ НА НЕФИНАНСОВИ АКТИВИ</t>
  </si>
  <si>
    <t xml:space="preserve"> Ж. ОБЩО ОПЕРАЦИИ С ФИНАНСОВИ ПАСИВИ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</si>
  <si>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</si>
  <si>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</si>
  <si>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</si>
  <si>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</si>
  <si>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t xml:space="preserve">    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142</t>
    </r>
  </si>
  <si>
    <t xml:space="preserve"> IІ. Реализация на нефинансови активи и конфискувани средства</t>
  </si>
  <si>
    <t xml:space="preserve"> Общо за група ІІ. Реализация на нефинан. активи и конфиск.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</si>
  <si>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</si>
  <si>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</si>
  <si>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</si>
  <si>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>31.01.2016 г.</t>
  </si>
  <si>
    <t>29.02.2016 г.</t>
  </si>
  <si>
    <t>30.04.2016 г.</t>
  </si>
  <si>
    <t>31.05.2016 г.</t>
  </si>
  <si>
    <t>31.07.2016 г.</t>
  </si>
  <si>
    <t>31.08.2016 г.</t>
  </si>
  <si>
    <t>31.10.2016 г.</t>
  </si>
  <si>
    <t>30.11.2016 г.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</si>
  <si>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</si>
  <si>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</si>
  <si>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 xml:space="preserve"> 2. Приходи от такси</t>
  </si>
  <si>
    <t>приходни §§ 01-00 ÷ 20-00</t>
  </si>
  <si>
    <t>приходни §§ 25-00, 26-00 и 27-00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</si>
  <si>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</si>
  <si>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</si>
  <si>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</si>
  <si>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</si>
  <si>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</si>
  <si>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</si>
  <si>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приходни §§ 36-01, 36-05, 36-10 и 36-19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</si>
  <si>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</si>
  <si>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</si>
  <si>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</si>
  <si>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</si>
  <si>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</si>
  <si>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</si>
  <si>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</si>
  <si>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</si>
  <si>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</si>
  <si>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</si>
  <si>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</si>
  <si>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</si>
  <si>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</si>
  <si>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</si>
  <si>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</si>
  <si>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</si>
  <si>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</si>
  <si>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</si>
  <si>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</si>
  <si>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</si>
  <si>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</si>
  <si>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</si>
  <si>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</si>
  <si>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</si>
  <si>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</si>
  <si>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</si>
  <si>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</si>
  <si>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</si>
  <si>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</si>
  <si>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</si>
  <si>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</si>
  <si>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</si>
  <si>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</si>
  <si>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</si>
  <si>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</si>
  <si>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</si>
  <si>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</si>
  <si>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</si>
  <si>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</si>
  <si>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</si>
  <si>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</si>
  <si>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</si>
  <si>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</si>
  <si>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</si>
  <si>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</si>
  <si>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</si>
  <si>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</si>
  <si>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</si>
  <si>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</si>
  <si>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</si>
  <si>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</si>
  <si>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</si>
  <si>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</si>
  <si>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</si>
  <si>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</si>
  <si>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</si>
  <si>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</si>
  <si>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</si>
  <si>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</si>
  <si>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</si>
  <si>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</si>
  <si>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</si>
  <si>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</si>
  <si>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</si>
  <si>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</si>
  <si>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</si>
  <si>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</si>
  <si>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</si>
  <si>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</si>
  <si>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</si>
  <si>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</si>
  <si>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</si>
  <si>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</si>
  <si>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</si>
  <si>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</si>
  <si>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</si>
  <si>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</si>
  <si>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</si>
  <si>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</si>
  <si>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</si>
  <si>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</si>
  <si>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РАЗПРЕДЕЛЕНИЕ НА РАЗХОДИТЕ ПО ФУНКЦИИ</t>
  </si>
  <si>
    <t>БЮДЖЕТ              Уточнен план</t>
  </si>
  <si>
    <t>БЮДЖЕТ                       Отчет</t>
  </si>
  <si>
    <t>Сметки за средства от Европейския съюз                        Отчет</t>
  </si>
  <si>
    <t xml:space="preserve">Сметки за чужди средства                   Отчет            </t>
  </si>
  <si>
    <t>НАИМЕНОВАНИЕ НА ФУНКЦИИТЕ</t>
  </si>
  <si>
    <t>ОБЩИ ДЪРЖАВНИ СЛУЖБИ</t>
  </si>
  <si>
    <t>Група А)</t>
  </si>
  <si>
    <t>Изпълнителни и законодателни органи</t>
  </si>
  <si>
    <t>Група Б)</t>
  </si>
  <si>
    <t>Общи служби</t>
  </si>
  <si>
    <t>ОТБРАНА И СИГУРНОСТ</t>
  </si>
  <si>
    <t>Отбрана</t>
  </si>
  <si>
    <t>Група Д)</t>
  </si>
  <si>
    <t xml:space="preserve">Защита на населението, управление и дейности при стихийни бедствия и аварии 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</si>
  <si>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</si>
  <si>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</si>
  <si>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</si>
  <si>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</si>
  <si>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</si>
  <si>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</si>
  <si>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Социални помощи и обезщетения</t>
  </si>
  <si>
    <t>Група В)</t>
  </si>
  <si>
    <t>Програми, дейности и служби по социалното осигуряване, подпомагане и заетостта</t>
  </si>
  <si>
    <t>VI.</t>
  </si>
  <si>
    <t>ЖИЛИЩНО СТРОИТЕЛСТВО, БЛАГОУСТРОЙСТВО, КОМУНАЛНО СТОПАНСТВО И ОПАЗВАНЕ НА ОКОЛНАТА СРЕДА</t>
  </si>
  <si>
    <t>Опазване на околната среда</t>
  </si>
  <si>
    <t>VII.</t>
  </si>
  <si>
    <t>ПОЧИВНО ДЕЛО, КУЛТУРА, РЕЛИГИОЗНИ ДЕЙНОСТИ</t>
  </si>
  <si>
    <t>Почивно дело</t>
  </si>
  <si>
    <t>VIII.</t>
  </si>
  <si>
    <t>ИКОНОМИЧЕСКИ ДЕЙНОСТИ И УСЛУГИ</t>
  </si>
  <si>
    <t>Група Е)</t>
  </si>
  <si>
    <t xml:space="preserve"> Други дейности по икономиката</t>
  </si>
  <si>
    <t>IX.</t>
  </si>
  <si>
    <t>РАЗХОДИ НЕКЛАСИФИЦИРАНИ В ДРУГИТЕ ДЕЙНОСТИ</t>
  </si>
  <si>
    <t>ОБЩО РАЗХОДИ ПО ФУНКЦИИ</t>
  </si>
  <si>
    <t>(в левове)</t>
  </si>
  <si>
    <t>МИНИСТЕРСТВО НА ЗДРАВЕОПАЗВАНЕТО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</si>
</sst>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0#&quot;-&quot;0#"/>
  </numFmts>
  <fonts count="1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b/>
      <sz val="12"/>
      <name val="Times New Roman CYR"/>
      <family val="1"/>
    </font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sz val="12"/>
      <color indexed="28"/>
      <name val="Times New Roman"/>
      <family val="1"/>
    </font>
    <font>
      <sz val="14"/>
      <color indexed="28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0"/>
      <color indexed="20"/>
      <name val="Times New Roman"/>
      <family val="1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name val="Hebar"/>
      <family val="0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4"/>
      <color indexed="12"/>
      <name val="Times New Roman"/>
      <family val="1"/>
    </font>
    <font>
      <i/>
      <sz val="11"/>
      <color indexed="12"/>
      <name val="Times New Roman"/>
      <family val="1"/>
    </font>
    <font>
      <b/>
      <i/>
      <sz val="11"/>
      <color indexed="12"/>
      <name val="Times New Roman"/>
      <family val="1"/>
    </font>
    <font>
      <sz val="12"/>
      <name val="Heba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sz val="12"/>
      <color indexed="18"/>
      <name val="Times New Roman CYR"/>
      <family val="1"/>
    </font>
    <font>
      <b/>
      <sz val="11"/>
      <color indexed="18"/>
      <name val="Times New Roman CYR"/>
      <family val="0"/>
    </font>
    <font>
      <sz val="11"/>
      <color indexed="18"/>
      <name val="Times New Roman Cyr"/>
      <family val="0"/>
    </font>
    <font>
      <sz val="11"/>
      <color indexed="18"/>
      <name val="Times New Roman CYR"/>
      <family val="1"/>
    </font>
    <font>
      <sz val="12"/>
      <color indexed="18"/>
      <name val="Times New Roman"/>
      <family val="1"/>
    </font>
    <font>
      <b/>
      <i/>
      <sz val="12"/>
      <color indexed="20"/>
      <name val="Times New Roman Bold"/>
      <family val="0"/>
    </font>
    <font>
      <b/>
      <sz val="10"/>
      <color indexed="9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color indexed="20"/>
      <name val="Times New Roman Cyr"/>
      <family val="0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9"/>
      <name val="Times New Roman Cyr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b/>
      <sz val="12"/>
      <color indexed="16"/>
      <name val="Times New Roman CYR"/>
      <family val="0"/>
    </font>
    <font>
      <b/>
      <sz val="9"/>
      <color indexed="1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1"/>
      <color rgb="FF000099"/>
      <name val="Times New Roman CYR"/>
      <family val="0"/>
    </font>
    <font>
      <sz val="11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b/>
      <i/>
      <sz val="12"/>
      <color rgb="FFA50021"/>
      <name val="Times New Roman Bold"/>
      <family val="0"/>
    </font>
    <font>
      <b/>
      <sz val="10"/>
      <color theme="0"/>
      <name val="Times New Roman"/>
      <family val="1"/>
    </font>
    <font>
      <b/>
      <i/>
      <sz val="12"/>
      <color rgb="FF000099"/>
      <name val="Times New Roman Bold"/>
      <family val="0"/>
    </font>
    <font>
      <b/>
      <i/>
      <sz val="12"/>
      <color rgb="FFA50021"/>
      <name val="Times New Roman Cyr"/>
      <family val="0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b/>
      <sz val="12"/>
      <color theme="0"/>
      <name val="Times New Roman Cyr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800000"/>
      <name val="Times New Roman CYR"/>
      <family val="0"/>
    </font>
    <font>
      <b/>
      <sz val="9"/>
      <color rgb="FF000099"/>
      <name val="Times New Roman"/>
      <family val="1"/>
    </font>
    <font>
      <b/>
      <sz val="8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000099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double"/>
      <right style="double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medium"/>
      <right style="medium"/>
      <top style="medium"/>
      <bottom/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double"/>
      <bottom/>
    </border>
    <border>
      <left style="medium"/>
      <right style="medium"/>
      <top/>
      <bottom/>
    </border>
    <border>
      <left style="double"/>
      <right style="double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double"/>
      <right/>
      <top style="double"/>
      <bottom style="thin"/>
    </border>
    <border>
      <left style="double"/>
      <right/>
      <top style="thin"/>
      <bottom style="double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double"/>
      <right style="double"/>
      <top style="thin"/>
      <bottom/>
    </border>
    <border>
      <left style="medium"/>
      <right style="medium"/>
      <top/>
      <bottom style="hair"/>
    </border>
    <border>
      <left style="double"/>
      <right style="double"/>
      <top/>
      <bottom style="hair"/>
    </border>
    <border>
      <left style="medium"/>
      <right style="medium"/>
      <top style="hair"/>
      <bottom style="hair"/>
    </border>
    <border>
      <left style="double"/>
      <right style="double"/>
      <top style="hair"/>
      <bottom style="hair"/>
    </border>
    <border>
      <left style="medium"/>
      <right style="medium"/>
      <top style="hair"/>
      <bottom/>
    </border>
    <border>
      <left style="double"/>
      <right style="double"/>
      <top style="hair"/>
      <bottom/>
    </border>
    <border>
      <left style="medium"/>
      <right style="medium"/>
      <top style="thin"/>
      <bottom style="hair"/>
    </border>
    <border>
      <left style="double"/>
      <right style="double"/>
      <top style="thin"/>
      <bottom style="hair"/>
    </border>
    <border>
      <left style="medium"/>
      <right style="medium"/>
      <top style="hair"/>
      <bottom style="thin"/>
    </border>
    <border>
      <left style="double"/>
      <right style="double"/>
      <top style="hair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1" fillId="14" borderId="0" applyNumberFormat="0" applyBorder="0" applyAlignment="0" applyProtection="0"/>
    <xf numFmtId="0" fontId="111" fillId="15" borderId="0" applyNumberFormat="0" applyBorder="0" applyAlignment="0" applyProtection="0"/>
    <xf numFmtId="0" fontId="111" fillId="16" borderId="0" applyNumberFormat="0" applyBorder="0" applyAlignment="0" applyProtection="0"/>
    <xf numFmtId="0" fontId="111" fillId="17" borderId="0" applyNumberFormat="0" applyBorder="0" applyAlignment="0" applyProtection="0"/>
    <xf numFmtId="0" fontId="111" fillId="18" borderId="0" applyNumberFormat="0" applyBorder="0" applyAlignment="0" applyProtection="0"/>
    <xf numFmtId="0" fontId="111" fillId="19" borderId="0" applyNumberFormat="0" applyBorder="0" applyAlignment="0" applyProtection="0"/>
    <xf numFmtId="0" fontId="111" fillId="20" borderId="0" applyNumberFormat="0" applyBorder="0" applyAlignment="0" applyProtection="0"/>
    <xf numFmtId="0" fontId="111" fillId="21" borderId="0" applyNumberFormat="0" applyBorder="0" applyAlignment="0" applyProtection="0"/>
    <xf numFmtId="0" fontId="111" fillId="22" borderId="0" applyNumberFormat="0" applyBorder="0" applyAlignment="0" applyProtection="0"/>
    <xf numFmtId="0" fontId="111" fillId="23" borderId="0" applyNumberFormat="0" applyBorder="0" applyAlignment="0" applyProtection="0"/>
    <xf numFmtId="0" fontId="111" fillId="24" borderId="0" applyNumberFormat="0" applyBorder="0" applyAlignment="0" applyProtection="0"/>
    <xf numFmtId="0" fontId="111" fillId="25" borderId="0" applyNumberFormat="0" applyBorder="0" applyAlignment="0" applyProtection="0"/>
    <xf numFmtId="0" fontId="112" fillId="26" borderId="0" applyNumberFormat="0" applyBorder="0" applyAlignment="0" applyProtection="0"/>
    <xf numFmtId="0" fontId="113" fillId="27" borderId="1" applyNumberFormat="0" applyAlignment="0" applyProtection="0"/>
    <xf numFmtId="0" fontId="11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29" borderId="0" applyNumberFormat="0" applyBorder="0" applyAlignment="0" applyProtection="0"/>
    <xf numFmtId="0" fontId="117" fillId="0" borderId="3" applyNumberFormat="0" applyFill="0" applyAlignment="0" applyProtection="0"/>
    <xf numFmtId="0" fontId="118" fillId="0" borderId="4" applyNumberFormat="0" applyFill="0" applyAlignment="0" applyProtection="0"/>
    <xf numFmtId="0" fontId="119" fillId="0" borderId="5" applyNumberFormat="0" applyFill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30" borderId="1" applyNumberFormat="0" applyAlignment="0" applyProtection="0"/>
    <xf numFmtId="0" fontId="122" fillId="0" borderId="6" applyNumberFormat="0" applyFill="0" applyAlignment="0" applyProtection="0"/>
    <xf numFmtId="0" fontId="123" fillId="31" borderId="0" applyNumberFormat="0" applyBorder="0" applyAlignment="0" applyProtection="0"/>
    <xf numFmtId="0" fontId="7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62" fillId="0" borderId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24" fillId="27" borderId="8" applyNumberFormat="0" applyAlignment="0" applyProtection="0"/>
    <xf numFmtId="9" fontId="0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9" applyNumberFormat="0" applyFill="0" applyAlignment="0" applyProtection="0"/>
    <xf numFmtId="0" fontId="127" fillId="0" borderId="0" applyNumberFormat="0" applyFill="0" applyBorder="0" applyAlignment="0" applyProtection="0"/>
  </cellStyleXfs>
  <cellXfs count="5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4" fillId="33" borderId="11" xfId="0" applyFont="1" applyFill="1" applyBorder="1" applyAlignment="1" applyProtection="1" quotePrefix="1">
      <alignment horizontal="center"/>
      <protection/>
    </xf>
    <xf numFmtId="0" fontId="14" fillId="34" borderId="0" xfId="60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0" applyFont="1" applyFill="1" applyBorder="1" applyAlignment="1" applyProtection="1">
      <alignment horizontal="center"/>
      <protection/>
    </xf>
    <xf numFmtId="0" fontId="16" fillId="32" borderId="0" xfId="56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0" applyFont="1" applyFill="1" applyProtection="1">
      <alignment/>
      <protection/>
    </xf>
    <xf numFmtId="166" fontId="9" fillId="32" borderId="0" xfId="64" applyNumberFormat="1" applyFont="1" applyFill="1" applyAlignment="1" applyProtection="1">
      <alignment/>
      <protection/>
    </xf>
    <xf numFmtId="38" fontId="9" fillId="32" borderId="0" xfId="64" applyNumberFormat="1" applyFont="1" applyFill="1" applyProtection="1">
      <alignment/>
      <protection/>
    </xf>
    <xf numFmtId="0" fontId="4" fillId="32" borderId="12" xfId="0" applyFont="1" applyFill="1" applyBorder="1" applyAlignment="1" applyProtection="1">
      <alignment/>
      <protection/>
    </xf>
    <xf numFmtId="0" fontId="128" fillId="32" borderId="0" xfId="56" applyFont="1" applyFill="1" applyAlignment="1" applyProtection="1" quotePrefix="1">
      <alignment vertical="center"/>
      <protection/>
    </xf>
    <xf numFmtId="0" fontId="129" fillId="32" borderId="0" xfId="0" applyFont="1" applyFill="1" applyAlignment="1" applyProtection="1">
      <alignment horizontal="right"/>
      <protection/>
    </xf>
    <xf numFmtId="0" fontId="129" fillId="32" borderId="0" xfId="0" applyFont="1" applyFill="1" applyAlignment="1" applyProtection="1" quotePrefix="1">
      <alignment horizontal="left"/>
      <protection/>
    </xf>
    <xf numFmtId="0" fontId="130" fillId="32" borderId="0" xfId="60" applyFont="1" applyFill="1" applyAlignment="1" applyProtection="1">
      <alignment horizontal="right"/>
      <protection/>
    </xf>
    <xf numFmtId="0" fontId="131" fillId="32" borderId="0" xfId="60" applyFont="1" applyFill="1" applyBorder="1" applyAlignment="1" applyProtection="1">
      <alignment horizontal="center"/>
      <protection/>
    </xf>
    <xf numFmtId="166" fontId="132" fillId="32" borderId="0" xfId="64" applyNumberFormat="1" applyFont="1" applyFill="1" applyAlignment="1" applyProtection="1">
      <alignment/>
      <protection/>
    </xf>
    <xf numFmtId="0" fontId="130" fillId="32" borderId="0" xfId="56" applyFont="1" applyFill="1" applyAlignment="1" applyProtection="1" quotePrefix="1">
      <alignment/>
      <protection/>
    </xf>
    <xf numFmtId="0" fontId="133" fillId="32" borderId="0" xfId="63" applyFont="1" applyFill="1" applyBorder="1" applyAlignment="1" applyProtection="1">
      <alignment horizontal="left"/>
      <protection/>
    </xf>
    <xf numFmtId="0" fontId="134" fillId="32" borderId="0" xfId="63" applyFont="1" applyFill="1" applyBorder="1" applyAlignment="1" applyProtection="1">
      <alignment horizontal="left"/>
      <protection/>
    </xf>
    <xf numFmtId="0" fontId="128" fillId="35" borderId="0" xfId="63" applyFont="1" applyFill="1" applyAlignment="1" applyProtection="1">
      <alignment horizontal="left"/>
      <protection/>
    </xf>
    <xf numFmtId="0" fontId="135" fillId="32" borderId="0" xfId="60" applyFont="1" applyFill="1" applyProtection="1">
      <alignment/>
      <protection/>
    </xf>
    <xf numFmtId="0" fontId="136" fillId="32" borderId="0" xfId="0" applyFont="1" applyFill="1" applyAlignment="1" applyProtection="1">
      <alignment horizontal="center" vertical="center"/>
      <protection/>
    </xf>
    <xf numFmtId="0" fontId="137" fillId="32" borderId="0" xfId="0" applyFont="1" applyFill="1" applyAlignment="1" applyProtection="1">
      <alignment/>
      <protection/>
    </xf>
    <xf numFmtId="166" fontId="138" fillId="32" borderId="13" xfId="0" applyNumberFormat="1" applyFont="1" applyFill="1" applyBorder="1" applyAlignment="1" applyProtection="1" quotePrefix="1">
      <alignment/>
      <protection/>
    </xf>
    <xf numFmtId="0" fontId="13" fillId="32" borderId="0" xfId="63" applyFont="1" applyFill="1" applyAlignment="1" applyProtection="1">
      <alignment horizontal="right"/>
      <protection/>
    </xf>
    <xf numFmtId="0" fontId="9" fillId="32" borderId="0" xfId="56" applyFont="1" applyFill="1" applyBorder="1" applyAlignment="1" applyProtection="1">
      <alignment horizontal="left" vertical="center"/>
      <protection/>
    </xf>
    <xf numFmtId="165" fontId="4" fillId="32" borderId="0" xfId="0" applyNumberFormat="1" applyFont="1" applyFill="1" applyBorder="1" applyAlignment="1" applyProtection="1">
      <alignment/>
      <protection/>
    </xf>
    <xf numFmtId="165" fontId="4" fillId="32" borderId="14" xfId="0" applyNumberFormat="1" applyFont="1" applyFill="1" applyBorder="1" applyAlignment="1" applyProtection="1">
      <alignment horizontal="center" vertical="center" wrapText="1"/>
      <protection/>
    </xf>
    <xf numFmtId="0" fontId="4" fillId="32" borderId="14" xfId="0" applyFont="1" applyFill="1" applyBorder="1" applyAlignment="1" applyProtection="1">
      <alignment horizontal="center"/>
      <protection/>
    </xf>
    <xf numFmtId="0" fontId="2" fillId="32" borderId="14" xfId="0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0" applyFont="1" applyFill="1" applyBorder="1" applyAlignment="1" applyProtection="1">
      <alignment horizontal="center"/>
      <protection/>
    </xf>
    <xf numFmtId="0" fontId="14" fillId="33" borderId="0" xfId="60" applyFont="1" applyFill="1" applyProtection="1">
      <alignment/>
      <protection/>
    </xf>
    <xf numFmtId="0" fontId="16" fillId="33" borderId="0" xfId="56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64" applyNumberFormat="1" applyFont="1" applyFill="1" applyAlignment="1" applyProtection="1">
      <alignment/>
      <protection/>
    </xf>
    <xf numFmtId="38" fontId="9" fillId="33" borderId="0" xfId="64" applyNumberFormat="1" applyFont="1" applyFill="1" applyProtection="1">
      <alignment/>
      <protection/>
    </xf>
    <xf numFmtId="0" fontId="4" fillId="33" borderId="0" xfId="0" applyFont="1" applyFill="1" applyAlignment="1" applyProtection="1" quotePrefix="1">
      <alignment horizontal="right"/>
      <protection/>
    </xf>
    <xf numFmtId="0" fontId="3" fillId="33" borderId="12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166" fontId="138" fillId="33" borderId="13" xfId="0" applyNumberFormat="1" applyFont="1" applyFill="1" applyBorder="1" applyAlignment="1" applyProtection="1" quotePrefix="1">
      <alignment/>
      <protection/>
    </xf>
    <xf numFmtId="0" fontId="13" fillId="33" borderId="0" xfId="63" applyFont="1" applyFill="1" applyAlignment="1" applyProtection="1">
      <alignment horizontal="right"/>
      <protection/>
    </xf>
    <xf numFmtId="0" fontId="9" fillId="33" borderId="0" xfId="56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/>
      <protection/>
    </xf>
    <xf numFmtId="165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17" fillId="33" borderId="0" xfId="60" applyFont="1" applyFill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18" fillId="33" borderId="0" xfId="63" applyFont="1" applyFill="1" applyBorder="1" applyAlignment="1" applyProtection="1">
      <alignment horizontal="left"/>
      <protection/>
    </xf>
    <xf numFmtId="0" fontId="16" fillId="36" borderId="0" xfId="63" applyFont="1" applyFill="1" applyAlignment="1" applyProtection="1">
      <alignment horizontal="left"/>
      <protection/>
    </xf>
    <xf numFmtId="0" fontId="8" fillId="33" borderId="0" xfId="56" applyFont="1" applyFill="1" applyAlignment="1" applyProtection="1" quotePrefix="1">
      <alignment/>
      <protection/>
    </xf>
    <xf numFmtId="0" fontId="8" fillId="33" borderId="0" xfId="60" applyFont="1" applyFill="1" applyAlignment="1" applyProtection="1">
      <alignment horizontal="right"/>
      <protection/>
    </xf>
    <xf numFmtId="0" fontId="19" fillId="33" borderId="0" xfId="0" applyFont="1" applyFill="1" applyAlignment="1" applyProtection="1">
      <alignment/>
      <protection/>
    </xf>
    <xf numFmtId="0" fontId="139" fillId="33" borderId="0" xfId="0" applyFont="1" applyFill="1" applyAlignment="1" applyProtection="1">
      <alignment horizontal="center"/>
      <protection/>
    </xf>
    <xf numFmtId="164" fontId="140" fillId="33" borderId="15" xfId="63" applyNumberFormat="1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137" fillId="32" borderId="0" xfId="0" applyFont="1" applyFill="1" applyAlignment="1" applyProtection="1">
      <alignment horizontal="center"/>
      <protection locked="0"/>
    </xf>
    <xf numFmtId="173" fontId="141" fillId="37" borderId="18" xfId="0" applyNumberFormat="1" applyFont="1" applyFill="1" applyBorder="1" applyAlignment="1" applyProtection="1" quotePrefix="1">
      <alignment horizontal="center"/>
      <protection/>
    </xf>
    <xf numFmtId="172" fontId="4" fillId="33" borderId="19" xfId="0" applyNumberFormat="1" applyFont="1" applyFill="1" applyBorder="1" applyAlignment="1" applyProtection="1" quotePrefix="1">
      <alignment horizontal="center" wrapText="1"/>
      <protection/>
    </xf>
    <xf numFmtId="171" fontId="4" fillId="33" borderId="20" xfId="0" applyNumberFormat="1" applyFont="1" applyFill="1" applyBorder="1" applyAlignment="1" applyProtection="1" quotePrefix="1">
      <alignment horizontal="center"/>
      <protection/>
    </xf>
    <xf numFmtId="172" fontId="142" fillId="37" borderId="21" xfId="0" applyNumberFormat="1" applyFont="1" applyFill="1" applyBorder="1" applyAlignment="1" applyProtection="1" quotePrefix="1">
      <alignment horizontal="center" vertical="center" wrapText="1"/>
      <protection/>
    </xf>
    <xf numFmtId="0" fontId="143" fillId="32" borderId="0" xfId="0" applyFont="1" applyFill="1" applyBorder="1" applyAlignment="1" applyProtection="1">
      <alignment/>
      <protection/>
    </xf>
    <xf numFmtId="164" fontId="130" fillId="33" borderId="15" xfId="56" applyNumberFormat="1" applyFont="1" applyFill="1" applyBorder="1" applyAlignment="1" applyProtection="1">
      <alignment horizontal="center" vertical="center"/>
      <protection locked="0"/>
    </xf>
    <xf numFmtId="0" fontId="6" fillId="32" borderId="0" xfId="0" applyFont="1" applyFill="1" applyBorder="1" applyAlignment="1" applyProtection="1">
      <alignment horizontal="right"/>
      <protection/>
    </xf>
    <xf numFmtId="166" fontId="6" fillId="32" borderId="0" xfId="0" applyNumberFormat="1" applyFont="1" applyFill="1" applyAlignment="1" applyProtection="1">
      <alignment horizontal="right"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44" fillId="37" borderId="21" xfId="0" applyNumberFormat="1" applyFont="1" applyFill="1" applyBorder="1" applyAlignment="1" applyProtection="1" quotePrefix="1">
      <alignment horizontal="center" wrapText="1"/>
      <protection/>
    </xf>
    <xf numFmtId="171" fontId="144" fillId="37" borderId="18" xfId="0" applyNumberFormat="1" applyFont="1" applyFill="1" applyBorder="1" applyAlignment="1" applyProtection="1" quotePrefix="1">
      <alignment horizontal="center"/>
      <protection/>
    </xf>
    <xf numFmtId="174" fontId="9" fillId="38" borderId="0" xfId="64" applyNumberFormat="1" applyFont="1" applyFill="1" applyAlignment="1" applyProtection="1">
      <alignment/>
      <protection/>
    </xf>
    <xf numFmtId="174" fontId="14" fillId="38" borderId="0" xfId="63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2" fontId="145" fillId="39" borderId="21" xfId="0" applyNumberFormat="1" applyFont="1" applyFill="1" applyBorder="1" applyAlignment="1" applyProtection="1" quotePrefix="1">
      <alignment horizontal="center" wrapText="1"/>
      <protection/>
    </xf>
    <xf numFmtId="171" fontId="145" fillId="39" borderId="18" xfId="0" applyNumberFormat="1" applyFont="1" applyFill="1" applyBorder="1" applyAlignment="1" applyProtection="1" quotePrefix="1">
      <alignment horizontal="center"/>
      <protection/>
    </xf>
    <xf numFmtId="172" fontId="146" fillId="40" borderId="21" xfId="0" applyNumberFormat="1" applyFont="1" applyFill="1" applyBorder="1" applyAlignment="1" applyProtection="1" quotePrefix="1">
      <alignment horizontal="center" vertical="center" wrapText="1"/>
      <protection/>
    </xf>
    <xf numFmtId="171" fontId="136" fillId="40" borderId="18" xfId="0" applyNumberFormat="1" applyFont="1" applyFill="1" applyBorder="1" applyAlignment="1" applyProtection="1" quotePrefix="1">
      <alignment horizontal="center"/>
      <protection/>
    </xf>
    <xf numFmtId="171" fontId="146" fillId="40" borderId="18" xfId="0" applyNumberFormat="1" applyFont="1" applyFill="1" applyBorder="1" applyAlignment="1" applyProtection="1" quotePrefix="1">
      <alignment horizontal="center"/>
      <protection/>
    </xf>
    <xf numFmtId="174" fontId="2" fillId="34" borderId="0" xfId="0" applyNumberFormat="1" applyFont="1" applyFill="1" applyAlignment="1" applyProtection="1">
      <alignment/>
      <protection/>
    </xf>
    <xf numFmtId="174" fontId="8" fillId="41" borderId="22" xfId="0" applyNumberFormat="1" applyFont="1" applyFill="1" applyBorder="1" applyAlignment="1" applyProtection="1">
      <alignment horizontal="center"/>
      <protection/>
    </xf>
    <xf numFmtId="174" fontId="21" fillId="41" borderId="23" xfId="0" applyNumberFormat="1" applyFont="1" applyFill="1" applyBorder="1" applyAlignment="1" applyProtection="1">
      <alignment horizontal="center"/>
      <protection/>
    </xf>
    <xf numFmtId="174" fontId="147" fillId="41" borderId="22" xfId="0" applyNumberFormat="1" applyFont="1" applyFill="1" applyBorder="1" applyAlignment="1" applyProtection="1">
      <alignment horizontal="center"/>
      <protection/>
    </xf>
    <xf numFmtId="174" fontId="147" fillId="41" borderId="23" xfId="0" applyNumberFormat="1" applyFont="1" applyFill="1" applyBorder="1" applyAlignment="1" applyProtection="1">
      <alignment horizontal="center"/>
      <protection/>
    </xf>
    <xf numFmtId="174" fontId="35" fillId="42" borderId="24" xfId="0" applyNumberFormat="1" applyFont="1" applyFill="1" applyBorder="1" applyAlignment="1" applyProtection="1">
      <alignment horizontal="center"/>
      <protection/>
    </xf>
    <xf numFmtId="174" fontId="35" fillId="42" borderId="25" xfId="0" applyNumberFormat="1" applyFont="1" applyFill="1" applyBorder="1" applyAlignment="1" applyProtection="1">
      <alignment horizontal="center"/>
      <protection/>
    </xf>
    <xf numFmtId="174" fontId="148" fillId="42" borderId="24" xfId="0" applyNumberFormat="1" applyFont="1" applyFill="1" applyBorder="1" applyAlignment="1" applyProtection="1">
      <alignment horizontal="center"/>
      <protection/>
    </xf>
    <xf numFmtId="174" fontId="148" fillId="42" borderId="25" xfId="0" applyNumberFormat="1" applyFont="1" applyFill="1" applyBorder="1" applyAlignment="1" applyProtection="1">
      <alignment horizontal="center"/>
      <protection/>
    </xf>
    <xf numFmtId="174" fontId="36" fillId="43" borderId="26" xfId="0" applyNumberFormat="1" applyFont="1" applyFill="1" applyBorder="1" applyAlignment="1" applyProtection="1">
      <alignment horizontal="center"/>
      <protection/>
    </xf>
    <xf numFmtId="174" fontId="35" fillId="43" borderId="27" xfId="0" applyNumberFormat="1" applyFont="1" applyFill="1" applyBorder="1" applyAlignment="1" applyProtection="1">
      <alignment horizontal="center"/>
      <protection/>
    </xf>
    <xf numFmtId="174" fontId="36" fillId="43" borderId="28" xfId="0" applyNumberFormat="1" applyFont="1" applyFill="1" applyBorder="1" applyAlignment="1" applyProtection="1">
      <alignment horizontal="center"/>
      <protection/>
    </xf>
    <xf numFmtId="174" fontId="35" fillId="43" borderId="29" xfId="0" applyNumberFormat="1" applyFont="1" applyFill="1" applyBorder="1" applyAlignment="1" applyProtection="1">
      <alignment horizontal="center"/>
      <protection/>
    </xf>
    <xf numFmtId="174" fontId="149" fillId="43" borderId="26" xfId="0" applyNumberFormat="1" applyFont="1" applyFill="1" applyBorder="1" applyAlignment="1" applyProtection="1">
      <alignment horizontal="center"/>
      <protection/>
    </xf>
    <xf numFmtId="174" fontId="150" fillId="43" borderId="27" xfId="0" applyNumberFormat="1" applyFont="1" applyFill="1" applyBorder="1" applyAlignment="1" applyProtection="1">
      <alignment horizontal="center"/>
      <protection/>
    </xf>
    <xf numFmtId="174" fontId="149" fillId="43" borderId="28" xfId="0" applyNumberFormat="1" applyFont="1" applyFill="1" applyBorder="1" applyAlignment="1" applyProtection="1">
      <alignment horizontal="center"/>
      <protection/>
    </xf>
    <xf numFmtId="174" fontId="150" fillId="43" borderId="29" xfId="0" applyNumberFormat="1" applyFont="1" applyFill="1" applyBorder="1" applyAlignment="1" applyProtection="1">
      <alignment horizontal="center"/>
      <protection/>
    </xf>
    <xf numFmtId="174" fontId="151" fillId="44" borderId="26" xfId="0" applyNumberFormat="1" applyFont="1" applyFill="1" applyBorder="1" applyAlignment="1" applyProtection="1">
      <alignment horizontal="center"/>
      <protection/>
    </xf>
    <xf numFmtId="174" fontId="152" fillId="44" borderId="27" xfId="0" applyNumberFormat="1" applyFont="1" applyFill="1" applyBorder="1" applyAlignment="1" applyProtection="1">
      <alignment horizontal="center"/>
      <protection/>
    </xf>
    <xf numFmtId="174" fontId="151" fillId="44" borderId="28" xfId="0" applyNumberFormat="1" applyFont="1" applyFill="1" applyBorder="1" applyAlignment="1" applyProtection="1">
      <alignment horizontal="center"/>
      <protection/>
    </xf>
    <xf numFmtId="174" fontId="152" fillId="44" borderId="29" xfId="0" applyNumberFormat="1" applyFont="1" applyFill="1" applyBorder="1" applyAlignment="1" applyProtection="1">
      <alignment horizontal="center"/>
      <protection/>
    </xf>
    <xf numFmtId="0" fontId="3" fillId="32" borderId="30" xfId="0" applyFont="1" applyFill="1" applyBorder="1" applyAlignment="1" applyProtection="1">
      <alignment/>
      <protection/>
    </xf>
    <xf numFmtId="0" fontId="3" fillId="32" borderId="3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166" fontId="138" fillId="32" borderId="32" xfId="0" applyNumberFormat="1" applyFont="1" applyFill="1" applyBorder="1" applyAlignment="1" applyProtection="1" quotePrefix="1">
      <alignment/>
      <protection/>
    </xf>
    <xf numFmtId="166" fontId="153" fillId="33" borderId="33" xfId="0" applyNumberFormat="1" applyFont="1" applyFill="1" applyBorder="1" applyAlignment="1" applyProtection="1" quotePrefix="1">
      <alignment/>
      <protection/>
    </xf>
    <xf numFmtId="166" fontId="138" fillId="33" borderId="33" xfId="0" applyNumberFormat="1" applyFont="1" applyFill="1" applyBorder="1" applyAlignment="1" applyProtection="1" quotePrefix="1">
      <alignment/>
      <protection/>
    </xf>
    <xf numFmtId="166" fontId="138" fillId="33" borderId="34" xfId="0" applyNumberFormat="1" applyFont="1" applyFill="1" applyBorder="1" applyAlignment="1" applyProtection="1" quotePrefix="1">
      <alignment/>
      <protection/>
    </xf>
    <xf numFmtId="0" fontId="154" fillId="33" borderId="32" xfId="59" applyFont="1" applyFill="1" applyBorder="1" applyProtection="1">
      <alignment/>
      <protection/>
    </xf>
    <xf numFmtId="0" fontId="8" fillId="32" borderId="0" xfId="63" applyFont="1" applyFill="1" applyProtection="1">
      <alignment/>
      <protection/>
    </xf>
    <xf numFmtId="0" fontId="130" fillId="33" borderId="0" xfId="60" applyFont="1" applyFill="1" applyAlignment="1" applyProtection="1">
      <alignment horizontal="right"/>
      <protection/>
    </xf>
    <xf numFmtId="0" fontId="133" fillId="33" borderId="0" xfId="63" applyFont="1" applyFill="1" applyBorder="1" applyAlignment="1" applyProtection="1">
      <alignment horizontal="left"/>
      <protection/>
    </xf>
    <xf numFmtId="0" fontId="143" fillId="33" borderId="0" xfId="0" applyFont="1" applyFill="1" applyBorder="1" applyAlignment="1" applyProtection="1">
      <alignment/>
      <protection/>
    </xf>
    <xf numFmtId="166" fontId="138" fillId="33" borderId="32" xfId="0" applyNumberFormat="1" applyFont="1" applyFill="1" applyBorder="1" applyAlignment="1" applyProtection="1" quotePrefix="1">
      <alignment/>
      <protection/>
    </xf>
    <xf numFmtId="0" fontId="8" fillId="33" borderId="0" xfId="63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0" fontId="6" fillId="33" borderId="0" xfId="0" applyFont="1" applyFill="1" applyBorder="1" applyAlignment="1" applyProtection="1">
      <alignment horizontal="right"/>
      <protection/>
    </xf>
    <xf numFmtId="166" fontId="6" fillId="33" borderId="0" xfId="0" applyNumberFormat="1" applyFont="1" applyFill="1" applyAlignment="1" applyProtection="1">
      <alignment horizontal="right"/>
      <protection/>
    </xf>
    <xf numFmtId="166" fontId="28" fillId="32" borderId="15" xfId="0" applyNumberFormat="1" applyFont="1" applyFill="1" applyBorder="1" applyAlignment="1" applyProtection="1">
      <alignment horizontal="center"/>
      <protection/>
    </xf>
    <xf numFmtId="166" fontId="12" fillId="32" borderId="15" xfId="0" applyNumberFormat="1" applyFont="1" applyFill="1" applyBorder="1" applyAlignment="1" applyProtection="1">
      <alignment horizontal="center"/>
      <protection/>
    </xf>
    <xf numFmtId="166" fontId="28" fillId="45" borderId="15" xfId="0" applyNumberFormat="1" applyFont="1" applyFill="1" applyBorder="1" applyAlignment="1" applyProtection="1">
      <alignment horizontal="center"/>
      <protection locked="0"/>
    </xf>
    <xf numFmtId="174" fontId="36" fillId="44" borderId="26" xfId="0" applyNumberFormat="1" applyFont="1" applyFill="1" applyBorder="1" applyAlignment="1" applyProtection="1">
      <alignment horizontal="center"/>
      <protection/>
    </xf>
    <xf numFmtId="174" fontId="35" fillId="44" borderId="27" xfId="0" applyNumberFormat="1" applyFont="1" applyFill="1" applyBorder="1" applyAlignment="1" applyProtection="1">
      <alignment horizontal="center"/>
      <protection/>
    </xf>
    <xf numFmtId="174" fontId="36" fillId="44" borderId="28" xfId="0" applyNumberFormat="1" applyFont="1" applyFill="1" applyBorder="1" applyAlignment="1" applyProtection="1">
      <alignment horizontal="center"/>
      <protection/>
    </xf>
    <xf numFmtId="174" fontId="35" fillId="44" borderId="29" xfId="0" applyNumberFormat="1" applyFont="1" applyFill="1" applyBorder="1" applyAlignment="1" applyProtection="1">
      <alignment horizontal="center"/>
      <protection/>
    </xf>
    <xf numFmtId="0" fontId="2" fillId="32" borderId="35" xfId="0" applyFont="1" applyFill="1" applyBorder="1" applyAlignment="1" applyProtection="1">
      <alignment horizontal="right"/>
      <protection/>
    </xf>
    <xf numFmtId="0" fontId="11" fillId="32" borderId="36" xfId="0" applyFont="1" applyFill="1" applyBorder="1" applyAlignment="1" applyProtection="1">
      <alignment horizontal="right"/>
      <protection/>
    </xf>
    <xf numFmtId="0" fontId="6" fillId="45" borderId="35" xfId="0" applyFont="1" applyFill="1" applyBorder="1" applyAlignment="1" applyProtection="1">
      <alignment horizontal="left"/>
      <protection/>
    </xf>
    <xf numFmtId="0" fontId="2" fillId="45" borderId="36" xfId="0" applyFont="1" applyFill="1" applyBorder="1" applyAlignment="1" applyProtection="1">
      <alignment horizontal="left"/>
      <protection/>
    </xf>
    <xf numFmtId="172" fontId="155" fillId="40" borderId="21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38" fontId="15" fillId="41" borderId="0" xfId="64" applyNumberFormat="1" applyFont="1" applyFill="1" applyBorder="1" applyAlignment="1" applyProtection="1">
      <alignment/>
      <protection/>
    </xf>
    <xf numFmtId="38" fontId="8" fillId="33" borderId="0" xfId="64" applyNumberFormat="1" applyFont="1" applyFill="1" applyBorder="1" applyAlignment="1" applyProtection="1">
      <alignment/>
      <protection/>
    </xf>
    <xf numFmtId="38" fontId="8" fillId="46" borderId="0" xfId="64" applyNumberFormat="1" applyFont="1" applyFill="1" applyBorder="1" applyAlignment="1" applyProtection="1">
      <alignment/>
      <protection/>
    </xf>
    <xf numFmtId="38" fontId="9" fillId="46" borderId="0" xfId="64" applyNumberFormat="1" applyFont="1" applyFill="1" applyBorder="1" applyAlignment="1" applyProtection="1">
      <alignment/>
      <protection/>
    </xf>
    <xf numFmtId="0" fontId="154" fillId="33" borderId="0" xfId="59" applyFont="1" applyFill="1" applyBorder="1" applyProtection="1">
      <alignment/>
      <protection/>
    </xf>
    <xf numFmtId="0" fontId="3" fillId="33" borderId="37" xfId="0" applyFont="1" applyFill="1" applyBorder="1" applyAlignment="1" applyProtection="1">
      <alignment horizontal="center"/>
      <protection/>
    </xf>
    <xf numFmtId="38" fontId="15" fillId="41" borderId="37" xfId="64" applyNumberFormat="1" applyFont="1" applyFill="1" applyBorder="1" applyAlignment="1" applyProtection="1">
      <alignment/>
      <protection/>
    </xf>
    <xf numFmtId="38" fontId="8" fillId="33" borderId="37" xfId="64" applyNumberFormat="1" applyFont="1" applyFill="1" applyBorder="1" applyAlignment="1" applyProtection="1">
      <alignment/>
      <protection/>
    </xf>
    <xf numFmtId="0" fontId="3" fillId="33" borderId="37" xfId="0" applyFont="1" applyFill="1" applyBorder="1" applyAlignment="1" applyProtection="1">
      <alignment horizontal="left"/>
      <protection/>
    </xf>
    <xf numFmtId="38" fontId="8" fillId="46" borderId="37" xfId="64" applyNumberFormat="1" applyFont="1" applyFill="1" applyBorder="1" applyAlignment="1" applyProtection="1">
      <alignment/>
      <protection/>
    </xf>
    <xf numFmtId="38" fontId="9" fillId="46" borderId="37" xfId="64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2" fontId="4" fillId="33" borderId="38" xfId="0" applyNumberFormat="1" applyFont="1" applyFill="1" applyBorder="1" applyAlignment="1" applyProtection="1" quotePrefix="1">
      <alignment horizontal="center"/>
      <protection/>
    </xf>
    <xf numFmtId="172" fontId="4" fillId="33" borderId="13" xfId="0" applyNumberFormat="1" applyFont="1" applyFill="1" applyBorder="1" applyAlignment="1" applyProtection="1" quotePrefix="1">
      <alignment horizontal="center"/>
      <protection/>
    </xf>
    <xf numFmtId="172" fontId="4" fillId="33" borderId="39" xfId="0" applyNumberFormat="1" applyFont="1" applyFill="1" applyBorder="1" applyAlignment="1" applyProtection="1" quotePrefix="1">
      <alignment horizontal="center"/>
      <protection/>
    </xf>
    <xf numFmtId="0" fontId="5" fillId="33" borderId="12" xfId="0" applyFont="1" applyFill="1" applyBorder="1" applyAlignment="1" applyProtection="1" quotePrefix="1">
      <alignment horizontal="center" vertical="top"/>
      <protection/>
    </xf>
    <xf numFmtId="0" fontId="5" fillId="33" borderId="40" xfId="0" applyFont="1" applyFill="1" applyBorder="1" applyAlignment="1" applyProtection="1" quotePrefix="1">
      <alignment horizontal="center" vertical="top"/>
      <protection/>
    </xf>
    <xf numFmtId="0" fontId="5" fillId="33" borderId="41" xfId="0" applyFont="1" applyFill="1" applyBorder="1" applyAlignment="1" applyProtection="1" quotePrefix="1">
      <alignment horizontal="left" vertical="top"/>
      <protection/>
    </xf>
    <xf numFmtId="38" fontId="15" fillId="33" borderId="0" xfId="64" applyNumberFormat="1" applyFont="1" applyFill="1" applyBorder="1" applyAlignment="1" applyProtection="1">
      <alignment/>
      <protection/>
    </xf>
    <xf numFmtId="38" fontId="15" fillId="33" borderId="37" xfId="64" applyNumberFormat="1" applyFont="1" applyFill="1" applyBorder="1" applyAlignment="1" applyProtection="1">
      <alignment/>
      <protection/>
    </xf>
    <xf numFmtId="0" fontId="5" fillId="37" borderId="42" xfId="0" applyFont="1" applyFill="1" applyBorder="1" applyAlignment="1" applyProtection="1">
      <alignment horizontal="left"/>
      <protection/>
    </xf>
    <xf numFmtId="0" fontId="5" fillId="37" borderId="43" xfId="0" applyFont="1" applyFill="1" applyBorder="1" applyAlignment="1" applyProtection="1">
      <alignment horizontal="left"/>
      <protection/>
    </xf>
    <xf numFmtId="166" fontId="5" fillId="37" borderId="44" xfId="0" applyNumberFormat="1" applyFont="1" applyFill="1" applyBorder="1" applyAlignment="1" applyProtection="1">
      <alignment horizontal="left"/>
      <protection/>
    </xf>
    <xf numFmtId="166" fontId="5" fillId="37" borderId="45" xfId="0" applyNumberFormat="1" applyFont="1" applyFill="1" applyBorder="1" applyAlignment="1" applyProtection="1">
      <alignment horizontal="left"/>
      <protection/>
    </xf>
    <xf numFmtId="0" fontId="4" fillId="5" borderId="46" xfId="0" applyFont="1" applyFill="1" applyBorder="1" applyAlignment="1" applyProtection="1">
      <alignment horizontal="left"/>
      <protection/>
    </xf>
    <xf numFmtId="0" fontId="4" fillId="5" borderId="47" xfId="0" applyFont="1" applyFill="1" applyBorder="1" applyAlignment="1" applyProtection="1">
      <alignment horizontal="left"/>
      <protection/>
    </xf>
    <xf numFmtId="0" fontId="3" fillId="33" borderId="48" xfId="0" applyFont="1" applyFill="1" applyBorder="1" applyAlignment="1" applyProtection="1">
      <alignment horizontal="left"/>
      <protection/>
    </xf>
    <xf numFmtId="38" fontId="8" fillId="47" borderId="49" xfId="64" applyNumberFormat="1" applyFont="1" applyFill="1" applyBorder="1" applyAlignment="1" applyProtection="1">
      <alignment/>
      <protection/>
    </xf>
    <xf numFmtId="38" fontId="8" fillId="47" borderId="50" xfId="64" applyNumberFormat="1" applyFont="1" applyFill="1" applyBorder="1" applyAlignment="1" applyProtection="1">
      <alignment/>
      <protection/>
    </xf>
    <xf numFmtId="38" fontId="8" fillId="47" borderId="51" xfId="64" applyNumberFormat="1" applyFont="1" applyFill="1" applyBorder="1" applyAlignment="1" applyProtection="1">
      <alignment/>
      <protection/>
    </xf>
    <xf numFmtId="38" fontId="8" fillId="48" borderId="49" xfId="64" applyNumberFormat="1" applyFont="1" applyFill="1" applyBorder="1" applyAlignment="1" applyProtection="1">
      <alignment/>
      <protection/>
    </xf>
    <xf numFmtId="38" fontId="8" fillId="48" borderId="50" xfId="64" applyNumberFormat="1" applyFont="1" applyFill="1" applyBorder="1" applyAlignment="1" applyProtection="1">
      <alignment/>
      <protection/>
    </xf>
    <xf numFmtId="38" fontId="8" fillId="48" borderId="51" xfId="64" applyNumberFormat="1" applyFont="1" applyFill="1" applyBorder="1" applyAlignment="1" applyProtection="1">
      <alignment/>
      <protection/>
    </xf>
    <xf numFmtId="38" fontId="8" fillId="33" borderId="52" xfId="64" applyNumberFormat="1" applyFont="1" applyFill="1" applyBorder="1" applyAlignment="1" applyProtection="1">
      <alignment/>
      <protection/>
    </xf>
    <xf numFmtId="38" fontId="8" fillId="33" borderId="53" xfId="64" applyNumberFormat="1" applyFont="1" applyFill="1" applyBorder="1" applyAlignment="1" applyProtection="1">
      <alignment/>
      <protection/>
    </xf>
    <xf numFmtId="38" fontId="9" fillId="33" borderId="54" xfId="64" applyNumberFormat="1" applyFont="1" applyFill="1" applyBorder="1" applyAlignment="1" applyProtection="1">
      <alignment/>
      <protection/>
    </xf>
    <xf numFmtId="38" fontId="9" fillId="33" borderId="55" xfId="64" applyNumberFormat="1" applyFont="1" applyFill="1" applyBorder="1" applyAlignment="1" applyProtection="1">
      <alignment/>
      <protection/>
    </xf>
    <xf numFmtId="38" fontId="9" fillId="33" borderId="56" xfId="64" applyNumberFormat="1" applyFont="1" applyFill="1" applyBorder="1" applyAlignment="1" applyProtection="1">
      <alignment/>
      <protection/>
    </xf>
    <xf numFmtId="38" fontId="9" fillId="33" borderId="57" xfId="64" applyNumberFormat="1" applyFont="1" applyFill="1" applyBorder="1" applyAlignment="1" applyProtection="1">
      <alignment/>
      <protection/>
    </xf>
    <xf numFmtId="38" fontId="9" fillId="33" borderId="52" xfId="64" applyNumberFormat="1" applyFont="1" applyFill="1" applyBorder="1" applyAlignment="1" applyProtection="1">
      <alignment/>
      <protection/>
    </xf>
    <xf numFmtId="38" fontId="9" fillId="33" borderId="53" xfId="64" applyNumberFormat="1" applyFont="1" applyFill="1" applyBorder="1" applyAlignment="1" applyProtection="1">
      <alignment/>
      <protection/>
    </xf>
    <xf numFmtId="0" fontId="3" fillId="33" borderId="58" xfId="0" applyFont="1" applyFill="1" applyBorder="1" applyAlignment="1" applyProtection="1">
      <alignment horizontal="left"/>
      <protection/>
    </xf>
    <xf numFmtId="0" fontId="3" fillId="33" borderId="59" xfId="0" applyFont="1" applyFill="1" applyBorder="1" applyAlignment="1" applyProtection="1">
      <alignment horizontal="left"/>
      <protection/>
    </xf>
    <xf numFmtId="0" fontId="3" fillId="33" borderId="60" xfId="0" applyFont="1" applyFill="1" applyBorder="1" applyAlignment="1" applyProtection="1">
      <alignment horizontal="left"/>
      <protection/>
    </xf>
    <xf numFmtId="0" fontId="3" fillId="33" borderId="49" xfId="0" applyFont="1" applyFill="1" applyBorder="1" applyAlignment="1" applyProtection="1">
      <alignment horizontal="left"/>
      <protection/>
    </xf>
    <xf numFmtId="0" fontId="3" fillId="33" borderId="50" xfId="0" applyFont="1" applyFill="1" applyBorder="1" applyAlignment="1" applyProtection="1">
      <alignment horizontal="left"/>
      <protection/>
    </xf>
    <xf numFmtId="38" fontId="20" fillId="46" borderId="61" xfId="64" applyNumberFormat="1" applyFont="1" applyFill="1" applyBorder="1" applyAlignment="1" applyProtection="1">
      <alignment/>
      <protection/>
    </xf>
    <xf numFmtId="38" fontId="20" fillId="46" borderId="62" xfId="64" applyNumberFormat="1" applyFont="1" applyFill="1" applyBorder="1" applyAlignment="1" applyProtection="1">
      <alignment/>
      <protection/>
    </xf>
    <xf numFmtId="38" fontId="20" fillId="46" borderId="54" xfId="64" applyNumberFormat="1" applyFont="1" applyFill="1" applyBorder="1" applyAlignment="1" applyProtection="1">
      <alignment/>
      <protection/>
    </xf>
    <xf numFmtId="38" fontId="20" fillId="46" borderId="55" xfId="64" applyNumberFormat="1" applyFont="1" applyFill="1" applyBorder="1" applyAlignment="1" applyProtection="1">
      <alignment/>
      <protection/>
    </xf>
    <xf numFmtId="38" fontId="20" fillId="46" borderId="56" xfId="64" applyNumberFormat="1" applyFont="1" applyFill="1" applyBorder="1" applyAlignment="1" applyProtection="1">
      <alignment/>
      <protection/>
    </xf>
    <xf numFmtId="38" fontId="20" fillId="46" borderId="57" xfId="64" applyNumberFormat="1" applyFont="1" applyFill="1" applyBorder="1" applyAlignment="1" applyProtection="1">
      <alignment/>
      <protection/>
    </xf>
    <xf numFmtId="38" fontId="8" fillId="33" borderId="63" xfId="64" applyNumberFormat="1" applyFont="1" applyFill="1" applyBorder="1" applyAlignment="1" applyProtection="1">
      <alignment/>
      <protection/>
    </xf>
    <xf numFmtId="38" fontId="8" fillId="33" borderId="59" xfId="64" applyNumberFormat="1" applyFont="1" applyFill="1" applyBorder="1" applyAlignment="1" applyProtection="1">
      <alignment/>
      <protection/>
    </xf>
    <xf numFmtId="38" fontId="8" fillId="33" borderId="60" xfId="64" applyNumberFormat="1" applyFont="1" applyFill="1" applyBorder="1" applyAlignment="1" applyProtection="1">
      <alignment/>
      <protection/>
    </xf>
    <xf numFmtId="38" fontId="20" fillId="46" borderId="50" xfId="64" applyNumberFormat="1" applyFont="1" applyFill="1" applyBorder="1" applyAlignment="1" applyProtection="1">
      <alignment/>
      <protection/>
    </xf>
    <xf numFmtId="38" fontId="20" fillId="46" borderId="51" xfId="64" applyNumberFormat="1" applyFont="1" applyFill="1" applyBorder="1" applyAlignment="1" applyProtection="1">
      <alignment/>
      <protection/>
    </xf>
    <xf numFmtId="38" fontId="9" fillId="49" borderId="64" xfId="64" applyNumberFormat="1" applyFont="1" applyFill="1" applyBorder="1" applyAlignment="1" applyProtection="1">
      <alignment/>
      <protection/>
    </xf>
    <xf numFmtId="38" fontId="9" fillId="49" borderId="65" xfId="64" applyNumberFormat="1" applyFont="1" applyFill="1" applyBorder="1" applyAlignment="1" applyProtection="1">
      <alignment/>
      <protection/>
    </xf>
    <xf numFmtId="38" fontId="9" fillId="33" borderId="64" xfId="64" applyNumberFormat="1" applyFont="1" applyFill="1" applyBorder="1" applyAlignment="1" applyProtection="1">
      <alignment/>
      <protection/>
    </xf>
    <xf numFmtId="38" fontId="9" fillId="33" borderId="65" xfId="64" applyNumberFormat="1" applyFont="1" applyFill="1" applyBorder="1" applyAlignment="1" applyProtection="1">
      <alignment/>
      <protection/>
    </xf>
    <xf numFmtId="0" fontId="4" fillId="33" borderId="44" xfId="0" applyFont="1" applyFill="1" applyBorder="1" applyAlignment="1" applyProtection="1">
      <alignment horizontal="left"/>
      <protection/>
    </xf>
    <xf numFmtId="0" fontId="4" fillId="33" borderId="45" xfId="0" applyFont="1" applyFill="1" applyBorder="1" applyAlignment="1" applyProtection="1">
      <alignment horizontal="left"/>
      <protection/>
    </xf>
    <xf numFmtId="0" fontId="3" fillId="33" borderId="63" xfId="0" applyFont="1" applyFill="1" applyBorder="1" applyAlignment="1" applyProtection="1">
      <alignment horizontal="left"/>
      <protection/>
    </xf>
    <xf numFmtId="0" fontId="4" fillId="37" borderId="46" xfId="0" applyFont="1" applyFill="1" applyBorder="1" applyAlignment="1" applyProtection="1">
      <alignment horizontal="left"/>
      <protection/>
    </xf>
    <xf numFmtId="0" fontId="4" fillId="37" borderId="47" xfId="0" applyFont="1" applyFill="1" applyBorder="1" applyAlignment="1" applyProtection="1">
      <alignment horizontal="left"/>
      <protection/>
    </xf>
    <xf numFmtId="0" fontId="4" fillId="50" borderId="46" xfId="0" applyFont="1" applyFill="1" applyBorder="1" applyAlignment="1" applyProtection="1" quotePrefix="1">
      <alignment horizontal="left"/>
      <protection/>
    </xf>
    <xf numFmtId="0" fontId="4" fillId="50" borderId="47" xfId="0" applyFont="1" applyFill="1" applyBorder="1" applyAlignment="1" applyProtection="1" quotePrefix="1">
      <alignment horizontal="left"/>
      <protection/>
    </xf>
    <xf numFmtId="38" fontId="9" fillId="33" borderId="66" xfId="64" applyNumberFormat="1" applyFont="1" applyFill="1" applyBorder="1" applyAlignment="1" applyProtection="1">
      <alignment/>
      <protection/>
    </xf>
    <xf numFmtId="38" fontId="9" fillId="33" borderId="67" xfId="64" applyNumberFormat="1" applyFont="1" applyFill="1" applyBorder="1" applyAlignment="1" applyProtection="1">
      <alignment/>
      <protection/>
    </xf>
    <xf numFmtId="0" fontId="31" fillId="33" borderId="68" xfId="63" applyFont="1" applyFill="1" applyBorder="1" applyProtection="1">
      <alignment/>
      <protection/>
    </xf>
    <xf numFmtId="0" fontId="31" fillId="33" borderId="69" xfId="63" applyFont="1" applyFill="1" applyBorder="1" applyProtection="1">
      <alignment/>
      <protection/>
    </xf>
    <xf numFmtId="0" fontId="31" fillId="33" borderId="70" xfId="63" applyFont="1" applyFill="1" applyBorder="1" applyProtection="1">
      <alignment/>
      <protection/>
    </xf>
    <xf numFmtId="0" fontId="31" fillId="33" borderId="71" xfId="63" applyFont="1" applyFill="1" applyBorder="1" applyProtection="1">
      <alignment/>
      <protection/>
    </xf>
    <xf numFmtId="0" fontId="31" fillId="33" borderId="46" xfId="63" applyFont="1" applyFill="1" applyBorder="1" applyProtection="1">
      <alignment/>
      <protection/>
    </xf>
    <xf numFmtId="0" fontId="31" fillId="33" borderId="47" xfId="63" applyFont="1" applyFill="1" applyBorder="1" applyProtection="1">
      <alignment/>
      <protection/>
    </xf>
    <xf numFmtId="0" fontId="2" fillId="45" borderId="50" xfId="0" applyFont="1" applyFill="1" applyBorder="1" applyAlignment="1" applyProtection="1">
      <alignment horizontal="left"/>
      <protection/>
    </xf>
    <xf numFmtId="0" fontId="11" fillId="32" borderId="50" xfId="0" applyFont="1" applyFill="1" applyBorder="1" applyAlignment="1" applyProtection="1">
      <alignment horizontal="left"/>
      <protection/>
    </xf>
    <xf numFmtId="175" fontId="156" fillId="33" borderId="15" xfId="0" applyNumberFormat="1" applyFont="1" applyFill="1" applyBorder="1" applyAlignment="1" applyProtection="1">
      <alignment horizontal="center"/>
      <protection locked="0"/>
    </xf>
    <xf numFmtId="175" fontId="156" fillId="33" borderId="52" xfId="0" applyNumberFormat="1" applyFont="1" applyFill="1" applyBorder="1" applyAlignment="1" applyProtection="1">
      <alignment horizontal="center"/>
      <protection/>
    </xf>
    <xf numFmtId="0" fontId="3" fillId="32" borderId="50" xfId="0" applyFont="1" applyFill="1" applyBorder="1" applyAlignment="1" applyProtection="1">
      <alignment horizontal="right"/>
      <protection/>
    </xf>
    <xf numFmtId="38" fontId="9" fillId="33" borderId="72" xfId="64" applyNumberFormat="1" applyFont="1" applyFill="1" applyBorder="1" applyAlignment="1" applyProtection="1">
      <alignment/>
      <protection/>
    </xf>
    <xf numFmtId="38" fontId="9" fillId="33" borderId="73" xfId="64" applyNumberFormat="1" applyFont="1" applyFill="1" applyBorder="1" applyAlignment="1" applyProtection="1">
      <alignment/>
      <protection/>
    </xf>
    <xf numFmtId="38" fontId="15" fillId="33" borderId="14" xfId="64" applyNumberFormat="1" applyFont="1" applyFill="1" applyBorder="1" applyAlignment="1" applyProtection="1">
      <alignment/>
      <protection/>
    </xf>
    <xf numFmtId="38" fontId="8" fillId="33" borderId="74" xfId="64" applyNumberFormat="1" applyFont="1" applyFill="1" applyBorder="1" applyAlignment="1" applyProtection="1">
      <alignment/>
      <protection/>
    </xf>
    <xf numFmtId="38" fontId="8" fillId="33" borderId="14" xfId="64" applyNumberFormat="1" applyFont="1" applyFill="1" applyBorder="1" applyAlignment="1" applyProtection="1">
      <alignment/>
      <protection/>
    </xf>
    <xf numFmtId="38" fontId="9" fillId="33" borderId="74" xfId="64" applyNumberFormat="1" applyFont="1" applyFill="1" applyBorder="1" applyAlignment="1" applyProtection="1">
      <alignment/>
      <protection/>
    </xf>
    <xf numFmtId="38" fontId="8" fillId="46" borderId="63" xfId="64" applyNumberFormat="1" applyFont="1" applyFill="1" applyBorder="1" applyAlignment="1" applyProtection="1">
      <alignment/>
      <protection/>
    </xf>
    <xf numFmtId="38" fontId="9" fillId="46" borderId="74" xfId="64" applyNumberFormat="1" applyFont="1" applyFill="1" applyBorder="1" applyAlignment="1" applyProtection="1">
      <alignment/>
      <protection/>
    </xf>
    <xf numFmtId="38" fontId="9" fillId="46" borderId="72" xfId="64" applyNumberFormat="1" applyFont="1" applyFill="1" applyBorder="1" applyAlignment="1" applyProtection="1">
      <alignment/>
      <protection/>
    </xf>
    <xf numFmtId="38" fontId="9" fillId="46" borderId="75" xfId="64" applyNumberFormat="1" applyFont="1" applyFill="1" applyBorder="1" applyAlignment="1" applyProtection="1">
      <alignment/>
      <protection/>
    </xf>
    <xf numFmtId="38" fontId="20" fillId="46" borderId="58" xfId="64" applyNumberFormat="1" applyFont="1" applyFill="1" applyBorder="1" applyAlignment="1" applyProtection="1">
      <alignment/>
      <protection/>
    </xf>
    <xf numFmtId="38" fontId="20" fillId="46" borderId="72" xfId="64" applyNumberFormat="1" applyFont="1" applyFill="1" applyBorder="1" applyAlignment="1" applyProtection="1">
      <alignment/>
      <protection/>
    </xf>
    <xf numFmtId="38" fontId="20" fillId="46" borderId="73" xfId="64" applyNumberFormat="1" applyFont="1" applyFill="1" applyBorder="1" applyAlignment="1" applyProtection="1">
      <alignment/>
      <protection/>
    </xf>
    <xf numFmtId="0" fontId="4" fillId="37" borderId="76" xfId="0" applyFont="1" applyFill="1" applyBorder="1" applyAlignment="1" applyProtection="1">
      <alignment horizontal="left"/>
      <protection/>
    </xf>
    <xf numFmtId="38" fontId="20" fillId="46" borderId="49" xfId="64" applyNumberFormat="1" applyFont="1" applyFill="1" applyBorder="1" applyAlignment="1" applyProtection="1">
      <alignment/>
      <protection/>
    </xf>
    <xf numFmtId="0" fontId="4" fillId="50" borderId="76" xfId="0" applyFont="1" applyFill="1" applyBorder="1" applyAlignment="1" applyProtection="1" quotePrefix="1">
      <alignment horizontal="left"/>
      <protection/>
    </xf>
    <xf numFmtId="0" fontId="4" fillId="5" borderId="76" xfId="0" applyFont="1" applyFill="1" applyBorder="1" applyAlignment="1" applyProtection="1">
      <alignment horizontal="left"/>
      <protection/>
    </xf>
    <xf numFmtId="0" fontId="5" fillId="37" borderId="77" xfId="0" applyFont="1" applyFill="1" applyBorder="1" applyAlignment="1" applyProtection="1">
      <alignment horizontal="left"/>
      <protection/>
    </xf>
    <xf numFmtId="166" fontId="5" fillId="37" borderId="78" xfId="0" applyNumberFormat="1" applyFont="1" applyFill="1" applyBorder="1" applyAlignment="1" applyProtection="1">
      <alignment horizontal="left"/>
      <protection/>
    </xf>
    <xf numFmtId="38" fontId="9" fillId="33" borderId="48" xfId="64" applyNumberFormat="1" applyFont="1" applyFill="1" applyBorder="1" applyAlignment="1" applyProtection="1">
      <alignment/>
      <protection/>
    </xf>
    <xf numFmtId="38" fontId="157" fillId="49" borderId="75" xfId="64" applyNumberFormat="1" applyFont="1" applyFill="1" applyBorder="1" applyAlignment="1" applyProtection="1">
      <alignment/>
      <protection/>
    </xf>
    <xf numFmtId="38" fontId="9" fillId="33" borderId="75" xfId="64" applyNumberFormat="1" applyFont="1" applyFill="1" applyBorder="1" applyAlignment="1" applyProtection="1">
      <alignment/>
      <protection/>
    </xf>
    <xf numFmtId="0" fontId="4" fillId="33" borderId="79" xfId="0" applyFont="1" applyFill="1" applyBorder="1" applyAlignment="1" applyProtection="1">
      <alignment horizontal="left"/>
      <protection/>
    </xf>
    <xf numFmtId="0" fontId="5" fillId="37" borderId="80" xfId="0" applyFont="1" applyFill="1" applyBorder="1" applyAlignment="1" applyProtection="1">
      <alignment horizontal="left"/>
      <protection/>
    </xf>
    <xf numFmtId="166" fontId="5" fillId="37" borderId="79" xfId="0" applyNumberFormat="1" applyFont="1" applyFill="1" applyBorder="1" applyAlignment="1" applyProtection="1">
      <alignment horizontal="left"/>
      <protection/>
    </xf>
    <xf numFmtId="0" fontId="3" fillId="50" borderId="16" xfId="0" applyFont="1" applyFill="1" applyBorder="1" applyAlignment="1" applyProtection="1">
      <alignment/>
      <protection/>
    </xf>
    <xf numFmtId="0" fontId="3" fillId="50" borderId="17" xfId="0" applyFont="1" applyFill="1" applyBorder="1" applyAlignment="1" applyProtection="1">
      <alignment/>
      <protection/>
    </xf>
    <xf numFmtId="0" fontId="3" fillId="50" borderId="81" xfId="0" applyFont="1" applyFill="1" applyBorder="1" applyAlignment="1" applyProtection="1">
      <alignment/>
      <protection/>
    </xf>
    <xf numFmtId="0" fontId="3" fillId="50" borderId="82" xfId="0" applyFont="1" applyFill="1" applyBorder="1" applyAlignment="1" applyProtection="1">
      <alignment/>
      <protection/>
    </xf>
    <xf numFmtId="0" fontId="2" fillId="32" borderId="0" xfId="58" applyFont="1" applyFill="1" applyBorder="1" applyProtection="1">
      <alignment/>
      <protection/>
    </xf>
    <xf numFmtId="165" fontId="4" fillId="32" borderId="0" xfId="58" applyNumberFormat="1" applyFont="1" applyFill="1" applyBorder="1" applyAlignment="1" applyProtection="1">
      <alignment horizontal="left"/>
      <protection/>
    </xf>
    <xf numFmtId="0" fontId="3" fillId="32" borderId="0" xfId="58" applyFont="1" applyFill="1" applyBorder="1" applyAlignment="1" applyProtection="1">
      <alignment horizontal="center"/>
      <protection/>
    </xf>
    <xf numFmtId="0" fontId="2" fillId="34" borderId="0" xfId="58" applyFont="1" applyFill="1" applyAlignment="1" applyProtection="1">
      <alignment horizontal="center"/>
      <protection/>
    </xf>
    <xf numFmtId="0" fontId="2" fillId="34" borderId="0" xfId="58" applyFont="1" applyFill="1" applyBorder="1" applyAlignment="1" applyProtection="1">
      <alignment horizontal="center"/>
      <protection/>
    </xf>
    <xf numFmtId="0" fontId="2" fillId="34" borderId="0" xfId="58" applyFont="1" applyFill="1" applyProtection="1">
      <alignment/>
      <protection/>
    </xf>
    <xf numFmtId="0" fontId="0" fillId="0" borderId="0" xfId="58" applyProtection="1">
      <alignment/>
      <protection/>
    </xf>
    <xf numFmtId="176" fontId="3" fillId="33" borderId="83" xfId="0" applyNumberFormat="1" applyFont="1" applyFill="1" applyBorder="1" applyAlignment="1" applyProtection="1">
      <alignment/>
      <protection/>
    </xf>
    <xf numFmtId="176" fontId="6" fillId="32" borderId="0" xfId="0" applyNumberFormat="1" applyFont="1" applyFill="1" applyAlignment="1" applyProtection="1">
      <alignment horizontal="right"/>
      <protection/>
    </xf>
    <xf numFmtId="176" fontId="3" fillId="33" borderId="84" xfId="0" applyNumberFormat="1" applyFont="1" applyFill="1" applyBorder="1" applyAlignment="1" applyProtection="1">
      <alignment/>
      <protection/>
    </xf>
    <xf numFmtId="176" fontId="3" fillId="33" borderId="33" xfId="0" applyNumberFormat="1" applyFont="1" applyFill="1" applyBorder="1" applyAlignment="1" applyProtection="1">
      <alignment/>
      <protection/>
    </xf>
    <xf numFmtId="176" fontId="3" fillId="33" borderId="34" xfId="0" applyNumberFormat="1" applyFont="1" applyFill="1" applyBorder="1" applyAlignment="1" applyProtection="1">
      <alignment/>
      <protection/>
    </xf>
    <xf numFmtId="176" fontId="3" fillId="33" borderId="85" xfId="0" applyNumberFormat="1" applyFont="1" applyFill="1" applyBorder="1" applyAlignment="1" applyProtection="1">
      <alignment/>
      <protection locked="0"/>
    </xf>
    <xf numFmtId="176" fontId="4" fillId="33" borderId="85" xfId="0" applyNumberFormat="1" applyFont="1" applyFill="1" applyBorder="1" applyAlignment="1" applyProtection="1">
      <alignment/>
      <protection locked="0"/>
    </xf>
    <xf numFmtId="176" fontId="4" fillId="33" borderId="86" xfId="0" applyNumberFormat="1" applyFont="1" applyFill="1" applyBorder="1" applyAlignment="1" applyProtection="1">
      <alignment/>
      <protection/>
    </xf>
    <xf numFmtId="176" fontId="3" fillId="33" borderId="87" xfId="0" applyNumberFormat="1" applyFont="1" applyFill="1" applyBorder="1" applyAlignment="1" applyProtection="1">
      <alignment/>
      <protection locked="0"/>
    </xf>
    <xf numFmtId="176" fontId="4" fillId="33" borderId="87" xfId="0" applyNumberFormat="1" applyFont="1" applyFill="1" applyBorder="1" applyAlignment="1" applyProtection="1">
      <alignment/>
      <protection locked="0"/>
    </xf>
    <xf numFmtId="176" fontId="4" fillId="33" borderId="88" xfId="0" applyNumberFormat="1" applyFont="1" applyFill="1" applyBorder="1" applyAlignment="1" applyProtection="1">
      <alignment/>
      <protection/>
    </xf>
    <xf numFmtId="176" fontId="3" fillId="33" borderId="89" xfId="0" applyNumberFormat="1" applyFont="1" applyFill="1" applyBorder="1" applyAlignment="1" applyProtection="1">
      <alignment/>
      <protection locked="0"/>
    </xf>
    <xf numFmtId="176" fontId="4" fillId="33" borderId="89" xfId="0" applyNumberFormat="1" applyFont="1" applyFill="1" applyBorder="1" applyAlignment="1" applyProtection="1">
      <alignment/>
      <protection locked="0"/>
    </xf>
    <xf numFmtId="176" fontId="4" fillId="33" borderId="90" xfId="0" applyNumberFormat="1" applyFont="1" applyFill="1" applyBorder="1" applyAlignment="1" applyProtection="1">
      <alignment/>
      <protection/>
    </xf>
    <xf numFmtId="176" fontId="3" fillId="32" borderId="10" xfId="0" applyNumberFormat="1" applyFont="1" applyFill="1" applyBorder="1" applyAlignment="1" applyProtection="1">
      <alignment/>
      <protection/>
    </xf>
    <xf numFmtId="176" fontId="4" fillId="32" borderId="10" xfId="0" applyNumberFormat="1" applyFont="1" applyFill="1" applyBorder="1" applyAlignment="1" applyProtection="1">
      <alignment/>
      <protection/>
    </xf>
    <xf numFmtId="176" fontId="4" fillId="32" borderId="11" xfId="0" applyNumberFormat="1" applyFont="1" applyFill="1" applyBorder="1" applyAlignment="1" applyProtection="1">
      <alignment/>
      <protection/>
    </xf>
    <xf numFmtId="176" fontId="4" fillId="33" borderId="83" xfId="0" applyNumberFormat="1" applyFont="1" applyFill="1" applyBorder="1" applyAlignment="1" applyProtection="1">
      <alignment/>
      <protection/>
    </xf>
    <xf numFmtId="176" fontId="4" fillId="33" borderId="84" xfId="0" applyNumberFormat="1" applyFont="1" applyFill="1" applyBorder="1" applyAlignment="1" applyProtection="1">
      <alignment/>
      <protection/>
    </xf>
    <xf numFmtId="176" fontId="4" fillId="33" borderId="33" xfId="0" applyNumberFormat="1" applyFont="1" applyFill="1" applyBorder="1" applyAlignment="1" applyProtection="1">
      <alignment/>
      <protection/>
    </xf>
    <xf numFmtId="176" fontId="4" fillId="33" borderId="34" xfId="0" applyNumberFormat="1" applyFont="1" applyFill="1" applyBorder="1" applyAlignment="1" applyProtection="1">
      <alignment/>
      <protection/>
    </xf>
    <xf numFmtId="176" fontId="3" fillId="46" borderId="83" xfId="0" applyNumberFormat="1" applyFont="1" applyFill="1" applyBorder="1" applyAlignment="1" applyProtection="1">
      <alignment/>
      <protection/>
    </xf>
    <xf numFmtId="176" fontId="4" fillId="46" borderId="83" xfId="0" applyNumberFormat="1" applyFont="1" applyFill="1" applyBorder="1" applyAlignment="1" applyProtection="1">
      <alignment/>
      <protection/>
    </xf>
    <xf numFmtId="176" fontId="4" fillId="46" borderId="84" xfId="0" applyNumberFormat="1" applyFont="1" applyFill="1" applyBorder="1" applyAlignment="1" applyProtection="1">
      <alignment/>
      <protection/>
    </xf>
    <xf numFmtId="176" fontId="3" fillId="46" borderId="85" xfId="0" applyNumberFormat="1" applyFont="1" applyFill="1" applyBorder="1" applyAlignment="1" applyProtection="1">
      <alignment/>
      <protection/>
    </xf>
    <xf numFmtId="176" fontId="4" fillId="46" borderId="85" xfId="0" applyNumberFormat="1" applyFont="1" applyFill="1" applyBorder="1" applyAlignment="1" applyProtection="1">
      <alignment/>
      <protection/>
    </xf>
    <xf numFmtId="176" fontId="4" fillId="46" borderId="86" xfId="0" applyNumberFormat="1" applyFont="1" applyFill="1" applyBorder="1" applyAlignment="1" applyProtection="1">
      <alignment/>
      <protection/>
    </xf>
    <xf numFmtId="176" fontId="3" fillId="46" borderId="87" xfId="0" applyNumberFormat="1" applyFont="1" applyFill="1" applyBorder="1" applyAlignment="1" applyProtection="1">
      <alignment/>
      <protection/>
    </xf>
    <xf numFmtId="176" fontId="4" fillId="46" borderId="87" xfId="0" applyNumberFormat="1" applyFont="1" applyFill="1" applyBorder="1" applyAlignment="1" applyProtection="1">
      <alignment/>
      <protection/>
    </xf>
    <xf numFmtId="176" fontId="4" fillId="46" borderId="88" xfId="0" applyNumberFormat="1" applyFont="1" applyFill="1" applyBorder="1" applyAlignment="1" applyProtection="1">
      <alignment/>
      <protection/>
    </xf>
    <xf numFmtId="176" fontId="3" fillId="46" borderId="89" xfId="0" applyNumberFormat="1" applyFont="1" applyFill="1" applyBorder="1" applyAlignment="1" applyProtection="1">
      <alignment/>
      <protection/>
    </xf>
    <xf numFmtId="176" fontId="4" fillId="46" borderId="89" xfId="0" applyNumberFormat="1" applyFont="1" applyFill="1" applyBorder="1" applyAlignment="1" applyProtection="1">
      <alignment/>
      <protection/>
    </xf>
    <xf numFmtId="176" fontId="4" fillId="46" borderId="90" xfId="0" applyNumberFormat="1" applyFont="1" applyFill="1" applyBorder="1" applyAlignment="1" applyProtection="1">
      <alignment/>
      <protection/>
    </xf>
    <xf numFmtId="176" fontId="3" fillId="32" borderId="10" xfId="0" applyNumberFormat="1" applyFont="1" applyFill="1" applyBorder="1" applyAlignment="1" applyProtection="1">
      <alignment/>
      <protection locked="0"/>
    </xf>
    <xf numFmtId="176" fontId="4" fillId="32" borderId="10" xfId="0" applyNumberFormat="1" applyFont="1" applyFill="1" applyBorder="1" applyAlignment="1" applyProtection="1">
      <alignment/>
      <protection locked="0"/>
    </xf>
    <xf numFmtId="176" fontId="28" fillId="46" borderId="91" xfId="0" applyNumberFormat="1" applyFont="1" applyFill="1" applyBorder="1" applyAlignment="1" applyProtection="1">
      <alignment/>
      <protection locked="0"/>
    </xf>
    <xf numFmtId="176" fontId="12" fillId="46" borderId="91" xfId="0" applyNumberFormat="1" applyFont="1" applyFill="1" applyBorder="1" applyAlignment="1" applyProtection="1">
      <alignment/>
      <protection locked="0"/>
    </xf>
    <xf numFmtId="176" fontId="12" fillId="46" borderId="92" xfId="0" applyNumberFormat="1" applyFont="1" applyFill="1" applyBorder="1" applyAlignment="1" applyProtection="1">
      <alignment/>
      <protection/>
    </xf>
    <xf numFmtId="176" fontId="28" fillId="46" borderId="87" xfId="0" applyNumberFormat="1" applyFont="1" applyFill="1" applyBorder="1" applyAlignment="1" applyProtection="1">
      <alignment/>
      <protection locked="0"/>
    </xf>
    <xf numFmtId="176" fontId="12" fillId="46" borderId="87" xfId="0" applyNumberFormat="1" applyFont="1" applyFill="1" applyBorder="1" applyAlignment="1" applyProtection="1">
      <alignment/>
      <protection locked="0"/>
    </xf>
    <xf numFmtId="176" fontId="12" fillId="46" borderId="88" xfId="0" applyNumberFormat="1" applyFont="1" applyFill="1" applyBorder="1" applyAlignment="1" applyProtection="1">
      <alignment/>
      <protection/>
    </xf>
    <xf numFmtId="176" fontId="28" fillId="46" borderId="93" xfId="0" applyNumberFormat="1" applyFont="1" applyFill="1" applyBorder="1" applyAlignment="1" applyProtection="1">
      <alignment/>
      <protection locked="0"/>
    </xf>
    <xf numFmtId="176" fontId="12" fillId="46" borderId="93" xfId="0" applyNumberFormat="1" applyFont="1" applyFill="1" applyBorder="1" applyAlignment="1" applyProtection="1">
      <alignment/>
      <protection locked="0"/>
    </xf>
    <xf numFmtId="176" fontId="12" fillId="46" borderId="94" xfId="0" applyNumberFormat="1" applyFont="1" applyFill="1" applyBorder="1" applyAlignment="1" applyProtection="1">
      <alignment/>
      <protection/>
    </xf>
    <xf numFmtId="176" fontId="3" fillId="33" borderId="85" xfId="0" applyNumberFormat="1" applyFont="1" applyFill="1" applyBorder="1" applyAlignment="1" applyProtection="1">
      <alignment/>
      <protection/>
    </xf>
    <xf numFmtId="176" fontId="4" fillId="33" borderId="85" xfId="0" applyNumberFormat="1" applyFont="1" applyFill="1" applyBorder="1" applyAlignment="1" applyProtection="1">
      <alignment/>
      <protection/>
    </xf>
    <xf numFmtId="176" fontId="3" fillId="37" borderId="69" xfId="0" applyNumberFormat="1" applyFont="1" applyFill="1" applyBorder="1" applyAlignment="1" applyProtection="1">
      <alignment/>
      <protection/>
    </xf>
    <xf numFmtId="176" fontId="4" fillId="37" borderId="69" xfId="0" applyNumberFormat="1" applyFont="1" applyFill="1" applyBorder="1" applyAlignment="1" applyProtection="1">
      <alignment/>
      <protection/>
    </xf>
    <xf numFmtId="176" fontId="4" fillId="37" borderId="23" xfId="0" applyNumberFormat="1" applyFont="1" applyFill="1" applyBorder="1" applyAlignment="1" applyProtection="1">
      <alignment/>
      <protection/>
    </xf>
    <xf numFmtId="176" fontId="3" fillId="33" borderId="33" xfId="0" applyNumberFormat="1" applyFont="1" applyFill="1" applyBorder="1" applyAlignment="1" applyProtection="1">
      <alignment/>
      <protection locked="0"/>
    </xf>
    <xf numFmtId="176" fontId="4" fillId="33" borderId="33" xfId="0" applyNumberFormat="1" applyFont="1" applyFill="1" applyBorder="1" applyAlignment="1" applyProtection="1">
      <alignment/>
      <protection locked="0"/>
    </xf>
    <xf numFmtId="176" fontId="3" fillId="48" borderId="10" xfId="0" applyNumberFormat="1" applyFont="1" applyFill="1" applyBorder="1" applyAlignment="1" applyProtection="1">
      <alignment/>
      <protection/>
    </xf>
    <xf numFmtId="176" fontId="4" fillId="48" borderId="10" xfId="0" applyNumberFormat="1" applyFont="1" applyFill="1" applyBorder="1" applyAlignment="1" applyProtection="1">
      <alignment/>
      <protection/>
    </xf>
    <xf numFmtId="176" fontId="4" fillId="48" borderId="11" xfId="0" applyNumberFormat="1" applyFont="1" applyFill="1" applyBorder="1" applyAlignment="1" applyProtection="1">
      <alignment/>
      <protection/>
    </xf>
    <xf numFmtId="176" fontId="3" fillId="33" borderId="93" xfId="0" applyNumberFormat="1" applyFont="1" applyFill="1" applyBorder="1" applyAlignment="1" applyProtection="1">
      <alignment/>
      <protection locked="0"/>
    </xf>
    <xf numFmtId="176" fontId="4" fillId="33" borderId="93" xfId="0" applyNumberFormat="1" applyFont="1" applyFill="1" applyBorder="1" applyAlignment="1" applyProtection="1">
      <alignment/>
      <protection locked="0"/>
    </xf>
    <xf numFmtId="176" fontId="4" fillId="33" borderId="94" xfId="0" applyNumberFormat="1" applyFont="1" applyFill="1" applyBorder="1" applyAlignment="1" applyProtection="1">
      <alignment/>
      <protection/>
    </xf>
    <xf numFmtId="176" fontId="28" fillId="46" borderId="95" xfId="0" applyNumberFormat="1" applyFont="1" applyFill="1" applyBorder="1" applyAlignment="1" applyProtection="1">
      <alignment/>
      <protection locked="0"/>
    </xf>
    <xf numFmtId="176" fontId="12" fillId="46" borderId="95" xfId="0" applyNumberFormat="1" applyFont="1" applyFill="1" applyBorder="1" applyAlignment="1" applyProtection="1">
      <alignment/>
      <protection locked="0"/>
    </xf>
    <xf numFmtId="176" fontId="12" fillId="46" borderId="95" xfId="58" applyNumberFormat="1" applyFont="1" applyFill="1" applyBorder="1" applyAlignment="1" applyProtection="1">
      <alignment/>
      <protection locked="0"/>
    </xf>
    <xf numFmtId="176" fontId="3" fillId="33" borderId="89" xfId="0" applyNumberFormat="1" applyFont="1" applyFill="1" applyBorder="1" applyAlignment="1" applyProtection="1">
      <alignment/>
      <protection/>
    </xf>
    <xf numFmtId="176" fontId="4" fillId="33" borderId="89" xfId="0" applyNumberFormat="1" applyFont="1" applyFill="1" applyBorder="1" applyAlignment="1" applyProtection="1">
      <alignment/>
      <protection/>
    </xf>
    <xf numFmtId="176" fontId="3" fillId="51" borderId="69" xfId="0" applyNumberFormat="1" applyFont="1" applyFill="1" applyBorder="1" applyAlignment="1" applyProtection="1">
      <alignment/>
      <protection/>
    </xf>
    <xf numFmtId="176" fontId="4" fillId="50" borderId="69" xfId="0" applyNumberFormat="1" applyFont="1" applyFill="1" applyBorder="1" applyAlignment="1" applyProtection="1">
      <alignment/>
      <protection/>
    </xf>
    <xf numFmtId="176" fontId="4" fillId="50" borderId="23" xfId="0" applyNumberFormat="1" applyFont="1" applyFill="1" applyBorder="1" applyAlignment="1" applyProtection="1">
      <alignment/>
      <protection/>
    </xf>
    <xf numFmtId="176" fontId="3" fillId="5" borderId="69" xfId="0" applyNumberFormat="1" applyFont="1" applyFill="1" applyBorder="1" applyAlignment="1" applyProtection="1">
      <alignment/>
      <protection/>
    </xf>
    <xf numFmtId="176" fontId="4" fillId="5" borderId="69" xfId="0" applyNumberFormat="1" applyFont="1" applyFill="1" applyBorder="1" applyAlignment="1" applyProtection="1">
      <alignment/>
      <protection/>
    </xf>
    <xf numFmtId="176" fontId="4" fillId="5" borderId="23" xfId="0" applyNumberFormat="1" applyFont="1" applyFill="1" applyBorder="1" applyAlignment="1" applyProtection="1">
      <alignment/>
      <protection/>
    </xf>
    <xf numFmtId="176" fontId="3" fillId="50" borderId="69" xfId="0" applyNumberFormat="1" applyFont="1" applyFill="1" applyBorder="1" applyAlignment="1" applyProtection="1">
      <alignment/>
      <protection/>
    </xf>
    <xf numFmtId="176" fontId="3" fillId="49" borderId="89" xfId="0" applyNumberFormat="1" applyFont="1" applyFill="1" applyBorder="1" applyAlignment="1" applyProtection="1">
      <alignment/>
      <protection/>
    </xf>
    <xf numFmtId="176" fontId="4" fillId="49" borderId="89" xfId="0" applyNumberFormat="1" applyFont="1" applyFill="1" applyBorder="1" applyAlignment="1" applyProtection="1">
      <alignment/>
      <protection/>
    </xf>
    <xf numFmtId="176" fontId="4" fillId="49" borderId="90" xfId="0" applyNumberFormat="1" applyFont="1" applyFill="1" applyBorder="1" applyAlignment="1" applyProtection="1">
      <alignment/>
      <protection/>
    </xf>
    <xf numFmtId="176" fontId="3" fillId="33" borderId="96" xfId="0" applyNumberFormat="1" applyFont="1" applyFill="1" applyBorder="1" applyAlignment="1" applyProtection="1">
      <alignment/>
      <protection/>
    </xf>
    <xf numFmtId="176" fontId="4" fillId="33" borderId="96" xfId="0" applyNumberFormat="1" applyFont="1" applyFill="1" applyBorder="1" applyAlignment="1" applyProtection="1">
      <alignment/>
      <protection/>
    </xf>
    <xf numFmtId="176" fontId="4" fillId="33" borderId="97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87" xfId="0" applyNumberFormat="1" applyFont="1" applyFill="1" applyBorder="1" applyAlignment="1" applyProtection="1">
      <alignment/>
      <protection/>
    </xf>
    <xf numFmtId="176" fontId="4" fillId="33" borderId="87" xfId="0" applyNumberFormat="1" applyFont="1" applyFill="1" applyBorder="1" applyAlignment="1" applyProtection="1">
      <alignment/>
      <protection/>
    </xf>
    <xf numFmtId="176" fontId="28" fillId="46" borderId="91" xfId="0" applyNumberFormat="1" applyFont="1" applyFill="1" applyBorder="1" applyAlignment="1" applyProtection="1">
      <alignment/>
      <protection/>
    </xf>
    <xf numFmtId="176" fontId="12" fillId="46" borderId="91" xfId="0" applyNumberFormat="1" applyFont="1" applyFill="1" applyBorder="1" applyAlignment="1" applyProtection="1">
      <alignment/>
      <protection/>
    </xf>
    <xf numFmtId="176" fontId="28" fillId="46" borderId="87" xfId="0" applyNumberFormat="1" applyFont="1" applyFill="1" applyBorder="1" applyAlignment="1" applyProtection="1">
      <alignment/>
      <protection/>
    </xf>
    <xf numFmtId="176" fontId="12" fillId="46" borderId="87" xfId="0" applyNumberFormat="1" applyFont="1" applyFill="1" applyBorder="1" applyAlignment="1" applyProtection="1">
      <alignment/>
      <protection/>
    </xf>
    <xf numFmtId="176" fontId="28" fillId="46" borderId="93" xfId="0" applyNumberFormat="1" applyFont="1" applyFill="1" applyBorder="1" applyAlignment="1" applyProtection="1">
      <alignment/>
      <protection/>
    </xf>
    <xf numFmtId="176" fontId="12" fillId="46" borderId="93" xfId="0" applyNumberFormat="1" applyFont="1" applyFill="1" applyBorder="1" applyAlignment="1" applyProtection="1">
      <alignment/>
      <protection/>
    </xf>
    <xf numFmtId="176" fontId="3" fillId="33" borderId="93" xfId="0" applyNumberFormat="1" applyFont="1" applyFill="1" applyBorder="1" applyAlignment="1" applyProtection="1">
      <alignment/>
      <protection/>
    </xf>
    <xf numFmtId="176" fontId="4" fillId="33" borderId="93" xfId="0" applyNumberFormat="1" applyFont="1" applyFill="1" applyBorder="1" applyAlignment="1" applyProtection="1">
      <alignment/>
      <protection/>
    </xf>
    <xf numFmtId="176" fontId="28" fillId="46" borderId="95" xfId="0" applyNumberFormat="1" applyFont="1" applyFill="1" applyBorder="1" applyAlignment="1" applyProtection="1">
      <alignment/>
      <protection/>
    </xf>
    <xf numFmtId="176" fontId="12" fillId="46" borderId="95" xfId="0" applyNumberFormat="1" applyFont="1" applyFill="1" applyBorder="1" applyAlignment="1" applyProtection="1">
      <alignment/>
      <protection/>
    </xf>
    <xf numFmtId="176" fontId="12" fillId="46" borderId="98" xfId="0" applyNumberFormat="1" applyFont="1" applyFill="1" applyBorder="1" applyAlignment="1" applyProtection="1">
      <alignment/>
      <protection/>
    </xf>
    <xf numFmtId="0" fontId="158" fillId="52" borderId="0" xfId="0" applyFont="1" applyFill="1" applyAlignment="1" applyProtection="1" quotePrefix="1">
      <alignment horizontal="center"/>
      <protection/>
    </xf>
    <xf numFmtId="176" fontId="3" fillId="37" borderId="99" xfId="0" applyNumberFormat="1" applyFont="1" applyFill="1" applyBorder="1" applyAlignment="1" applyProtection="1">
      <alignment/>
      <protection/>
    </xf>
    <xf numFmtId="176" fontId="4" fillId="37" borderId="99" xfId="0" applyNumberFormat="1" applyFont="1" applyFill="1" applyBorder="1" applyAlignment="1" applyProtection="1">
      <alignment/>
      <protection/>
    </xf>
    <xf numFmtId="176" fontId="4" fillId="37" borderId="100" xfId="0" applyNumberFormat="1" applyFont="1" applyFill="1" applyBorder="1" applyAlignment="1" applyProtection="1">
      <alignment/>
      <protection/>
    </xf>
    <xf numFmtId="176" fontId="3" fillId="37" borderId="96" xfId="0" applyNumberFormat="1" applyFont="1" applyFill="1" applyBorder="1" applyAlignment="1" applyProtection="1">
      <alignment/>
      <protection/>
    </xf>
    <xf numFmtId="176" fontId="4" fillId="37" borderId="96" xfId="0" applyNumberFormat="1" applyFont="1" applyFill="1" applyBorder="1" applyAlignment="1" applyProtection="1">
      <alignment/>
      <protection/>
    </xf>
    <xf numFmtId="176" fontId="4" fillId="37" borderId="97" xfId="0" applyNumberFormat="1" applyFont="1" applyFill="1" applyBorder="1" applyAlignment="1" applyProtection="1">
      <alignment/>
      <protection/>
    </xf>
    <xf numFmtId="0" fontId="2" fillId="33" borderId="0" xfId="58" applyFont="1" applyFill="1" applyBorder="1" applyProtection="1">
      <alignment/>
      <protection/>
    </xf>
    <xf numFmtId="164" fontId="8" fillId="33" borderId="15" xfId="56" applyNumberFormat="1" applyFont="1" applyFill="1" applyBorder="1" applyAlignment="1" applyProtection="1">
      <alignment horizontal="center" vertical="center"/>
      <protection/>
    </xf>
    <xf numFmtId="38" fontId="15" fillId="33" borderId="0" xfId="64" applyNumberFormat="1" applyFont="1" applyFill="1" applyBorder="1" applyAlignment="1" applyProtection="1">
      <alignment horizontal="left"/>
      <protection/>
    </xf>
    <xf numFmtId="38" fontId="8" fillId="33" borderId="0" xfId="64" applyNumberFormat="1" applyFont="1" applyFill="1" applyBorder="1" applyAlignment="1" applyProtection="1">
      <alignment horizontal="left"/>
      <protection/>
    </xf>
    <xf numFmtId="0" fontId="10" fillId="33" borderId="49" xfId="58" applyFont="1" applyFill="1" applyBorder="1" applyAlignment="1" applyProtection="1" quotePrefix="1">
      <alignment horizontal="left"/>
      <protection/>
    </xf>
    <xf numFmtId="0" fontId="10" fillId="33" borderId="50" xfId="58" applyFont="1" applyFill="1" applyBorder="1" applyAlignment="1" applyProtection="1" quotePrefix="1">
      <alignment horizontal="left"/>
      <protection/>
    </xf>
    <xf numFmtId="0" fontId="10" fillId="33" borderId="51" xfId="58" applyFont="1" applyFill="1" applyBorder="1" applyAlignment="1" applyProtection="1" quotePrefix="1">
      <alignment horizontal="left"/>
      <protection/>
    </xf>
    <xf numFmtId="0" fontId="3" fillId="33" borderId="58" xfId="58" applyFont="1" applyFill="1" applyBorder="1" applyAlignment="1" applyProtection="1">
      <alignment horizontal="center"/>
      <protection/>
    </xf>
    <xf numFmtId="0" fontId="3" fillId="33" borderId="61" xfId="58" applyFont="1" applyFill="1" applyBorder="1" applyAlignment="1" applyProtection="1">
      <alignment horizontal="center"/>
      <protection/>
    </xf>
    <xf numFmtId="0" fontId="3" fillId="33" borderId="62" xfId="58" applyFont="1" applyFill="1" applyBorder="1" applyAlignment="1" applyProtection="1">
      <alignment horizontal="center"/>
      <protection/>
    </xf>
    <xf numFmtId="38" fontId="8" fillId="46" borderId="63" xfId="64" applyNumberFormat="1" applyFont="1" applyFill="1" applyBorder="1" applyAlignment="1" applyProtection="1">
      <alignment horizontal="center"/>
      <protection/>
    </xf>
    <xf numFmtId="38" fontId="8" fillId="46" borderId="59" xfId="64" applyNumberFormat="1" applyFont="1" applyFill="1" applyBorder="1" applyAlignment="1" applyProtection="1">
      <alignment horizontal="center"/>
      <protection/>
    </xf>
    <xf numFmtId="38" fontId="8" fillId="46" borderId="60" xfId="64" applyNumberFormat="1" applyFont="1" applyFill="1" applyBorder="1" applyAlignment="1" applyProtection="1">
      <alignment horizontal="center"/>
      <protection/>
    </xf>
    <xf numFmtId="38" fontId="9" fillId="46" borderId="74" xfId="64" applyNumberFormat="1" applyFont="1" applyFill="1" applyBorder="1" applyAlignment="1" applyProtection="1">
      <alignment horizontal="center"/>
      <protection/>
    </xf>
    <xf numFmtId="38" fontId="9" fillId="46" borderId="52" xfId="64" applyNumberFormat="1" applyFont="1" applyFill="1" applyBorder="1" applyAlignment="1" applyProtection="1">
      <alignment horizontal="center"/>
      <protection/>
    </xf>
    <xf numFmtId="38" fontId="9" fillId="46" borderId="53" xfId="64" applyNumberFormat="1" applyFont="1" applyFill="1" applyBorder="1" applyAlignment="1" applyProtection="1">
      <alignment horizontal="center"/>
      <protection/>
    </xf>
    <xf numFmtId="38" fontId="9" fillId="46" borderId="72" xfId="64" applyNumberFormat="1" applyFont="1" applyFill="1" applyBorder="1" applyAlignment="1" applyProtection="1">
      <alignment horizontal="center"/>
      <protection/>
    </xf>
    <xf numFmtId="38" fontId="9" fillId="46" borderId="54" xfId="64" applyNumberFormat="1" applyFont="1" applyFill="1" applyBorder="1" applyAlignment="1" applyProtection="1">
      <alignment horizontal="center"/>
      <protection/>
    </xf>
    <xf numFmtId="38" fontId="9" fillId="46" borderId="55" xfId="64" applyNumberFormat="1" applyFont="1" applyFill="1" applyBorder="1" applyAlignment="1" applyProtection="1">
      <alignment horizontal="center"/>
      <protection/>
    </xf>
    <xf numFmtId="38" fontId="9" fillId="46" borderId="75" xfId="64" applyNumberFormat="1" applyFont="1" applyFill="1" applyBorder="1" applyAlignment="1" applyProtection="1">
      <alignment horizontal="center"/>
      <protection/>
    </xf>
    <xf numFmtId="38" fontId="9" fillId="46" borderId="64" xfId="64" applyNumberFormat="1" applyFont="1" applyFill="1" applyBorder="1" applyAlignment="1" applyProtection="1">
      <alignment horizontal="center"/>
      <protection/>
    </xf>
    <xf numFmtId="38" fontId="9" fillId="46" borderId="65" xfId="64" applyNumberFormat="1" applyFont="1" applyFill="1" applyBorder="1" applyAlignment="1" applyProtection="1">
      <alignment horizontal="center"/>
      <protection/>
    </xf>
    <xf numFmtId="0" fontId="3" fillId="33" borderId="49" xfId="58" applyFont="1" applyFill="1" applyBorder="1" applyAlignment="1" applyProtection="1">
      <alignment horizontal="center"/>
      <protection/>
    </xf>
    <xf numFmtId="0" fontId="3" fillId="33" borderId="50" xfId="58" applyFont="1" applyFill="1" applyBorder="1" applyAlignment="1" applyProtection="1">
      <alignment horizontal="center"/>
      <protection/>
    </xf>
    <xf numFmtId="0" fontId="3" fillId="33" borderId="51" xfId="58" applyFont="1" applyFill="1" applyBorder="1" applyAlignment="1" applyProtection="1">
      <alignment horizontal="center"/>
      <protection/>
    </xf>
    <xf numFmtId="0" fontId="3" fillId="33" borderId="63" xfId="58" applyFont="1" applyFill="1" applyBorder="1" applyAlignment="1" applyProtection="1">
      <alignment horizontal="center"/>
      <protection/>
    </xf>
    <xf numFmtId="0" fontId="3" fillId="33" borderId="59" xfId="58" applyFont="1" applyFill="1" applyBorder="1" applyAlignment="1" applyProtection="1">
      <alignment horizontal="center"/>
      <protection/>
    </xf>
    <xf numFmtId="0" fontId="3" fillId="33" borderId="60" xfId="58" applyFont="1" applyFill="1" applyBorder="1" applyAlignment="1" applyProtection="1">
      <alignment horizontal="center"/>
      <protection/>
    </xf>
    <xf numFmtId="38" fontId="20" fillId="46" borderId="49" xfId="64" applyNumberFormat="1" applyFont="1" applyFill="1" applyBorder="1" applyAlignment="1" applyProtection="1">
      <alignment horizontal="center"/>
      <protection/>
    </xf>
    <xf numFmtId="38" fontId="20" fillId="46" borderId="50" xfId="64" applyNumberFormat="1" applyFont="1" applyFill="1" applyBorder="1" applyAlignment="1" applyProtection="1">
      <alignment horizontal="center"/>
      <protection/>
    </xf>
    <xf numFmtId="38" fontId="20" fillId="46" borderId="51" xfId="64" applyNumberFormat="1" applyFont="1" applyFill="1" applyBorder="1" applyAlignment="1" applyProtection="1">
      <alignment horizontal="center"/>
      <protection/>
    </xf>
    <xf numFmtId="38" fontId="8" fillId="33" borderId="63" xfId="64" applyNumberFormat="1" applyFont="1" applyFill="1" applyBorder="1" applyAlignment="1" applyProtection="1">
      <alignment horizontal="center"/>
      <protection/>
    </xf>
    <xf numFmtId="38" fontId="8" fillId="33" borderId="59" xfId="64" applyNumberFormat="1" applyFont="1" applyFill="1" applyBorder="1" applyAlignment="1" applyProtection="1">
      <alignment horizontal="center"/>
      <protection/>
    </xf>
    <xf numFmtId="38" fontId="8" fillId="33" borderId="60" xfId="64" applyNumberFormat="1" applyFont="1" applyFill="1" applyBorder="1" applyAlignment="1" applyProtection="1">
      <alignment horizontal="center"/>
      <protection/>
    </xf>
    <xf numFmtId="3" fontId="11" fillId="33" borderId="75" xfId="58" applyNumberFormat="1" applyFont="1" applyFill="1" applyBorder="1" applyAlignment="1" applyProtection="1">
      <alignment horizontal="center"/>
      <protection/>
    </xf>
    <xf numFmtId="3" fontId="11" fillId="33" borderId="64" xfId="58" applyNumberFormat="1" applyFont="1" applyFill="1" applyBorder="1" applyAlignment="1" applyProtection="1">
      <alignment horizontal="center"/>
      <protection/>
    </xf>
    <xf numFmtId="3" fontId="11" fillId="33" borderId="65" xfId="58" applyNumberFormat="1" applyFont="1" applyFill="1" applyBorder="1" applyAlignment="1" applyProtection="1">
      <alignment horizontal="center"/>
      <protection/>
    </xf>
    <xf numFmtId="0" fontId="5" fillId="37" borderId="80" xfId="58" applyFont="1" applyFill="1" applyBorder="1" applyAlignment="1" applyProtection="1">
      <alignment horizontal="left"/>
      <protection/>
    </xf>
    <xf numFmtId="0" fontId="5" fillId="37" borderId="42" xfId="58" applyFont="1" applyFill="1" applyBorder="1" applyAlignment="1" applyProtection="1">
      <alignment horizontal="left"/>
      <protection/>
    </xf>
    <xf numFmtId="0" fontId="5" fillId="37" borderId="43" xfId="58" applyFont="1" applyFill="1" applyBorder="1" applyAlignment="1" applyProtection="1">
      <alignment horizontal="left"/>
      <protection/>
    </xf>
    <xf numFmtId="166" fontId="5" fillId="37" borderId="79" xfId="58" applyNumberFormat="1" applyFont="1" applyFill="1" applyBorder="1" applyAlignment="1" applyProtection="1">
      <alignment horizontal="left"/>
      <protection/>
    </xf>
    <xf numFmtId="166" fontId="5" fillId="37" borderId="44" xfId="58" applyNumberFormat="1" applyFont="1" applyFill="1" applyBorder="1" applyAlignment="1" applyProtection="1">
      <alignment horizontal="left"/>
      <protection/>
    </xf>
    <xf numFmtId="166" fontId="5" fillId="37" borderId="45" xfId="58" applyNumberFormat="1" applyFont="1" applyFill="1" applyBorder="1" applyAlignment="1" applyProtection="1">
      <alignment horizontal="left"/>
      <protection/>
    </xf>
    <xf numFmtId="38" fontId="15" fillId="33" borderId="14" xfId="64" applyNumberFormat="1" applyFont="1" applyFill="1" applyBorder="1" applyAlignment="1" applyProtection="1">
      <alignment horizontal="left"/>
      <protection/>
    </xf>
    <xf numFmtId="38" fontId="15" fillId="33" borderId="37" xfId="64" applyNumberFormat="1" applyFont="1" applyFill="1" applyBorder="1" applyAlignment="1" applyProtection="1">
      <alignment horizontal="left"/>
      <protection/>
    </xf>
    <xf numFmtId="38" fontId="8" fillId="33" borderId="74" xfId="64" applyNumberFormat="1" applyFont="1" applyFill="1" applyBorder="1" applyAlignment="1" applyProtection="1">
      <alignment horizontal="left"/>
      <protection/>
    </xf>
    <xf numFmtId="38" fontId="8" fillId="33" borderId="52" xfId="64" applyNumberFormat="1" applyFont="1" applyFill="1" applyBorder="1" applyAlignment="1" applyProtection="1">
      <alignment horizontal="left"/>
      <protection/>
    </xf>
    <xf numFmtId="38" fontId="8" fillId="33" borderId="53" xfId="64" applyNumberFormat="1" applyFont="1" applyFill="1" applyBorder="1" applyAlignment="1" applyProtection="1">
      <alignment horizontal="left"/>
      <protection/>
    </xf>
    <xf numFmtId="38" fontId="8" fillId="33" borderId="14" xfId="64" applyNumberFormat="1" applyFont="1" applyFill="1" applyBorder="1" applyAlignment="1" applyProtection="1">
      <alignment horizontal="left"/>
      <protection/>
    </xf>
    <xf numFmtId="38" fontId="8" fillId="33" borderId="37" xfId="64" applyNumberFormat="1" applyFont="1" applyFill="1" applyBorder="1" applyAlignment="1" applyProtection="1">
      <alignment horizontal="left"/>
      <protection/>
    </xf>
    <xf numFmtId="38" fontId="9" fillId="33" borderId="72" xfId="64" applyNumberFormat="1" applyFont="1" applyFill="1" applyBorder="1" applyAlignment="1" applyProtection="1">
      <alignment horizontal="center"/>
      <protection/>
    </xf>
    <xf numFmtId="38" fontId="9" fillId="33" borderId="54" xfId="64" applyNumberFormat="1" applyFont="1" applyFill="1" applyBorder="1" applyAlignment="1" applyProtection="1">
      <alignment horizontal="center"/>
      <protection/>
    </xf>
    <xf numFmtId="38" fontId="9" fillId="33" borderId="55" xfId="64" applyNumberFormat="1" applyFont="1" applyFill="1" applyBorder="1" applyAlignment="1" applyProtection="1">
      <alignment horizontal="center"/>
      <protection/>
    </xf>
    <xf numFmtId="179" fontId="133" fillId="33" borderId="15" xfId="60" applyNumberFormat="1" applyFont="1" applyFill="1" applyBorder="1" applyAlignment="1" applyProtection="1">
      <alignment horizontal="center" vertical="center"/>
      <protection locked="0"/>
    </xf>
    <xf numFmtId="179" fontId="15" fillId="33" borderId="15" xfId="60" applyNumberFormat="1" applyFont="1" applyFill="1" applyBorder="1" applyAlignment="1" applyProtection="1">
      <alignment horizontal="center" vertical="center"/>
      <protection/>
    </xf>
    <xf numFmtId="0" fontId="136" fillId="32" borderId="0" xfId="58" applyFont="1" applyFill="1" applyBorder="1" applyAlignment="1" applyProtection="1">
      <alignment horizontal="left"/>
      <protection/>
    </xf>
    <xf numFmtId="0" fontId="3" fillId="33" borderId="0" xfId="58" applyFont="1" applyFill="1" applyBorder="1" applyProtection="1">
      <alignment/>
      <protection/>
    </xf>
    <xf numFmtId="0" fontId="2" fillId="33" borderId="0" xfId="58" applyFont="1" applyFill="1" applyAlignment="1" applyProtection="1">
      <alignment horizontal="center"/>
      <protection/>
    </xf>
    <xf numFmtId="1" fontId="53" fillId="32" borderId="0" xfId="0" applyNumberFormat="1" applyFont="1" applyFill="1" applyBorder="1" applyAlignment="1" applyProtection="1">
      <alignment horizontal="right"/>
      <protection/>
    </xf>
    <xf numFmtId="166" fontId="12" fillId="45" borderId="15" xfId="0" applyNumberFormat="1" applyFont="1" applyFill="1" applyBorder="1" applyAlignment="1" applyProtection="1">
      <alignment horizontal="center"/>
      <protection locked="0"/>
    </xf>
    <xf numFmtId="166" fontId="12" fillId="45" borderId="36" xfId="0" applyNumberFormat="1" applyFont="1" applyFill="1" applyBorder="1" applyAlignment="1" applyProtection="1">
      <alignment horizontal="center"/>
      <protection locked="0"/>
    </xf>
    <xf numFmtId="183" fontId="5" fillId="0" borderId="101" xfId="61" applyNumberFormat="1" applyFont="1" applyFill="1" applyBorder="1" applyAlignment="1" applyProtection="1" quotePrefix="1">
      <alignment horizontal="center" vertical="center"/>
      <protection/>
    </xf>
    <xf numFmtId="0" fontId="9" fillId="0" borderId="102" xfId="56" applyFont="1" applyBorder="1" applyAlignment="1">
      <alignment horizontal="center" vertical="center" wrapText="1"/>
      <protection/>
    </xf>
    <xf numFmtId="0" fontId="55" fillId="0" borderId="102" xfId="57" applyFont="1" applyBorder="1" applyAlignment="1" applyProtection="1" quotePrefix="1">
      <alignment horizontal="center" vertical="center"/>
      <protection/>
    </xf>
    <xf numFmtId="0" fontId="9" fillId="0" borderId="102" xfId="56" applyFont="1" applyBorder="1" applyAlignment="1">
      <alignment horizontal="center" vertical="center"/>
      <protection/>
    </xf>
    <xf numFmtId="0" fontId="9" fillId="0" borderId="102" xfId="56" applyFont="1" applyBorder="1" applyAlignment="1" applyProtection="1">
      <alignment horizontal="center" vertical="center"/>
      <protection locked="0"/>
    </xf>
    <xf numFmtId="183" fontId="56" fillId="43" borderId="38" xfId="61" applyNumberFormat="1" applyFont="1" applyFill="1" applyBorder="1" applyAlignment="1" applyProtection="1">
      <alignment horizontal="center" vertical="center"/>
      <protection/>
    </xf>
    <xf numFmtId="3" fontId="59" fillId="0" borderId="68" xfId="57" applyNumberFormat="1" applyFont="1" applyBorder="1" applyAlignment="1" applyProtection="1">
      <alignment vertical="center"/>
      <protection/>
    </xf>
    <xf numFmtId="183" fontId="56" fillId="43" borderId="14" xfId="61" applyNumberFormat="1" applyFont="1" applyFill="1" applyBorder="1" applyAlignment="1" applyProtection="1">
      <alignment horizontal="center" vertical="center"/>
      <protection/>
    </xf>
    <xf numFmtId="0" fontId="60" fillId="43" borderId="14" xfId="57" applyFont="1" applyFill="1" applyBorder="1" applyAlignment="1" applyProtection="1">
      <alignment vertical="center" wrapText="1"/>
      <protection/>
    </xf>
    <xf numFmtId="0" fontId="60" fillId="43" borderId="37" xfId="57" applyFont="1" applyFill="1" applyBorder="1" applyAlignment="1" applyProtection="1">
      <alignment vertical="center" wrapText="1"/>
      <protection/>
    </xf>
    <xf numFmtId="3" fontId="61" fillId="0" borderId="95" xfId="57" applyNumberFormat="1" applyFont="1" applyBorder="1" applyAlignment="1" applyProtection="1">
      <alignment vertical="center"/>
      <protection/>
    </xf>
    <xf numFmtId="3" fontId="59" fillId="0" borderId="95" xfId="57" applyNumberFormat="1" applyFont="1" applyBorder="1" applyAlignment="1" applyProtection="1">
      <alignment vertical="center"/>
      <protection/>
    </xf>
    <xf numFmtId="0" fontId="60" fillId="43" borderId="37" xfId="57" applyFont="1" applyFill="1" applyBorder="1" applyAlignment="1" applyProtection="1" quotePrefix="1">
      <alignment vertical="center" wrapText="1"/>
      <protection/>
    </xf>
    <xf numFmtId="3" fontId="59" fillId="0" borderId="18" xfId="57" applyNumberFormat="1" applyFont="1" applyBorder="1" applyAlignment="1" applyProtection="1">
      <alignment vertical="center"/>
      <protection/>
    </xf>
    <xf numFmtId="165" fontId="4" fillId="0" borderId="101" xfId="61" applyNumberFormat="1" applyFont="1" applyFill="1" applyBorder="1" applyAlignment="1" applyProtection="1">
      <alignment horizontal="right" vertical="center"/>
      <protection/>
    </xf>
    <xf numFmtId="3" fontId="5" fillId="0" borderId="102" xfId="57" applyNumberFormat="1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3" fillId="0" borderId="0" xfId="56" applyFont="1" applyFill="1" applyBorder="1" applyAlignment="1" applyProtection="1">
      <alignment vertical="top"/>
      <protection/>
    </xf>
    <xf numFmtId="0" fontId="3" fillId="0" borderId="0" xfId="56" applyFont="1" applyFill="1" applyBorder="1" applyAlignment="1" applyProtection="1">
      <alignment horizontal="center" vertical="top"/>
      <protection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0" fontId="3" fillId="0" borderId="0" xfId="62" applyFont="1" applyFill="1" applyBorder="1" applyAlignment="1">
      <alignment horizontal="center"/>
    </xf>
    <xf numFmtId="0" fontId="3" fillId="0" borderId="0" xfId="62" applyFont="1" applyFill="1" applyBorder="1" applyAlignment="1">
      <alignment wrapText="1" shrinkToFit="1"/>
    </xf>
    <xf numFmtId="3" fontId="3" fillId="0" borderId="0" xfId="62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38" fontId="9" fillId="33" borderId="72" xfId="64" applyNumberFormat="1" applyFont="1" applyFill="1" applyBorder="1" applyAlignment="1" applyProtection="1">
      <alignment horizontal="center"/>
      <protection/>
    </xf>
    <xf numFmtId="38" fontId="9" fillId="33" borderId="54" xfId="64" applyNumberFormat="1" applyFont="1" applyFill="1" applyBorder="1" applyAlignment="1" applyProtection="1">
      <alignment horizontal="center"/>
      <protection/>
    </xf>
    <xf numFmtId="38" fontId="9" fillId="33" borderId="55" xfId="64" applyNumberFormat="1" applyFont="1" applyFill="1" applyBorder="1" applyAlignment="1" applyProtection="1">
      <alignment horizontal="center"/>
      <protection/>
    </xf>
    <xf numFmtId="0" fontId="4" fillId="50" borderId="76" xfId="58" applyFont="1" applyFill="1" applyBorder="1" applyAlignment="1" applyProtection="1" quotePrefix="1">
      <alignment horizontal="center"/>
      <protection/>
    </xf>
    <xf numFmtId="0" fontId="4" fillId="50" borderId="46" xfId="58" applyFont="1" applyFill="1" applyBorder="1" applyAlignment="1" applyProtection="1" quotePrefix="1">
      <alignment horizontal="center"/>
      <protection/>
    </xf>
    <xf numFmtId="0" fontId="4" fillId="50" borderId="47" xfId="58" applyFont="1" applyFill="1" applyBorder="1" applyAlignment="1" applyProtection="1" quotePrefix="1">
      <alignment horizontal="center"/>
      <protection/>
    </xf>
    <xf numFmtId="38" fontId="9" fillId="33" borderId="74" xfId="64" applyNumberFormat="1" applyFont="1" applyFill="1" applyBorder="1" applyAlignment="1" applyProtection="1">
      <alignment horizontal="center"/>
      <protection/>
    </xf>
    <xf numFmtId="38" fontId="9" fillId="33" borderId="52" xfId="64" applyNumberFormat="1" applyFont="1" applyFill="1" applyBorder="1" applyAlignment="1" applyProtection="1">
      <alignment horizontal="center"/>
      <protection/>
    </xf>
    <xf numFmtId="38" fontId="9" fillId="33" borderId="53" xfId="64" applyNumberFormat="1" applyFont="1" applyFill="1" applyBorder="1" applyAlignment="1" applyProtection="1">
      <alignment horizontal="center"/>
      <protection/>
    </xf>
    <xf numFmtId="1" fontId="52" fillId="33" borderId="35" xfId="0" applyNumberFormat="1" applyFont="1" applyFill="1" applyBorder="1" applyAlignment="1" applyProtection="1">
      <alignment horizontal="center"/>
      <protection locked="0"/>
    </xf>
    <xf numFmtId="1" fontId="52" fillId="33" borderId="50" xfId="0" applyNumberFormat="1" applyFont="1" applyFill="1" applyBorder="1" applyAlignment="1" applyProtection="1">
      <alignment horizontal="center"/>
      <protection locked="0"/>
    </xf>
    <xf numFmtId="1" fontId="52" fillId="33" borderId="36" xfId="0" applyNumberFormat="1" applyFont="1" applyFill="1" applyBorder="1" applyAlignment="1" applyProtection="1">
      <alignment horizontal="center"/>
      <protection locked="0"/>
    </xf>
    <xf numFmtId="38" fontId="16" fillId="33" borderId="73" xfId="64" applyNumberFormat="1" applyFont="1" applyFill="1" applyBorder="1" applyAlignment="1" applyProtection="1">
      <alignment horizontal="center"/>
      <protection/>
    </xf>
    <xf numFmtId="38" fontId="16" fillId="33" borderId="56" xfId="64" applyNumberFormat="1" applyFont="1" applyFill="1" applyBorder="1" applyAlignment="1" applyProtection="1">
      <alignment horizontal="center"/>
      <protection/>
    </xf>
    <xf numFmtId="38" fontId="16" fillId="33" borderId="57" xfId="64" applyNumberFormat="1" applyFont="1" applyFill="1" applyBorder="1" applyAlignment="1" applyProtection="1">
      <alignment horizontal="center"/>
      <protection/>
    </xf>
    <xf numFmtId="0" fontId="4" fillId="33" borderId="79" xfId="58" applyFont="1" applyFill="1" applyBorder="1" applyAlignment="1" applyProtection="1">
      <alignment horizontal="center"/>
      <protection/>
    </xf>
    <xf numFmtId="0" fontId="4" fillId="33" borderId="44" xfId="58" applyFont="1" applyFill="1" applyBorder="1" applyAlignment="1" applyProtection="1">
      <alignment horizontal="center"/>
      <protection/>
    </xf>
    <xf numFmtId="0" fontId="4" fillId="33" borderId="45" xfId="58" applyFont="1" applyFill="1" applyBorder="1" applyAlignment="1" applyProtection="1">
      <alignment horizontal="center"/>
      <protection/>
    </xf>
    <xf numFmtId="38" fontId="157" fillId="49" borderId="73" xfId="64" applyNumberFormat="1" applyFont="1" applyFill="1" applyBorder="1" applyAlignment="1" applyProtection="1">
      <alignment horizontal="center"/>
      <protection/>
    </xf>
    <xf numFmtId="38" fontId="157" fillId="49" borderId="56" xfId="64" applyNumberFormat="1" applyFont="1" applyFill="1" applyBorder="1" applyAlignment="1" applyProtection="1">
      <alignment horizontal="center"/>
      <protection/>
    </xf>
    <xf numFmtId="38" fontId="157" fillId="49" borderId="57" xfId="64" applyNumberFormat="1" applyFont="1" applyFill="1" applyBorder="1" applyAlignment="1" applyProtection="1">
      <alignment horizontal="center"/>
      <protection/>
    </xf>
    <xf numFmtId="0" fontId="4" fillId="5" borderId="76" xfId="58" applyFont="1" applyFill="1" applyBorder="1" applyAlignment="1" applyProtection="1">
      <alignment horizontal="center"/>
      <protection/>
    </xf>
    <xf numFmtId="0" fontId="4" fillId="5" borderId="46" xfId="58" applyFont="1" applyFill="1" applyBorder="1" applyAlignment="1" applyProtection="1">
      <alignment horizontal="center"/>
      <protection/>
    </xf>
    <xf numFmtId="0" fontId="4" fillId="5" borderId="47" xfId="58" applyFont="1" applyFill="1" applyBorder="1" applyAlignment="1" applyProtection="1">
      <alignment horizontal="center"/>
      <protection/>
    </xf>
    <xf numFmtId="38" fontId="8" fillId="48" borderId="49" xfId="64" applyNumberFormat="1" applyFont="1" applyFill="1" applyBorder="1" applyAlignment="1" applyProtection="1">
      <alignment horizontal="center"/>
      <protection/>
    </xf>
    <xf numFmtId="38" fontId="8" fillId="48" borderId="50" xfId="64" applyNumberFormat="1" applyFont="1" applyFill="1" applyBorder="1" applyAlignment="1" applyProtection="1">
      <alignment horizontal="center"/>
      <protection/>
    </xf>
    <xf numFmtId="38" fontId="8" fillId="48" borderId="51" xfId="64" applyNumberFormat="1" applyFont="1" applyFill="1" applyBorder="1" applyAlignment="1" applyProtection="1">
      <alignment horizontal="center"/>
      <protection/>
    </xf>
    <xf numFmtId="38" fontId="46" fillId="33" borderId="74" xfId="64" applyNumberFormat="1" applyFont="1" applyFill="1" applyBorder="1" applyAlignment="1" applyProtection="1">
      <alignment horizontal="center"/>
      <protection/>
    </xf>
    <xf numFmtId="38" fontId="46" fillId="33" borderId="52" xfId="64" applyNumberFormat="1" applyFont="1" applyFill="1" applyBorder="1" applyAlignment="1" applyProtection="1">
      <alignment horizontal="center"/>
      <protection/>
    </xf>
    <xf numFmtId="38" fontId="46" fillId="33" borderId="53" xfId="64" applyNumberFormat="1" applyFont="1" applyFill="1" applyBorder="1" applyAlignment="1" applyProtection="1">
      <alignment horizontal="center"/>
      <protection/>
    </xf>
    <xf numFmtId="38" fontId="14" fillId="33" borderId="73" xfId="64" applyNumberFormat="1" applyFont="1" applyFill="1" applyBorder="1" applyAlignment="1" applyProtection="1">
      <alignment horizontal="center"/>
      <protection/>
    </xf>
    <xf numFmtId="38" fontId="14" fillId="33" borderId="56" xfId="64" applyNumberFormat="1" applyFont="1" applyFill="1" applyBorder="1" applyAlignment="1" applyProtection="1">
      <alignment horizontal="center"/>
      <protection/>
    </xf>
    <xf numFmtId="38" fontId="14" fillId="33" borderId="57" xfId="64" applyNumberFormat="1" applyFont="1" applyFill="1" applyBorder="1" applyAlignment="1" applyProtection="1">
      <alignment horizontal="center"/>
      <protection/>
    </xf>
    <xf numFmtId="38" fontId="9" fillId="33" borderId="73" xfId="64" applyNumberFormat="1" applyFont="1" applyFill="1" applyBorder="1" applyAlignment="1" applyProtection="1">
      <alignment horizontal="center"/>
      <protection/>
    </xf>
    <xf numFmtId="38" fontId="9" fillId="33" borderId="56" xfId="64" applyNumberFormat="1" applyFont="1" applyFill="1" applyBorder="1" applyAlignment="1" applyProtection="1">
      <alignment horizontal="center"/>
      <protection/>
    </xf>
    <xf numFmtId="38" fontId="9" fillId="33" borderId="57" xfId="64" applyNumberFormat="1" applyFont="1" applyFill="1" applyBorder="1" applyAlignment="1" applyProtection="1">
      <alignment horizontal="center"/>
      <protection/>
    </xf>
    <xf numFmtId="0" fontId="4" fillId="37" borderId="76" xfId="58" applyFont="1" applyFill="1" applyBorder="1" applyAlignment="1" applyProtection="1">
      <alignment horizontal="center"/>
      <protection/>
    </xf>
    <xf numFmtId="0" fontId="4" fillId="37" borderId="46" xfId="58" applyFont="1" applyFill="1" applyBorder="1" applyAlignment="1" applyProtection="1">
      <alignment horizontal="center"/>
      <protection/>
    </xf>
    <xf numFmtId="0" fontId="4" fillId="37" borderId="47" xfId="58" applyFont="1" applyFill="1" applyBorder="1" applyAlignment="1" applyProtection="1">
      <alignment horizontal="center"/>
      <protection/>
    </xf>
    <xf numFmtId="38" fontId="20" fillId="46" borderId="58" xfId="64" applyNumberFormat="1" applyFont="1" applyFill="1" applyBorder="1" applyAlignment="1" applyProtection="1">
      <alignment horizontal="center"/>
      <protection/>
    </xf>
    <xf numFmtId="38" fontId="20" fillId="46" borderId="61" xfId="64" applyNumberFormat="1" applyFont="1" applyFill="1" applyBorder="1" applyAlignment="1" applyProtection="1">
      <alignment horizontal="center"/>
      <protection/>
    </xf>
    <xf numFmtId="38" fontId="20" fillId="46" borderId="62" xfId="64" applyNumberFormat="1" applyFont="1" applyFill="1" applyBorder="1" applyAlignment="1" applyProtection="1">
      <alignment horizontal="center"/>
      <protection/>
    </xf>
    <xf numFmtId="38" fontId="20" fillId="46" borderId="72" xfId="64" applyNumberFormat="1" applyFont="1" applyFill="1" applyBorder="1" applyAlignment="1" applyProtection="1">
      <alignment horizontal="center"/>
      <protection/>
    </xf>
    <xf numFmtId="38" fontId="20" fillId="46" borderId="54" xfId="64" applyNumberFormat="1" applyFont="1" applyFill="1" applyBorder="1" applyAlignment="1" applyProtection="1">
      <alignment horizontal="center"/>
      <protection/>
    </xf>
    <xf numFmtId="38" fontId="20" fillId="46" borderId="55" xfId="64" applyNumberFormat="1" applyFont="1" applyFill="1" applyBorder="1" applyAlignment="1" applyProtection="1">
      <alignment horizontal="center"/>
      <protection/>
    </xf>
    <xf numFmtId="38" fontId="20" fillId="46" borderId="73" xfId="64" applyNumberFormat="1" applyFont="1" applyFill="1" applyBorder="1" applyAlignment="1" applyProtection="1">
      <alignment horizontal="center"/>
      <protection/>
    </xf>
    <xf numFmtId="38" fontId="20" fillId="46" borderId="56" xfId="64" applyNumberFormat="1" applyFont="1" applyFill="1" applyBorder="1" applyAlignment="1" applyProtection="1">
      <alignment horizontal="center"/>
      <protection/>
    </xf>
    <xf numFmtId="38" fontId="20" fillId="46" borderId="57" xfId="64" applyNumberFormat="1" applyFont="1" applyFill="1" applyBorder="1" applyAlignment="1" applyProtection="1">
      <alignment horizontal="center"/>
      <protection/>
    </xf>
    <xf numFmtId="178" fontId="159" fillId="48" borderId="35" xfId="56" applyNumberFormat="1" applyFont="1" applyFill="1" applyBorder="1" applyAlignment="1" applyProtection="1">
      <alignment horizontal="center" vertical="center"/>
      <protection locked="0"/>
    </xf>
    <xf numFmtId="178" fontId="159" fillId="48" borderId="36" xfId="56" applyNumberFormat="1" applyFont="1" applyFill="1" applyBorder="1" applyAlignment="1" applyProtection="1">
      <alignment horizontal="center" vertical="center"/>
      <protection locked="0"/>
    </xf>
    <xf numFmtId="0" fontId="160" fillId="32" borderId="0" xfId="58" applyFont="1" applyFill="1" applyBorder="1" applyAlignment="1" applyProtection="1">
      <alignment horizontal="center"/>
      <protection/>
    </xf>
    <xf numFmtId="177" fontId="129" fillId="32" borderId="0" xfId="58" applyNumberFormat="1" applyFont="1" applyFill="1" applyBorder="1" applyAlignment="1" applyProtection="1">
      <alignment horizontal="center"/>
      <protection/>
    </xf>
    <xf numFmtId="0" fontId="10" fillId="37" borderId="103" xfId="56" applyFont="1" applyFill="1" applyBorder="1" applyAlignment="1" applyProtection="1">
      <alignment horizontal="center" vertical="center"/>
      <protection/>
    </xf>
    <xf numFmtId="0" fontId="10" fillId="37" borderId="70" xfId="56" applyFont="1" applyFill="1" applyBorder="1" applyAlignment="1" applyProtection="1">
      <alignment horizontal="center" vertical="center"/>
      <protection/>
    </xf>
    <xf numFmtId="0" fontId="10" fillId="37" borderId="71" xfId="56" applyFont="1" applyFill="1" applyBorder="1" applyAlignment="1" applyProtection="1">
      <alignment horizontal="center" vertical="center"/>
      <protection/>
    </xf>
    <xf numFmtId="0" fontId="10" fillId="33" borderId="49" xfId="58" applyFont="1" applyFill="1" applyBorder="1" applyAlignment="1" applyProtection="1">
      <alignment horizontal="center" vertical="center" wrapText="1"/>
      <protection/>
    </xf>
    <xf numFmtId="0" fontId="10" fillId="33" borderId="50" xfId="58" applyFont="1" applyFill="1" applyBorder="1" applyAlignment="1" applyProtection="1">
      <alignment horizontal="center" vertical="center" wrapText="1"/>
      <protection/>
    </xf>
    <xf numFmtId="0" fontId="10" fillId="33" borderId="51" xfId="58" applyFont="1" applyFill="1" applyBorder="1" applyAlignment="1" applyProtection="1">
      <alignment horizontal="center" vertical="center" wrapText="1"/>
      <protection/>
    </xf>
    <xf numFmtId="0" fontId="130" fillId="33" borderId="35" xfId="56" applyFont="1" applyFill="1" applyBorder="1" applyAlignment="1" applyProtection="1" quotePrefix="1">
      <alignment horizontal="center" vertical="center"/>
      <protection locked="0"/>
    </xf>
    <xf numFmtId="0" fontId="130" fillId="33" borderId="50" xfId="56" applyFont="1" applyFill="1" applyBorder="1" applyAlignment="1" applyProtection="1" quotePrefix="1">
      <alignment horizontal="center" vertical="center"/>
      <protection locked="0"/>
    </xf>
    <xf numFmtId="0" fontId="130" fillId="33" borderId="36" xfId="56" applyFont="1" applyFill="1" applyBorder="1" applyAlignment="1" applyProtection="1" quotePrefix="1">
      <alignment horizontal="center" vertical="center"/>
      <protection locked="0"/>
    </xf>
    <xf numFmtId="0" fontId="154" fillId="33" borderId="14" xfId="59" applyFont="1" applyFill="1" applyBorder="1" applyAlignment="1" applyProtection="1">
      <alignment horizontal="center"/>
      <protection/>
    </xf>
    <xf numFmtId="0" fontId="154" fillId="33" borderId="0" xfId="59" applyFont="1" applyFill="1" applyBorder="1" applyAlignment="1" applyProtection="1">
      <alignment horizontal="center"/>
      <protection/>
    </xf>
    <xf numFmtId="0" fontId="154" fillId="33" borderId="37" xfId="59" applyFont="1" applyFill="1" applyBorder="1" applyAlignment="1" applyProtection="1">
      <alignment horizontal="center"/>
      <protection/>
    </xf>
    <xf numFmtId="0" fontId="154" fillId="52" borderId="32" xfId="59" applyFont="1" applyFill="1" applyBorder="1" applyAlignment="1" applyProtection="1">
      <alignment horizontal="center"/>
      <protection/>
    </xf>
    <xf numFmtId="1" fontId="4" fillId="32" borderId="0" xfId="0" applyNumberFormat="1" applyFont="1" applyFill="1" applyBorder="1" applyAlignment="1" applyProtection="1">
      <alignment horizontal="center"/>
      <protection/>
    </xf>
    <xf numFmtId="0" fontId="120" fillId="33" borderId="35" xfId="52" applyFill="1" applyBorder="1" applyAlignment="1" applyProtection="1">
      <alignment horizontal="center"/>
      <protection locked="0"/>
    </xf>
    <xf numFmtId="0" fontId="134" fillId="33" borderId="50" xfId="63" applyFont="1" applyFill="1" applyBorder="1" applyAlignment="1" applyProtection="1">
      <alignment horizontal="center"/>
      <protection locked="0"/>
    </xf>
    <xf numFmtId="0" fontId="134" fillId="33" borderId="36" xfId="63" applyFont="1" applyFill="1" applyBorder="1" applyAlignment="1" applyProtection="1">
      <alignment horizontal="center"/>
      <protection locked="0"/>
    </xf>
    <xf numFmtId="164" fontId="120" fillId="33" borderId="35" xfId="52" applyNumberFormat="1" applyFill="1" applyBorder="1" applyAlignment="1" applyProtection="1">
      <alignment horizontal="center" vertical="center"/>
      <protection locked="0"/>
    </xf>
    <xf numFmtId="164" fontId="134" fillId="33" borderId="36" xfId="56" applyNumberFormat="1" applyFont="1" applyFill="1" applyBorder="1" applyAlignment="1" applyProtection="1">
      <alignment horizontal="center" vertical="center"/>
      <protection locked="0"/>
    </xf>
    <xf numFmtId="178" fontId="159" fillId="48" borderId="35" xfId="56" applyNumberFormat="1" applyFont="1" applyFill="1" applyBorder="1" applyAlignment="1">
      <alignment horizontal="center" vertical="center"/>
      <protection/>
    </xf>
    <xf numFmtId="178" fontId="159" fillId="48" borderId="36" xfId="56" applyNumberFormat="1" applyFont="1" applyFill="1" applyBorder="1" applyAlignment="1">
      <alignment horizontal="center" vertical="center"/>
      <protection/>
    </xf>
    <xf numFmtId="1" fontId="52" fillId="33" borderId="64" xfId="0" applyNumberFormat="1" applyFont="1" applyFill="1" applyBorder="1" applyAlignment="1" applyProtection="1">
      <alignment horizontal="center"/>
      <protection/>
    </xf>
    <xf numFmtId="0" fontId="52" fillId="33" borderId="64" xfId="0" applyFont="1" applyFill="1" applyBorder="1" applyAlignment="1" applyProtection="1">
      <alignment horizontal="center"/>
      <protection/>
    </xf>
    <xf numFmtId="0" fontId="154" fillId="33" borderId="32" xfId="59" applyFont="1" applyFill="1" applyBorder="1" applyAlignment="1" applyProtection="1">
      <alignment horizontal="center"/>
      <protection/>
    </xf>
    <xf numFmtId="1" fontId="4" fillId="33" borderId="52" xfId="0" applyNumberFormat="1" applyFont="1" applyFill="1" applyBorder="1" applyAlignment="1" applyProtection="1">
      <alignment horizontal="center"/>
      <protection/>
    </xf>
    <xf numFmtId="0" fontId="8" fillId="33" borderId="35" xfId="56" applyFont="1" applyFill="1" applyBorder="1" applyAlignment="1" applyProtection="1" quotePrefix="1">
      <alignment horizontal="center" vertical="center"/>
      <protection/>
    </xf>
    <xf numFmtId="0" fontId="8" fillId="33" borderId="50" xfId="56" applyFont="1" applyFill="1" applyBorder="1" applyAlignment="1" applyProtection="1" quotePrefix="1">
      <alignment horizontal="center" vertical="center"/>
      <protection/>
    </xf>
    <xf numFmtId="0" fontId="8" fillId="33" borderId="36" xfId="56" applyFont="1" applyFill="1" applyBorder="1" applyAlignment="1" applyProtection="1" quotePrefix="1">
      <alignment horizontal="center" vertical="center"/>
      <protection/>
    </xf>
    <xf numFmtId="164" fontId="120" fillId="33" borderId="35" xfId="52" applyNumberFormat="1" applyFill="1" applyBorder="1" applyAlignment="1" applyProtection="1">
      <alignment horizontal="center" vertical="center"/>
      <protection/>
    </xf>
    <xf numFmtId="164" fontId="134" fillId="33" borderId="36" xfId="56" applyNumberFormat="1" applyFont="1" applyFill="1" applyBorder="1" applyAlignment="1" applyProtection="1">
      <alignment horizontal="center" vertical="center"/>
      <protection/>
    </xf>
    <xf numFmtId="0" fontId="120" fillId="33" borderId="35" xfId="52" applyFill="1" applyBorder="1" applyAlignment="1" applyProtection="1">
      <alignment horizontal="center"/>
      <protection/>
    </xf>
    <xf numFmtId="0" fontId="134" fillId="33" borderId="50" xfId="63" applyFont="1" applyFill="1" applyBorder="1" applyAlignment="1" applyProtection="1">
      <alignment horizontal="center"/>
      <protection/>
    </xf>
    <xf numFmtId="0" fontId="134" fillId="33" borderId="36" xfId="63" applyFont="1" applyFill="1" applyBorder="1" applyAlignment="1" applyProtection="1">
      <alignment horizontal="center"/>
      <protection/>
    </xf>
    <xf numFmtId="0" fontId="5" fillId="0" borderId="101" xfId="57" applyFont="1" applyBorder="1" applyAlignment="1" applyProtection="1">
      <alignment horizontal="center" vertical="center" wrapText="1"/>
      <protection/>
    </xf>
    <xf numFmtId="0" fontId="0" fillId="0" borderId="104" xfId="0" applyBorder="1" applyAlignment="1">
      <alignment horizontal="center" vertical="center" wrapText="1"/>
    </xf>
    <xf numFmtId="0" fontId="8" fillId="0" borderId="101" xfId="61" applyFont="1" applyFill="1" applyBorder="1" applyAlignment="1">
      <alignment horizontal="center" vertical="center" wrapText="1"/>
      <protection/>
    </xf>
    <xf numFmtId="0" fontId="57" fillId="43" borderId="105" xfId="57" applyFont="1" applyFill="1" applyBorder="1" applyAlignment="1" applyProtection="1">
      <alignment vertical="center" wrapText="1"/>
      <protection/>
    </xf>
    <xf numFmtId="0" fontId="58" fillId="43" borderId="106" xfId="57" applyFont="1" applyFill="1" applyBorder="1" applyAlignment="1" applyProtection="1">
      <alignment vertical="center" wrapText="1"/>
      <protection/>
    </xf>
    <xf numFmtId="0" fontId="57" fillId="43" borderId="107" xfId="57" applyFont="1" applyFill="1" applyBorder="1" applyAlignment="1" applyProtection="1">
      <alignment horizontal="left" vertical="center"/>
      <protection/>
    </xf>
    <xf numFmtId="0" fontId="57" fillId="43" borderId="108" xfId="57" applyFont="1" applyFill="1" applyBorder="1" applyAlignment="1" applyProtection="1">
      <alignment horizontal="left" vertical="center"/>
      <protection/>
    </xf>
    <xf numFmtId="0" fontId="57" fillId="43" borderId="107" xfId="57" applyFont="1" applyFill="1" applyBorder="1" applyAlignment="1" applyProtection="1">
      <alignment vertical="center" wrapText="1"/>
      <protection/>
    </xf>
    <xf numFmtId="0" fontId="58" fillId="43" borderId="108" xfId="57" applyFont="1" applyFill="1" applyBorder="1" applyAlignment="1" applyProtection="1">
      <alignment vertical="center" wrapText="1"/>
      <protection/>
    </xf>
    <xf numFmtId="0" fontId="57" fillId="43" borderId="107" xfId="57" applyFont="1" applyFill="1" applyBorder="1" applyAlignment="1" applyProtection="1">
      <alignment horizontal="left" wrapText="1"/>
      <protection/>
    </xf>
    <xf numFmtId="0" fontId="57" fillId="43" borderId="108" xfId="57" applyFont="1" applyFill="1" applyBorder="1" applyAlignment="1" applyProtection="1">
      <alignment horizontal="left" wrapText="1"/>
      <protection/>
    </xf>
    <xf numFmtId="0" fontId="57" fillId="43" borderId="14" xfId="61" applyFont="1" applyFill="1" applyBorder="1" applyAlignment="1" applyProtection="1">
      <alignment horizontal="left" vertical="center" wrapText="1"/>
      <protection/>
    </xf>
    <xf numFmtId="0" fontId="57" fillId="43" borderId="37" xfId="61" applyFont="1" applyFill="1" applyBorder="1" applyAlignment="1" applyProtection="1">
      <alignment horizontal="left" vertical="center" wrapText="1"/>
      <protection/>
    </xf>
    <xf numFmtId="0" fontId="57" fillId="43" borderId="107" xfId="61" applyFont="1" applyFill="1" applyBorder="1" applyAlignment="1" applyProtection="1">
      <alignment horizontal="left" vertical="center" wrapText="1"/>
      <protection/>
    </xf>
    <xf numFmtId="0" fontId="58" fillId="43" borderId="108" xfId="57" applyFont="1" applyFill="1" applyBorder="1" applyAlignment="1" applyProtection="1">
      <alignment horizontal="left" vertical="center" wrapText="1"/>
      <protection/>
    </xf>
    <xf numFmtId="0" fontId="57" fillId="43" borderId="109" xfId="61" applyFont="1" applyFill="1" applyBorder="1" applyAlignment="1" applyProtection="1">
      <alignment horizontal="left" vertical="center"/>
      <protection/>
    </xf>
    <xf numFmtId="0" fontId="57" fillId="43" borderId="110" xfId="61" applyFont="1" applyFill="1" applyBorder="1" applyAlignment="1" applyProtection="1" quotePrefix="1">
      <alignment horizontal="left" vertical="center"/>
      <protection/>
    </xf>
    <xf numFmtId="0" fontId="4" fillId="0" borderId="101" xfId="6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_B3_2013" xfId="59"/>
    <cellStyle name="Normal_COA-2001-ZAPOVED-No-81-29012002-ANNEX" xfId="60"/>
    <cellStyle name="Normal_EBK_PROJECT_2001-last" xfId="61"/>
    <cellStyle name="Normal_Sheet1" xfId="62"/>
    <cellStyle name="Normal_TRIAL-BALANCE-2001-MAKET" xfId="63"/>
    <cellStyle name="Normal_ZADACHA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68">
    <dxf/>
    <dxf/>
    <dxf/>
    <dxf/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theme="0"/>
      </font>
      <fill>
        <patternFill>
          <bgColor theme="0"/>
        </patternFill>
      </fill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7"/>
  <sheetViews>
    <sheetView showZeros="0" tabSelected="1" view="pageBreakPreview" zoomScale="70" zoomScaleSheetLayoutView="70" zoomScalePageLayoutView="0" workbookViewId="0" topLeftCell="A1">
      <pane xSplit="5" ySplit="10" topLeftCell="F1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49" sqref="D49"/>
    </sheetView>
  </sheetViews>
  <sheetFormatPr defaultColWidth="9.140625" defaultRowHeight="15"/>
  <cols>
    <col min="1" max="1" width="3.7109375" style="50" customWidth="1"/>
    <col min="2" max="2" width="20.140625" style="50" customWidth="1"/>
    <col min="3" max="3" width="22.421875" style="50" customWidth="1"/>
    <col min="4" max="4" width="34.57421875" style="50" customWidth="1"/>
    <col min="5" max="5" width="0.71875" style="50" customWidth="1"/>
    <col min="6" max="7" width="17.140625" style="50" customWidth="1"/>
    <col min="8" max="8" width="0.71875" style="50" customWidth="1"/>
    <col min="9" max="9" width="16.7109375" style="50" customWidth="1"/>
    <col min="10" max="10" width="17.140625" style="50" customWidth="1"/>
    <col min="11" max="11" width="0.71875" style="50" customWidth="1"/>
    <col min="12" max="12" width="17.140625" style="50" customWidth="1"/>
    <col min="13" max="13" width="0.71875" style="50" customWidth="1"/>
    <col min="14" max="14" width="17.140625" style="50" customWidth="1"/>
    <col min="15" max="15" width="3.57421875" style="50" customWidth="1"/>
    <col min="16" max="16" width="59.57421875" style="271" customWidth="1"/>
    <col min="17" max="18" width="12.28125" style="271" customWidth="1"/>
    <col min="19" max="20" width="3.140625" style="50" customWidth="1"/>
    <col min="21" max="21" width="9.140625" style="50" customWidth="1"/>
    <col min="22" max="22" width="5.28125" style="50" customWidth="1"/>
    <col min="23" max="16384" width="9.140625" style="50" customWidth="1"/>
  </cols>
  <sheetData>
    <row r="1" spans="1:20" s="3" customFormat="1" ht="15.75" customHeight="1">
      <c r="A1" s="16"/>
      <c r="B1" s="25" t="s">
        <v>12</v>
      </c>
      <c r="C1" s="25"/>
      <c r="D1" s="25"/>
      <c r="E1" s="14"/>
      <c r="F1" s="35" t="s">
        <v>10</v>
      </c>
      <c r="G1" s="36" t="s">
        <v>6</v>
      </c>
      <c r="H1" s="14"/>
      <c r="I1" s="33" t="s">
        <v>15</v>
      </c>
      <c r="J1" s="33"/>
      <c r="K1" s="14"/>
      <c r="L1" s="34" t="s">
        <v>11</v>
      </c>
      <c r="M1" s="14"/>
      <c r="N1" s="15"/>
      <c r="O1" s="14"/>
      <c r="P1" s="265"/>
      <c r="Q1" s="265"/>
      <c r="R1" s="265"/>
      <c r="S1" s="16"/>
      <c r="T1" s="4"/>
    </row>
    <row r="2" spans="1:19" s="13" customFormat="1" ht="20.25" customHeight="1">
      <c r="A2" s="16"/>
      <c r="B2" s="512" t="s">
        <v>290</v>
      </c>
      <c r="C2" s="513"/>
      <c r="D2" s="514"/>
      <c r="E2" s="17"/>
      <c r="F2" s="421">
        <v>695317</v>
      </c>
      <c r="G2" s="88">
        <v>1600</v>
      </c>
      <c r="H2" s="18"/>
      <c r="I2" s="523"/>
      <c r="J2" s="524"/>
      <c r="K2" s="15"/>
      <c r="L2" s="520"/>
      <c r="M2" s="521"/>
      <c r="N2" s="522"/>
      <c r="O2" s="21"/>
      <c r="P2" s="423" t="s">
        <v>250</v>
      </c>
      <c r="Q2" s="502">
        <v>1600</v>
      </c>
      <c r="R2" s="503"/>
      <c r="S2" s="16"/>
    </row>
    <row r="3" spans="1:19" s="13" customFormat="1" ht="4.5" customHeight="1">
      <c r="A3" s="16"/>
      <c r="B3" s="19"/>
      <c r="C3" s="19"/>
      <c r="D3" s="19"/>
      <c r="E3" s="17"/>
      <c r="F3" s="20"/>
      <c r="G3" s="21"/>
      <c r="H3" s="18"/>
      <c r="I3" s="21"/>
      <c r="J3" s="21"/>
      <c r="K3" s="18"/>
      <c r="L3" s="15"/>
      <c r="M3" s="14"/>
      <c r="N3" s="15"/>
      <c r="O3" s="21"/>
      <c r="P3" s="265"/>
      <c r="Q3" s="265"/>
      <c r="R3" s="265"/>
      <c r="S3" s="16"/>
    </row>
    <row r="4" spans="1:19" s="13" customFormat="1" ht="18.75" customHeight="1">
      <c r="A4" s="16"/>
      <c r="B4" s="31" t="s">
        <v>14</v>
      </c>
      <c r="C4" s="31"/>
      <c r="D4" s="31"/>
      <c r="E4" s="26"/>
      <c r="F4" s="31"/>
      <c r="G4" s="28"/>
      <c r="H4" s="28"/>
      <c r="I4" s="28"/>
      <c r="J4" s="28" t="s">
        <v>19</v>
      </c>
      <c r="K4" s="18"/>
      <c r="L4" s="79">
        <v>2016</v>
      </c>
      <c r="M4" s="32"/>
      <c r="N4" s="32"/>
      <c r="O4" s="21"/>
      <c r="P4" s="504" t="s">
        <v>195</v>
      </c>
      <c r="Q4" s="504"/>
      <c r="R4" s="504"/>
      <c r="S4" s="16"/>
    </row>
    <row r="5" spans="1:19" s="13" customFormat="1" ht="2.25" customHeight="1">
      <c r="A5" s="18"/>
      <c r="B5" s="29"/>
      <c r="C5" s="29"/>
      <c r="D5" s="29"/>
      <c r="E5" s="29"/>
      <c r="F5" s="29"/>
      <c r="G5" s="30"/>
      <c r="H5" s="18"/>
      <c r="I5" s="22"/>
      <c r="J5" s="23"/>
      <c r="K5" s="18"/>
      <c r="L5" s="21"/>
      <c r="M5" s="21"/>
      <c r="N5" s="18"/>
      <c r="O5" s="21"/>
      <c r="P5" s="265"/>
      <c r="Q5" s="265"/>
      <c r="R5" s="265"/>
      <c r="S5" s="16"/>
    </row>
    <row r="6" spans="1:26" s="3" customFormat="1" ht="17.25" customHeight="1">
      <c r="A6" s="16"/>
      <c r="B6" s="31" t="s">
        <v>13</v>
      </c>
      <c r="C6" s="31"/>
      <c r="D6" s="31"/>
      <c r="E6" s="26"/>
      <c r="F6" s="27"/>
      <c r="G6" s="27"/>
      <c r="H6" s="17"/>
      <c r="I6" s="20"/>
      <c r="J6" s="37"/>
      <c r="K6" s="17"/>
      <c r="L6" s="82" t="s">
        <v>27</v>
      </c>
      <c r="M6" s="17"/>
      <c r="N6" s="361" t="s">
        <v>24</v>
      </c>
      <c r="O6" s="14"/>
      <c r="P6" s="505">
        <f>+L4</f>
        <v>2016</v>
      </c>
      <c r="Q6" s="505"/>
      <c r="R6" s="505"/>
      <c r="S6" s="16"/>
      <c r="T6" s="2"/>
      <c r="U6" s="2"/>
      <c r="V6" s="2"/>
      <c r="W6" s="2"/>
      <c r="Z6" s="4"/>
    </row>
    <row r="7" spans="1:28" s="3" customFormat="1" ht="4.5" customHeight="1" thickBot="1">
      <c r="A7" s="16"/>
      <c r="B7" s="166"/>
      <c r="C7" s="166"/>
      <c r="D7" s="166"/>
      <c r="E7" s="17"/>
      <c r="F7" s="24"/>
      <c r="G7" s="24"/>
      <c r="H7" s="17"/>
      <c r="I7" s="24"/>
      <c r="J7" s="24"/>
      <c r="K7" s="17"/>
      <c r="L7" s="24"/>
      <c r="M7" s="17"/>
      <c r="N7" s="24"/>
      <c r="O7" s="41"/>
      <c r="P7" s="266"/>
      <c r="Q7" s="266"/>
      <c r="R7" s="266"/>
      <c r="S7" s="14"/>
      <c r="T7" s="2"/>
      <c r="U7" s="2"/>
      <c r="V7" s="2"/>
      <c r="W7" s="2"/>
      <c r="X7" s="2"/>
      <c r="Y7" s="2"/>
      <c r="Z7" s="4"/>
      <c r="AA7" s="2"/>
      <c r="AB7" s="2"/>
    </row>
    <row r="8" spans="1:28" s="3" customFormat="1" ht="57" customHeight="1">
      <c r="A8" s="16"/>
      <c r="B8" s="167"/>
      <c r="C8" s="168"/>
      <c r="D8" s="169"/>
      <c r="E8" s="17"/>
      <c r="F8" s="92" t="s">
        <v>96</v>
      </c>
      <c r="G8" s="86" t="s">
        <v>20</v>
      </c>
      <c r="H8" s="17"/>
      <c r="I8" s="152" t="s">
        <v>95</v>
      </c>
      <c r="J8" s="99" t="s">
        <v>21</v>
      </c>
      <c r="K8" s="17"/>
      <c r="L8" s="97" t="s">
        <v>22</v>
      </c>
      <c r="M8" s="17"/>
      <c r="N8" s="84" t="s">
        <v>23</v>
      </c>
      <c r="O8" s="42"/>
      <c r="P8" s="506" t="s">
        <v>0</v>
      </c>
      <c r="Q8" s="507"/>
      <c r="R8" s="508"/>
      <c r="S8" s="14"/>
      <c r="T8" s="2"/>
      <c r="U8" s="2"/>
      <c r="V8" s="2"/>
      <c r="W8" s="2"/>
      <c r="X8" s="2"/>
      <c r="Y8" s="2"/>
      <c r="Z8" s="2"/>
      <c r="AA8" s="2"/>
      <c r="AB8" s="2"/>
    </row>
    <row r="9" spans="1:28" s="3" customFormat="1" ht="18" customHeight="1" thickBot="1">
      <c r="A9" s="16"/>
      <c r="B9" s="172" t="s">
        <v>118</v>
      </c>
      <c r="C9" s="170"/>
      <c r="D9" s="171"/>
      <c r="E9" s="17"/>
      <c r="F9" s="93">
        <f>+L4</f>
        <v>2016</v>
      </c>
      <c r="G9" s="83" t="str">
        <f>+L6</f>
        <v>31.12.2016 г.</v>
      </c>
      <c r="H9" s="17"/>
      <c r="I9" s="100">
        <f>+L4</f>
        <v>2016</v>
      </c>
      <c r="J9" s="101" t="str">
        <f>+L6</f>
        <v>31.12.2016 г.</v>
      </c>
      <c r="K9" s="17"/>
      <c r="L9" s="98" t="str">
        <f>+L6</f>
        <v>31.12.2016 г.</v>
      </c>
      <c r="M9" s="17"/>
      <c r="N9" s="85" t="str">
        <f>+L6</f>
        <v>31.12.2016 г.</v>
      </c>
      <c r="O9" s="43"/>
      <c r="P9" s="509" t="s">
        <v>196</v>
      </c>
      <c r="Q9" s="510"/>
      <c r="R9" s="511"/>
      <c r="S9" s="48"/>
      <c r="T9" s="2"/>
      <c r="U9" s="2"/>
      <c r="V9" s="2"/>
      <c r="W9" s="2"/>
      <c r="X9" s="2"/>
      <c r="Y9" s="2"/>
      <c r="Z9" s="2"/>
      <c r="AA9" s="2"/>
      <c r="AB9" s="2"/>
    </row>
    <row r="10" spans="1:28" s="3" customFormat="1" ht="15.75">
      <c r="A10" s="16"/>
      <c r="B10" s="181" t="s">
        <v>119</v>
      </c>
      <c r="C10" s="154"/>
      <c r="D10" s="160"/>
      <c r="E10" s="17"/>
      <c r="F10" s="91" t="s">
        <v>1</v>
      </c>
      <c r="G10" s="7" t="s">
        <v>2</v>
      </c>
      <c r="H10" s="17"/>
      <c r="I10" s="91" t="s">
        <v>3</v>
      </c>
      <c r="J10" s="7" t="s">
        <v>4</v>
      </c>
      <c r="K10" s="17"/>
      <c r="L10" s="7" t="s">
        <v>5</v>
      </c>
      <c r="M10" s="17"/>
      <c r="N10" s="12" t="s">
        <v>7</v>
      </c>
      <c r="O10" s="44"/>
      <c r="P10" s="372"/>
      <c r="Q10" s="373"/>
      <c r="R10" s="374"/>
      <c r="S10" s="48"/>
      <c r="T10" s="2"/>
      <c r="W10" s="2"/>
      <c r="X10" s="2"/>
      <c r="Y10" s="2"/>
      <c r="Z10" s="2"/>
      <c r="AA10" s="2"/>
      <c r="AB10" s="2"/>
    </row>
    <row r="11" spans="1:28" s="3" customFormat="1" ht="15.75">
      <c r="A11" s="87"/>
      <c r="B11" s="238" t="s">
        <v>28</v>
      </c>
      <c r="C11" s="173"/>
      <c r="D11" s="174"/>
      <c r="E11" s="17"/>
      <c r="F11" s="272"/>
      <c r="G11" s="272"/>
      <c r="H11" s="273"/>
      <c r="I11" s="272"/>
      <c r="J11" s="272"/>
      <c r="K11" s="273"/>
      <c r="L11" s="272"/>
      <c r="M11" s="273"/>
      <c r="N11" s="274"/>
      <c r="O11" s="45"/>
      <c r="P11" s="238" t="s">
        <v>28</v>
      </c>
      <c r="Q11" s="173"/>
      <c r="R11" s="174"/>
      <c r="S11" s="48"/>
      <c r="T11" s="2"/>
      <c r="U11" s="263" t="s">
        <v>151</v>
      </c>
      <c r="V11" s="264"/>
      <c r="W11" s="2"/>
      <c r="X11" s="2"/>
      <c r="Y11" s="2"/>
      <c r="Z11" s="2"/>
      <c r="AA11" s="2"/>
      <c r="AB11" s="2"/>
    </row>
    <row r="12" spans="1:28" s="3" customFormat="1" ht="15.75">
      <c r="A12" s="87"/>
      <c r="B12" s="240" t="s">
        <v>49</v>
      </c>
      <c r="C12" s="156"/>
      <c r="D12" s="162"/>
      <c r="E12" s="17"/>
      <c r="F12" s="275"/>
      <c r="G12" s="275"/>
      <c r="H12" s="273"/>
      <c r="I12" s="275"/>
      <c r="J12" s="275"/>
      <c r="K12" s="273"/>
      <c r="L12" s="275"/>
      <c r="M12" s="273"/>
      <c r="N12" s="276"/>
      <c r="O12" s="45"/>
      <c r="P12" s="240" t="s">
        <v>49</v>
      </c>
      <c r="Q12" s="156"/>
      <c r="R12" s="162"/>
      <c r="S12" s="48"/>
      <c r="T12" s="2"/>
      <c r="U12" s="261" t="s">
        <v>152</v>
      </c>
      <c r="V12" s="262"/>
      <c r="W12" s="2"/>
      <c r="X12" s="2"/>
      <c r="Y12" s="2"/>
      <c r="Z12" s="2"/>
      <c r="AA12" s="2"/>
      <c r="AB12" s="2"/>
    </row>
    <row r="13" spans="1:28" s="3" customFormat="1" ht="15.75">
      <c r="A13" s="87"/>
      <c r="B13" s="241" t="s">
        <v>29</v>
      </c>
      <c r="C13" s="194"/>
      <c r="D13" s="195"/>
      <c r="E13" s="17"/>
      <c r="F13" s="277"/>
      <c r="G13" s="278"/>
      <c r="H13" s="273"/>
      <c r="I13" s="277"/>
      <c r="J13" s="278"/>
      <c r="K13" s="273"/>
      <c r="L13" s="278"/>
      <c r="M13" s="273"/>
      <c r="N13" s="279">
        <f>+ROUND(+G13+J13+L13,0)</f>
        <v>0</v>
      </c>
      <c r="O13" s="45"/>
      <c r="P13" s="460" t="s">
        <v>162</v>
      </c>
      <c r="Q13" s="461"/>
      <c r="R13" s="462"/>
      <c r="S13" s="48"/>
      <c r="T13" s="2"/>
      <c r="U13" s="123" t="s">
        <v>25</v>
      </c>
      <c r="V13" s="124"/>
      <c r="W13" s="2"/>
      <c r="X13" s="2"/>
      <c r="Y13" s="2"/>
      <c r="Z13" s="2"/>
      <c r="AA13" s="2"/>
      <c r="AB13" s="2"/>
    </row>
    <row r="14" spans="1:28" s="3" customFormat="1" ht="15.75">
      <c r="A14" s="87"/>
      <c r="B14" s="236" t="s">
        <v>161</v>
      </c>
      <c r="C14" s="190"/>
      <c r="D14" s="191"/>
      <c r="E14" s="17"/>
      <c r="F14" s="280">
        <v>32000000</v>
      </c>
      <c r="G14" s="281">
        <v>30428366</v>
      </c>
      <c r="H14" s="273"/>
      <c r="I14" s="280"/>
      <c r="J14" s="281"/>
      <c r="K14" s="273"/>
      <c r="L14" s="281"/>
      <c r="M14" s="273"/>
      <c r="N14" s="282">
        <f aca="true" t="shared" si="0" ref="N14:N21">+ROUND(+G14+J14+L14,0)</f>
        <v>30428366</v>
      </c>
      <c r="O14" s="45"/>
      <c r="P14" s="454" t="s">
        <v>163</v>
      </c>
      <c r="Q14" s="455"/>
      <c r="R14" s="456"/>
      <c r="S14" s="48"/>
      <c r="T14" s="2"/>
      <c r="U14" s="263" t="s">
        <v>153</v>
      </c>
      <c r="V14" s="264"/>
      <c r="W14" s="2"/>
      <c r="X14" s="2"/>
      <c r="Y14" s="2"/>
      <c r="Z14" s="2"/>
      <c r="AA14" s="2"/>
      <c r="AB14" s="2"/>
    </row>
    <row r="15" spans="1:28" s="3" customFormat="1" ht="15.75">
      <c r="A15" s="87"/>
      <c r="B15" s="236" t="s">
        <v>64</v>
      </c>
      <c r="C15" s="190"/>
      <c r="D15" s="191"/>
      <c r="E15" s="17"/>
      <c r="F15" s="280">
        <v>2300000</v>
      </c>
      <c r="G15" s="281">
        <v>1502835</v>
      </c>
      <c r="H15" s="273"/>
      <c r="I15" s="280"/>
      <c r="J15" s="281"/>
      <c r="K15" s="273"/>
      <c r="L15" s="281"/>
      <c r="M15" s="273"/>
      <c r="N15" s="282">
        <f t="shared" si="0"/>
        <v>1502835</v>
      </c>
      <c r="O15" s="45"/>
      <c r="P15" s="454" t="s">
        <v>164</v>
      </c>
      <c r="Q15" s="455"/>
      <c r="R15" s="456"/>
      <c r="S15" s="48"/>
      <c r="T15" s="2"/>
      <c r="U15" s="261" t="s">
        <v>154</v>
      </c>
      <c r="V15" s="262"/>
      <c r="W15" s="2"/>
      <c r="X15" s="2"/>
      <c r="Y15" s="2"/>
      <c r="Z15" s="2"/>
      <c r="AA15" s="2"/>
      <c r="AB15" s="2"/>
    </row>
    <row r="16" spans="1:28" s="3" customFormat="1" ht="15.75">
      <c r="A16" s="87"/>
      <c r="B16" s="236" t="s">
        <v>48</v>
      </c>
      <c r="C16" s="190"/>
      <c r="D16" s="191"/>
      <c r="E16" s="17"/>
      <c r="F16" s="280">
        <v>7300000</v>
      </c>
      <c r="G16" s="281">
        <v>5190354</v>
      </c>
      <c r="H16" s="273"/>
      <c r="I16" s="280"/>
      <c r="J16" s="281"/>
      <c r="K16" s="273"/>
      <c r="L16" s="281"/>
      <c r="M16" s="273"/>
      <c r="N16" s="282">
        <f t="shared" si="0"/>
        <v>5190354</v>
      </c>
      <c r="O16" s="45"/>
      <c r="P16" s="454" t="s">
        <v>165</v>
      </c>
      <c r="Q16" s="455"/>
      <c r="R16" s="456"/>
      <c r="S16" s="48"/>
      <c r="T16" s="2"/>
      <c r="U16" s="123" t="s">
        <v>101</v>
      </c>
      <c r="V16" s="124"/>
      <c r="W16" s="2"/>
      <c r="X16" s="2"/>
      <c r="Y16" s="2"/>
      <c r="Z16" s="2"/>
      <c r="AA16" s="2"/>
      <c r="AB16" s="2"/>
    </row>
    <row r="17" spans="1:28" s="3" customFormat="1" ht="15.75">
      <c r="A17" s="87"/>
      <c r="B17" s="236" t="s">
        <v>30</v>
      </c>
      <c r="C17" s="190"/>
      <c r="D17" s="191"/>
      <c r="E17" s="17"/>
      <c r="F17" s="280">
        <v>300000</v>
      </c>
      <c r="G17" s="281">
        <v>332065</v>
      </c>
      <c r="H17" s="273"/>
      <c r="I17" s="280"/>
      <c r="J17" s="281"/>
      <c r="K17" s="273"/>
      <c r="L17" s="281"/>
      <c r="M17" s="273"/>
      <c r="N17" s="282">
        <f t="shared" si="0"/>
        <v>332065</v>
      </c>
      <c r="O17" s="45"/>
      <c r="P17" s="454" t="s">
        <v>166</v>
      </c>
      <c r="Q17" s="455"/>
      <c r="R17" s="456"/>
      <c r="S17" s="48"/>
      <c r="T17" s="2"/>
      <c r="U17" s="263" t="s">
        <v>155</v>
      </c>
      <c r="V17" s="264"/>
      <c r="W17" s="2"/>
      <c r="X17" s="2"/>
      <c r="Y17" s="2"/>
      <c r="Z17" s="2"/>
      <c r="AA17" s="2"/>
      <c r="AB17" s="2"/>
    </row>
    <row r="18" spans="1:28" s="3" customFormat="1" ht="15.75">
      <c r="A18" s="87"/>
      <c r="B18" s="236" t="s">
        <v>160</v>
      </c>
      <c r="C18" s="190"/>
      <c r="D18" s="191"/>
      <c r="E18" s="17"/>
      <c r="F18" s="280">
        <v>0</v>
      </c>
      <c r="G18" s="281">
        <v>0</v>
      </c>
      <c r="H18" s="273"/>
      <c r="I18" s="280"/>
      <c r="J18" s="281"/>
      <c r="K18" s="273"/>
      <c r="L18" s="281"/>
      <c r="M18" s="273"/>
      <c r="N18" s="282">
        <f t="shared" si="0"/>
        <v>0</v>
      </c>
      <c r="O18" s="45"/>
      <c r="P18" s="454" t="s">
        <v>167</v>
      </c>
      <c r="Q18" s="455"/>
      <c r="R18" s="456"/>
      <c r="S18" s="48"/>
      <c r="T18" s="2"/>
      <c r="U18" s="261" t="s">
        <v>156</v>
      </c>
      <c r="V18" s="262"/>
      <c r="W18" s="2"/>
      <c r="X18" s="2"/>
      <c r="Y18" s="2"/>
      <c r="Z18" s="2"/>
      <c r="AA18" s="2"/>
      <c r="AB18" s="2"/>
    </row>
    <row r="19" spans="1:28" s="3" customFormat="1" ht="15.75">
      <c r="A19" s="87"/>
      <c r="B19" s="236" t="s">
        <v>31</v>
      </c>
      <c r="C19" s="190"/>
      <c r="D19" s="191"/>
      <c r="E19" s="17"/>
      <c r="F19" s="280">
        <v>0</v>
      </c>
      <c r="G19" s="281">
        <v>-15</v>
      </c>
      <c r="H19" s="273"/>
      <c r="I19" s="280"/>
      <c r="J19" s="281"/>
      <c r="K19" s="273"/>
      <c r="L19" s="281">
        <v>2</v>
      </c>
      <c r="M19" s="273"/>
      <c r="N19" s="282">
        <f t="shared" si="0"/>
        <v>-13</v>
      </c>
      <c r="O19" s="45"/>
      <c r="P19" s="454" t="s">
        <v>168</v>
      </c>
      <c r="Q19" s="455"/>
      <c r="R19" s="456"/>
      <c r="S19" s="48"/>
      <c r="T19" s="2"/>
      <c r="U19" s="123" t="s">
        <v>26</v>
      </c>
      <c r="V19" s="124"/>
      <c r="W19" s="2"/>
      <c r="X19" s="2"/>
      <c r="Y19" s="2"/>
      <c r="Z19" s="2"/>
      <c r="AA19" s="2"/>
      <c r="AB19" s="2"/>
    </row>
    <row r="20" spans="1:28" s="3" customFormat="1" ht="15.75">
      <c r="A20" s="87"/>
      <c r="B20" s="236" t="s">
        <v>32</v>
      </c>
      <c r="C20" s="190"/>
      <c r="D20" s="191"/>
      <c r="E20" s="17"/>
      <c r="F20" s="280">
        <v>0</v>
      </c>
      <c r="G20" s="281">
        <v>5000</v>
      </c>
      <c r="H20" s="273"/>
      <c r="I20" s="280"/>
      <c r="J20" s="281"/>
      <c r="K20" s="273"/>
      <c r="L20" s="281"/>
      <c r="M20" s="273"/>
      <c r="N20" s="282">
        <f t="shared" si="0"/>
        <v>5000</v>
      </c>
      <c r="O20" s="45"/>
      <c r="P20" s="454" t="s">
        <v>169</v>
      </c>
      <c r="Q20" s="455"/>
      <c r="R20" s="456"/>
      <c r="S20" s="48"/>
      <c r="T20" s="2"/>
      <c r="U20" s="263" t="s">
        <v>157</v>
      </c>
      <c r="V20" s="264"/>
      <c r="W20" s="2"/>
      <c r="X20" s="2"/>
      <c r="Y20" s="2"/>
      <c r="Z20" s="2"/>
      <c r="AA20" s="2"/>
      <c r="AB20" s="2"/>
    </row>
    <row r="21" spans="1:28" s="3" customFormat="1" ht="15.75">
      <c r="A21" s="87"/>
      <c r="B21" s="237" t="s">
        <v>54</v>
      </c>
      <c r="C21" s="192"/>
      <c r="D21" s="193"/>
      <c r="E21" s="17"/>
      <c r="F21" s="283">
        <v>0</v>
      </c>
      <c r="G21" s="284">
        <v>39833</v>
      </c>
      <c r="H21" s="273"/>
      <c r="I21" s="283"/>
      <c r="J21" s="284">
        <v>-510</v>
      </c>
      <c r="K21" s="273"/>
      <c r="L21" s="284"/>
      <c r="M21" s="273"/>
      <c r="N21" s="285">
        <f t="shared" si="0"/>
        <v>39323</v>
      </c>
      <c r="O21" s="45"/>
      <c r="P21" s="487" t="s">
        <v>170</v>
      </c>
      <c r="Q21" s="488"/>
      <c r="R21" s="489"/>
      <c r="S21" s="48"/>
      <c r="T21" s="2"/>
      <c r="U21" s="261" t="s">
        <v>158</v>
      </c>
      <c r="V21" s="262"/>
      <c r="W21" s="2"/>
      <c r="X21" s="2"/>
      <c r="Y21" s="2"/>
      <c r="Z21" s="2"/>
      <c r="AA21" s="2"/>
      <c r="AB21" s="2"/>
    </row>
    <row r="22" spans="1:28" s="3" customFormat="1" ht="15.75">
      <c r="A22" s="87"/>
      <c r="B22" s="182" t="s">
        <v>123</v>
      </c>
      <c r="C22" s="183"/>
      <c r="D22" s="184"/>
      <c r="E22" s="17"/>
      <c r="F22" s="286">
        <f>+ROUND(+SUM(F13:F21),0)</f>
        <v>41900000</v>
      </c>
      <c r="G22" s="287">
        <f>+ROUND(+SUM(G13:G21),0)</f>
        <v>37498438</v>
      </c>
      <c r="H22" s="273"/>
      <c r="I22" s="286">
        <f>+ROUND(+SUM(I13:I21),0)</f>
        <v>0</v>
      </c>
      <c r="J22" s="287">
        <f>+ROUND(+SUM(J13:J21),0)</f>
        <v>-510</v>
      </c>
      <c r="K22" s="273"/>
      <c r="L22" s="287">
        <f>+ROUND(+SUM(L13:L21),0)</f>
        <v>2</v>
      </c>
      <c r="M22" s="273"/>
      <c r="N22" s="288">
        <f>+ROUND(+SUM(N13:N21),0)</f>
        <v>37497930</v>
      </c>
      <c r="O22" s="45"/>
      <c r="P22" s="478" t="s">
        <v>197</v>
      </c>
      <c r="Q22" s="479"/>
      <c r="R22" s="480"/>
      <c r="S22" s="48"/>
      <c r="T22" s="2"/>
      <c r="U22" s="123" t="s">
        <v>27</v>
      </c>
      <c r="V22" s="124"/>
      <c r="W22" s="2"/>
      <c r="X22" s="2"/>
      <c r="Y22" s="2"/>
      <c r="Z22" s="2"/>
      <c r="AA22" s="2"/>
      <c r="AB22" s="2"/>
    </row>
    <row r="23" spans="1:28" s="3" customFormat="1" ht="15.75">
      <c r="A23" s="87"/>
      <c r="B23" s="240" t="s">
        <v>146</v>
      </c>
      <c r="C23" s="156"/>
      <c r="D23" s="162"/>
      <c r="E23" s="17"/>
      <c r="F23" s="272"/>
      <c r="G23" s="289"/>
      <c r="H23" s="273"/>
      <c r="I23" s="272"/>
      <c r="J23" s="289"/>
      <c r="K23" s="273"/>
      <c r="L23" s="289"/>
      <c r="M23" s="273"/>
      <c r="N23" s="290"/>
      <c r="O23" s="45"/>
      <c r="P23" s="240" t="s">
        <v>146</v>
      </c>
      <c r="Q23" s="156"/>
      <c r="R23" s="162"/>
      <c r="S23" s="48"/>
      <c r="T23" s="2"/>
      <c r="U23" s="2"/>
      <c r="V23" s="2"/>
      <c r="W23" s="2"/>
      <c r="X23" s="2"/>
      <c r="Y23" s="2"/>
      <c r="Z23" s="2"/>
      <c r="AA23" s="2"/>
      <c r="AB23" s="2"/>
    </row>
    <row r="24" spans="1:28" s="3" customFormat="1" ht="15.75">
      <c r="A24" s="87"/>
      <c r="B24" s="241" t="s">
        <v>47</v>
      </c>
      <c r="C24" s="194"/>
      <c r="D24" s="195"/>
      <c r="E24" s="17"/>
      <c r="F24" s="277"/>
      <c r="G24" s="278"/>
      <c r="H24" s="273"/>
      <c r="I24" s="277"/>
      <c r="J24" s="278"/>
      <c r="K24" s="273"/>
      <c r="L24" s="278"/>
      <c r="M24" s="273"/>
      <c r="N24" s="279">
        <f>+ROUND(+G24+J24+L24,0)</f>
        <v>0</v>
      </c>
      <c r="O24" s="45"/>
      <c r="P24" s="460" t="s">
        <v>171</v>
      </c>
      <c r="Q24" s="461"/>
      <c r="R24" s="462"/>
      <c r="S24" s="48"/>
      <c r="T24" s="2"/>
      <c r="U24" s="2"/>
      <c r="V24" s="2"/>
      <c r="W24" s="2"/>
      <c r="X24" s="2"/>
      <c r="Y24" s="2"/>
      <c r="Z24" s="2"/>
      <c r="AA24" s="2"/>
      <c r="AB24" s="2"/>
    </row>
    <row r="25" spans="1:28" s="3" customFormat="1" ht="15.75">
      <c r="A25" s="87"/>
      <c r="B25" s="236" t="s">
        <v>51</v>
      </c>
      <c r="C25" s="190"/>
      <c r="D25" s="191"/>
      <c r="E25" s="17"/>
      <c r="F25" s="280">
        <v>100000</v>
      </c>
      <c r="G25" s="281">
        <v>6272</v>
      </c>
      <c r="H25" s="273"/>
      <c r="I25" s="280"/>
      <c r="J25" s="281"/>
      <c r="K25" s="273"/>
      <c r="L25" s="281"/>
      <c r="M25" s="273"/>
      <c r="N25" s="282">
        <f>+ROUND(+G25+J25+L25,0)</f>
        <v>6272</v>
      </c>
      <c r="O25" s="45"/>
      <c r="P25" s="454" t="s">
        <v>172</v>
      </c>
      <c r="Q25" s="455"/>
      <c r="R25" s="456"/>
      <c r="S25" s="48"/>
      <c r="T25" s="2"/>
      <c r="U25" s="2"/>
      <c r="V25" s="2"/>
      <c r="W25" s="2"/>
      <c r="X25" s="2"/>
      <c r="Y25" s="2"/>
      <c r="Z25" s="2"/>
      <c r="AA25" s="2"/>
      <c r="AB25" s="2"/>
    </row>
    <row r="26" spans="1:28" s="3" customFormat="1" ht="15.75">
      <c r="A26" s="87"/>
      <c r="B26" s="237" t="s">
        <v>148</v>
      </c>
      <c r="C26" s="192"/>
      <c r="D26" s="193"/>
      <c r="E26" s="17"/>
      <c r="F26" s="283"/>
      <c r="G26" s="284"/>
      <c r="H26" s="273"/>
      <c r="I26" s="283"/>
      <c r="J26" s="284"/>
      <c r="K26" s="273"/>
      <c r="L26" s="284"/>
      <c r="M26" s="273"/>
      <c r="N26" s="285">
        <f>+ROUND(+G26+J26+L26,0)</f>
        <v>0</v>
      </c>
      <c r="O26" s="45"/>
      <c r="P26" s="487" t="s">
        <v>173</v>
      </c>
      <c r="Q26" s="488"/>
      <c r="R26" s="489"/>
      <c r="S26" s="48"/>
      <c r="T26" s="2"/>
      <c r="U26" s="2"/>
      <c r="V26" s="2"/>
      <c r="W26" s="2"/>
      <c r="X26" s="2"/>
      <c r="Y26" s="2"/>
      <c r="Z26" s="2"/>
      <c r="AA26" s="2"/>
      <c r="AB26" s="2"/>
    </row>
    <row r="27" spans="1:28" s="3" customFormat="1" ht="15.75">
      <c r="A27" s="87"/>
      <c r="B27" s="182" t="s">
        <v>147</v>
      </c>
      <c r="C27" s="183"/>
      <c r="D27" s="184"/>
      <c r="E27" s="17"/>
      <c r="F27" s="286">
        <f>+ROUND(+SUM(F24:F26),0)</f>
        <v>100000</v>
      </c>
      <c r="G27" s="287">
        <f>+ROUND(+SUM(G24:G26),0)</f>
        <v>6272</v>
      </c>
      <c r="H27" s="273"/>
      <c r="I27" s="286">
        <f>+ROUND(+SUM(I24:I26),0)</f>
        <v>0</v>
      </c>
      <c r="J27" s="287">
        <f>+ROUND(+SUM(J24:J26),0)</f>
        <v>0</v>
      </c>
      <c r="K27" s="273"/>
      <c r="L27" s="287">
        <f>+ROUND(+SUM(L24:L26),0)</f>
        <v>0</v>
      </c>
      <c r="M27" s="273"/>
      <c r="N27" s="288">
        <f>+ROUND(+SUM(N24:N26),0)</f>
        <v>6272</v>
      </c>
      <c r="O27" s="45"/>
      <c r="P27" s="478" t="s">
        <v>198</v>
      </c>
      <c r="Q27" s="479"/>
      <c r="R27" s="480"/>
      <c r="S27" s="48"/>
      <c r="T27" s="2"/>
      <c r="U27" s="2"/>
      <c r="V27" s="2"/>
      <c r="W27" s="2"/>
      <c r="X27" s="2"/>
      <c r="Y27" s="2"/>
      <c r="Z27" s="2"/>
      <c r="AA27" s="2"/>
      <c r="AB27" s="2"/>
    </row>
    <row r="28" spans="1:28" s="3" customFormat="1" ht="6" customHeight="1">
      <c r="A28" s="87"/>
      <c r="B28" s="196"/>
      <c r="C28" s="197"/>
      <c r="D28" s="198"/>
      <c r="E28" s="17"/>
      <c r="F28" s="275"/>
      <c r="G28" s="291"/>
      <c r="H28" s="273"/>
      <c r="I28" s="275"/>
      <c r="J28" s="291"/>
      <c r="K28" s="273"/>
      <c r="L28" s="291"/>
      <c r="M28" s="273"/>
      <c r="N28" s="292"/>
      <c r="O28" s="45"/>
      <c r="P28" s="375"/>
      <c r="Q28" s="376"/>
      <c r="R28" s="377"/>
      <c r="S28" s="48"/>
      <c r="T28" s="2"/>
      <c r="U28" s="2"/>
      <c r="V28" s="2"/>
      <c r="W28" s="2"/>
      <c r="X28" s="2"/>
      <c r="Y28" s="2"/>
      <c r="Z28" s="2"/>
      <c r="AA28" s="2"/>
      <c r="AB28" s="2"/>
    </row>
    <row r="29" spans="1:28" s="3" customFormat="1" ht="15.75" hidden="1">
      <c r="A29" s="87"/>
      <c r="B29" s="242" t="s">
        <v>72</v>
      </c>
      <c r="C29" s="157"/>
      <c r="D29" s="164"/>
      <c r="E29" s="17"/>
      <c r="F29" s="293"/>
      <c r="G29" s="294"/>
      <c r="H29" s="273"/>
      <c r="I29" s="293"/>
      <c r="J29" s="294"/>
      <c r="K29" s="273"/>
      <c r="L29" s="294"/>
      <c r="M29" s="273"/>
      <c r="N29" s="295"/>
      <c r="O29" s="45"/>
      <c r="P29" s="378"/>
      <c r="Q29" s="379"/>
      <c r="R29" s="380"/>
      <c r="S29" s="48"/>
      <c r="T29" s="2"/>
      <c r="U29" s="2"/>
      <c r="V29" s="2"/>
      <c r="W29" s="2"/>
      <c r="X29" s="2"/>
      <c r="Y29" s="2"/>
      <c r="Z29" s="2"/>
      <c r="AA29" s="2"/>
      <c r="AB29" s="2"/>
    </row>
    <row r="30" spans="1:28" s="3" customFormat="1" ht="15.75" hidden="1">
      <c r="A30" s="87"/>
      <c r="B30" s="243" t="s">
        <v>50</v>
      </c>
      <c r="C30" s="158"/>
      <c r="D30" s="165"/>
      <c r="E30" s="17"/>
      <c r="F30" s="296"/>
      <c r="G30" s="297"/>
      <c r="H30" s="273"/>
      <c r="I30" s="296"/>
      <c r="J30" s="297"/>
      <c r="K30" s="273"/>
      <c r="L30" s="297"/>
      <c r="M30" s="273"/>
      <c r="N30" s="298"/>
      <c r="O30" s="45"/>
      <c r="P30" s="381"/>
      <c r="Q30" s="382"/>
      <c r="R30" s="383"/>
      <c r="S30" s="48"/>
      <c r="T30" s="2"/>
      <c r="U30" s="2"/>
      <c r="V30" s="2"/>
      <c r="W30" s="2"/>
      <c r="X30" s="2"/>
      <c r="Y30" s="2"/>
      <c r="Z30" s="2"/>
      <c r="AA30" s="2"/>
      <c r="AB30" s="2"/>
    </row>
    <row r="31" spans="1:28" s="3" customFormat="1" ht="15.75" hidden="1">
      <c r="A31" s="87"/>
      <c r="B31" s="244" t="s">
        <v>60</v>
      </c>
      <c r="C31" s="158"/>
      <c r="D31" s="165"/>
      <c r="E31" s="17"/>
      <c r="F31" s="299"/>
      <c r="G31" s="300"/>
      <c r="H31" s="273"/>
      <c r="I31" s="299"/>
      <c r="J31" s="300"/>
      <c r="K31" s="273"/>
      <c r="L31" s="300"/>
      <c r="M31" s="273"/>
      <c r="N31" s="301"/>
      <c r="O31" s="45"/>
      <c r="P31" s="384"/>
      <c r="Q31" s="385"/>
      <c r="R31" s="386"/>
      <c r="S31" s="48"/>
      <c r="T31" s="2"/>
      <c r="U31" s="2"/>
      <c r="V31" s="2"/>
      <c r="W31" s="2"/>
      <c r="X31" s="2"/>
      <c r="Y31" s="2"/>
      <c r="Z31" s="2"/>
      <c r="AA31" s="2"/>
      <c r="AB31" s="2"/>
    </row>
    <row r="32" spans="1:28" s="3" customFormat="1" ht="15.75" hidden="1">
      <c r="A32" s="87"/>
      <c r="B32" s="244" t="s">
        <v>52</v>
      </c>
      <c r="C32" s="158"/>
      <c r="D32" s="165"/>
      <c r="E32" s="17"/>
      <c r="F32" s="299"/>
      <c r="G32" s="300"/>
      <c r="H32" s="273"/>
      <c r="I32" s="299"/>
      <c r="J32" s="300"/>
      <c r="K32" s="273"/>
      <c r="L32" s="300"/>
      <c r="M32" s="273"/>
      <c r="N32" s="301"/>
      <c r="O32" s="45"/>
      <c r="P32" s="384"/>
      <c r="Q32" s="385"/>
      <c r="R32" s="386"/>
      <c r="S32" s="48"/>
      <c r="T32" s="2"/>
      <c r="U32" s="2"/>
      <c r="V32" s="2"/>
      <c r="W32" s="2"/>
      <c r="X32" s="2"/>
      <c r="Y32" s="2"/>
      <c r="Z32" s="2"/>
      <c r="AA32" s="2"/>
      <c r="AB32" s="2"/>
    </row>
    <row r="33" spans="1:28" s="3" customFormat="1" ht="15.75" hidden="1">
      <c r="A33" s="87"/>
      <c r="B33" s="245" t="s">
        <v>53</v>
      </c>
      <c r="C33" s="158"/>
      <c r="D33" s="165"/>
      <c r="E33" s="17"/>
      <c r="F33" s="302"/>
      <c r="G33" s="303"/>
      <c r="H33" s="273"/>
      <c r="I33" s="302"/>
      <c r="J33" s="303"/>
      <c r="K33" s="273"/>
      <c r="L33" s="303"/>
      <c r="M33" s="273"/>
      <c r="N33" s="304"/>
      <c r="O33" s="45"/>
      <c r="P33" s="387"/>
      <c r="Q33" s="388"/>
      <c r="R33" s="389"/>
      <c r="S33" s="48"/>
      <c r="T33" s="2"/>
      <c r="U33" s="2"/>
      <c r="V33" s="2"/>
      <c r="W33" s="2"/>
      <c r="X33" s="2"/>
      <c r="Y33" s="2"/>
      <c r="Z33" s="2"/>
      <c r="AA33" s="2"/>
      <c r="AB33" s="2"/>
    </row>
    <row r="34" spans="1:28" s="3" customFormat="1" ht="15.75">
      <c r="A34" s="87"/>
      <c r="B34" s="182" t="s">
        <v>102</v>
      </c>
      <c r="C34" s="183"/>
      <c r="D34" s="184"/>
      <c r="E34" s="17"/>
      <c r="F34" s="305"/>
      <c r="G34" s="306">
        <v>-351109</v>
      </c>
      <c r="H34" s="273"/>
      <c r="I34" s="305"/>
      <c r="J34" s="306"/>
      <c r="K34" s="273"/>
      <c r="L34" s="306"/>
      <c r="M34" s="273"/>
      <c r="N34" s="288">
        <f aca="true" t="shared" si="1" ref="N34:N39">+ROUND(+G34+J34+L34,0)</f>
        <v>-351109</v>
      </c>
      <c r="O34" s="45"/>
      <c r="P34" s="478" t="s">
        <v>199</v>
      </c>
      <c r="Q34" s="479"/>
      <c r="R34" s="480"/>
      <c r="S34" s="48"/>
      <c r="T34" s="2"/>
      <c r="U34" s="2"/>
      <c r="V34" s="2"/>
      <c r="W34" s="2"/>
      <c r="X34" s="2"/>
      <c r="Y34" s="2"/>
      <c r="Z34" s="2"/>
      <c r="AA34" s="2"/>
      <c r="AB34" s="2"/>
    </row>
    <row r="35" spans="1:28" s="3" customFormat="1" ht="15.75">
      <c r="A35" s="87"/>
      <c r="B35" s="246" t="s">
        <v>112</v>
      </c>
      <c r="C35" s="201"/>
      <c r="D35" s="202"/>
      <c r="E35" s="17"/>
      <c r="F35" s="307"/>
      <c r="G35" s="308">
        <v>-14241</v>
      </c>
      <c r="H35" s="273"/>
      <c r="I35" s="307"/>
      <c r="J35" s="308"/>
      <c r="K35" s="273"/>
      <c r="L35" s="308"/>
      <c r="M35" s="273"/>
      <c r="N35" s="309">
        <f t="shared" si="1"/>
        <v>-14241</v>
      </c>
      <c r="O35" s="45"/>
      <c r="P35" s="493" t="s">
        <v>174</v>
      </c>
      <c r="Q35" s="494"/>
      <c r="R35" s="495"/>
      <c r="S35" s="48"/>
      <c r="T35" s="2"/>
      <c r="U35" s="2"/>
      <c r="V35" s="2"/>
      <c r="W35" s="2"/>
      <c r="X35" s="2"/>
      <c r="Y35" s="2"/>
      <c r="Z35" s="2"/>
      <c r="AA35" s="2"/>
      <c r="AB35" s="2"/>
    </row>
    <row r="36" spans="1:28" s="3" customFormat="1" ht="15.75">
      <c r="A36" s="87"/>
      <c r="B36" s="247" t="s">
        <v>138</v>
      </c>
      <c r="C36" s="203"/>
      <c r="D36" s="204"/>
      <c r="E36" s="17"/>
      <c r="F36" s="310"/>
      <c r="G36" s="311">
        <v>-79007</v>
      </c>
      <c r="H36" s="273"/>
      <c r="I36" s="310"/>
      <c r="J36" s="311"/>
      <c r="K36" s="273"/>
      <c r="L36" s="311"/>
      <c r="M36" s="273"/>
      <c r="N36" s="312">
        <f t="shared" si="1"/>
        <v>-79007</v>
      </c>
      <c r="O36" s="45"/>
      <c r="P36" s="496" t="s">
        <v>175</v>
      </c>
      <c r="Q36" s="497"/>
      <c r="R36" s="498"/>
      <c r="S36" s="48"/>
      <c r="T36" s="2"/>
      <c r="U36" s="2"/>
      <c r="V36" s="2"/>
      <c r="W36" s="2"/>
      <c r="X36" s="2"/>
      <c r="Y36" s="2"/>
      <c r="Z36" s="2"/>
      <c r="AA36" s="2"/>
      <c r="AB36" s="2"/>
    </row>
    <row r="37" spans="1:28" s="3" customFormat="1" ht="15.75">
      <c r="A37" s="87"/>
      <c r="B37" s="248" t="s">
        <v>113</v>
      </c>
      <c r="C37" s="205"/>
      <c r="D37" s="206"/>
      <c r="E37" s="17"/>
      <c r="F37" s="313"/>
      <c r="G37" s="314">
        <v>0</v>
      </c>
      <c r="H37" s="273"/>
      <c r="I37" s="313"/>
      <c r="J37" s="314"/>
      <c r="K37" s="273"/>
      <c r="L37" s="314"/>
      <c r="M37" s="273"/>
      <c r="N37" s="315">
        <f t="shared" si="1"/>
        <v>0</v>
      </c>
      <c r="O37" s="45"/>
      <c r="P37" s="499" t="s">
        <v>176</v>
      </c>
      <c r="Q37" s="500"/>
      <c r="R37" s="501"/>
      <c r="S37" s="48"/>
      <c r="T37" s="2"/>
      <c r="U37" s="2"/>
      <c r="V37" s="2"/>
      <c r="W37" s="2"/>
      <c r="X37" s="2"/>
      <c r="Y37" s="2"/>
      <c r="Z37" s="2"/>
      <c r="AA37" s="2"/>
      <c r="AB37" s="2"/>
    </row>
    <row r="38" spans="1:28" s="3" customFormat="1" ht="6" customHeight="1">
      <c r="A38" s="87"/>
      <c r="B38" s="199"/>
      <c r="C38" s="200"/>
      <c r="D38" s="163"/>
      <c r="E38" s="17"/>
      <c r="F38" s="275"/>
      <c r="G38" s="291"/>
      <c r="H38" s="273"/>
      <c r="I38" s="275"/>
      <c r="J38" s="291"/>
      <c r="K38" s="273"/>
      <c r="L38" s="291"/>
      <c r="M38" s="273"/>
      <c r="N38" s="292"/>
      <c r="O38" s="45"/>
      <c r="P38" s="390"/>
      <c r="Q38" s="391"/>
      <c r="R38" s="392"/>
      <c r="S38" s="48"/>
      <c r="T38" s="2"/>
      <c r="U38" s="2"/>
      <c r="V38" s="2"/>
      <c r="W38" s="2"/>
      <c r="X38" s="2"/>
      <c r="Y38" s="2"/>
      <c r="Z38" s="2"/>
      <c r="AA38" s="2"/>
      <c r="AB38" s="2"/>
    </row>
    <row r="39" spans="1:28" s="3" customFormat="1" ht="15.75">
      <c r="A39" s="87"/>
      <c r="B39" s="182" t="s">
        <v>55</v>
      </c>
      <c r="C39" s="183"/>
      <c r="D39" s="184"/>
      <c r="E39" s="17"/>
      <c r="F39" s="305"/>
      <c r="G39" s="306">
        <v>10297</v>
      </c>
      <c r="H39" s="273"/>
      <c r="I39" s="305"/>
      <c r="J39" s="306"/>
      <c r="K39" s="273"/>
      <c r="L39" s="306"/>
      <c r="M39" s="273"/>
      <c r="N39" s="288">
        <f t="shared" si="1"/>
        <v>10297</v>
      </c>
      <c r="O39" s="45"/>
      <c r="P39" s="478" t="s">
        <v>200</v>
      </c>
      <c r="Q39" s="479"/>
      <c r="R39" s="480"/>
      <c r="S39" s="48"/>
      <c r="T39" s="2"/>
      <c r="U39" s="2"/>
      <c r="V39" s="2"/>
      <c r="W39" s="2"/>
      <c r="X39" s="2"/>
      <c r="Y39" s="2"/>
      <c r="Z39" s="2"/>
      <c r="AA39" s="2"/>
      <c r="AB39" s="2"/>
    </row>
    <row r="40" spans="1:28" s="3" customFormat="1" ht="15.75">
      <c r="A40" s="87"/>
      <c r="B40" s="240" t="s">
        <v>33</v>
      </c>
      <c r="C40" s="156"/>
      <c r="D40" s="162"/>
      <c r="E40" s="17"/>
      <c r="F40" s="272"/>
      <c r="G40" s="289"/>
      <c r="H40" s="273"/>
      <c r="I40" s="272"/>
      <c r="J40" s="289"/>
      <c r="K40" s="273"/>
      <c r="L40" s="289"/>
      <c r="M40" s="273"/>
      <c r="N40" s="290"/>
      <c r="O40" s="45"/>
      <c r="P40" s="240" t="s">
        <v>33</v>
      </c>
      <c r="Q40" s="156"/>
      <c r="R40" s="162"/>
      <c r="S40" s="48"/>
      <c r="T40" s="2"/>
      <c r="U40" s="2"/>
      <c r="V40" s="2"/>
      <c r="W40" s="2"/>
      <c r="X40" s="2"/>
      <c r="Y40" s="2"/>
      <c r="Z40" s="2"/>
      <c r="AA40" s="2"/>
      <c r="AB40" s="2"/>
    </row>
    <row r="41" spans="1:28" s="3" customFormat="1" ht="15.75">
      <c r="A41" s="87"/>
      <c r="B41" s="241" t="s">
        <v>34</v>
      </c>
      <c r="C41" s="194"/>
      <c r="D41" s="195"/>
      <c r="E41" s="17"/>
      <c r="F41" s="277"/>
      <c r="G41" s="278">
        <v>-5724</v>
      </c>
      <c r="H41" s="273"/>
      <c r="I41" s="277"/>
      <c r="J41" s="278"/>
      <c r="K41" s="273"/>
      <c r="L41" s="278"/>
      <c r="M41" s="273"/>
      <c r="N41" s="279">
        <f>+ROUND(+G41+J41+L41,0)</f>
        <v>-5724</v>
      </c>
      <c r="O41" s="45"/>
      <c r="P41" s="460" t="s">
        <v>177</v>
      </c>
      <c r="Q41" s="461"/>
      <c r="R41" s="462"/>
      <c r="S41" s="48"/>
      <c r="T41" s="2"/>
      <c r="U41" s="2"/>
      <c r="V41" s="2"/>
      <c r="W41" s="2"/>
      <c r="X41" s="2"/>
      <c r="Y41" s="2"/>
      <c r="Z41" s="2"/>
      <c r="AA41" s="2"/>
      <c r="AB41" s="2"/>
    </row>
    <row r="42" spans="1:28" s="3" customFormat="1" ht="15.75">
      <c r="A42" s="87"/>
      <c r="B42" s="236" t="s">
        <v>35</v>
      </c>
      <c r="C42" s="190"/>
      <c r="D42" s="191"/>
      <c r="E42" s="17"/>
      <c r="F42" s="280">
        <v>1740719</v>
      </c>
      <c r="G42" s="281">
        <v>2983921</v>
      </c>
      <c r="H42" s="273"/>
      <c r="I42" s="280"/>
      <c r="J42" s="281">
        <v>479350</v>
      </c>
      <c r="K42" s="273"/>
      <c r="L42" s="281"/>
      <c r="M42" s="273"/>
      <c r="N42" s="282">
        <f>+ROUND(+G42+J42+L42,0)</f>
        <v>3463271</v>
      </c>
      <c r="O42" s="45"/>
      <c r="P42" s="454" t="s">
        <v>178</v>
      </c>
      <c r="Q42" s="455"/>
      <c r="R42" s="456"/>
      <c r="S42" s="48"/>
      <c r="T42" s="2"/>
      <c r="U42" s="2"/>
      <c r="V42" s="2"/>
      <c r="W42" s="2"/>
      <c r="X42" s="2"/>
      <c r="Y42" s="2"/>
      <c r="Z42" s="2"/>
      <c r="AA42" s="2"/>
      <c r="AB42" s="2"/>
    </row>
    <row r="43" spans="1:28" s="3" customFormat="1" ht="15.75">
      <c r="A43" s="87"/>
      <c r="B43" s="236" t="s">
        <v>61</v>
      </c>
      <c r="C43" s="190"/>
      <c r="D43" s="191"/>
      <c r="E43" s="17"/>
      <c r="F43" s="280">
        <v>0</v>
      </c>
      <c r="G43" s="281">
        <v>0</v>
      </c>
      <c r="H43" s="273"/>
      <c r="I43" s="280"/>
      <c r="J43" s="281">
        <v>118885</v>
      </c>
      <c r="K43" s="273"/>
      <c r="L43" s="281"/>
      <c r="M43" s="273"/>
      <c r="N43" s="282">
        <f>+ROUND(+G43+J43+L43,0)</f>
        <v>118885</v>
      </c>
      <c r="O43" s="45"/>
      <c r="P43" s="454" t="s">
        <v>179</v>
      </c>
      <c r="Q43" s="455"/>
      <c r="R43" s="456"/>
      <c r="S43" s="48"/>
      <c r="T43" s="2"/>
      <c r="U43" s="2"/>
      <c r="V43" s="2"/>
      <c r="W43" s="2"/>
      <c r="X43" s="2"/>
      <c r="Y43" s="2"/>
      <c r="Z43" s="2"/>
      <c r="AA43" s="2"/>
      <c r="AB43" s="2"/>
    </row>
    <row r="44" spans="1:28" s="3" customFormat="1" ht="15.75">
      <c r="A44" s="87"/>
      <c r="B44" s="237" t="s">
        <v>36</v>
      </c>
      <c r="C44" s="192"/>
      <c r="D44" s="193"/>
      <c r="E44" s="17"/>
      <c r="F44" s="283">
        <v>137927</v>
      </c>
      <c r="G44" s="284">
        <v>242863</v>
      </c>
      <c r="H44" s="273"/>
      <c r="I44" s="283"/>
      <c r="J44" s="284"/>
      <c r="K44" s="273"/>
      <c r="L44" s="284"/>
      <c r="M44" s="273"/>
      <c r="N44" s="285">
        <f>+ROUND(+G44+J44+L44,0)</f>
        <v>242863</v>
      </c>
      <c r="O44" s="45"/>
      <c r="P44" s="487" t="s">
        <v>180</v>
      </c>
      <c r="Q44" s="488"/>
      <c r="R44" s="489"/>
      <c r="S44" s="48"/>
      <c r="T44" s="2"/>
      <c r="U44" s="2"/>
      <c r="V44" s="2"/>
      <c r="W44" s="2"/>
      <c r="X44" s="2"/>
      <c r="Y44" s="2"/>
      <c r="Z44" s="2"/>
      <c r="AA44" s="2"/>
      <c r="AB44" s="2"/>
    </row>
    <row r="45" spans="1:28" s="3" customFormat="1" ht="15.75">
      <c r="A45" s="87"/>
      <c r="B45" s="182" t="s">
        <v>125</v>
      </c>
      <c r="C45" s="183"/>
      <c r="D45" s="184"/>
      <c r="E45" s="17"/>
      <c r="F45" s="286">
        <f>+ROUND(+SUM(F41:F44),0)</f>
        <v>1878646</v>
      </c>
      <c r="G45" s="287">
        <f>+ROUND(+SUM(G41:G44),0)</f>
        <v>3221060</v>
      </c>
      <c r="H45" s="273"/>
      <c r="I45" s="286">
        <f>+ROUND(+SUM(I41:I44),0)</f>
        <v>0</v>
      </c>
      <c r="J45" s="287">
        <f>+ROUND(+SUM(J41:J44),0)</f>
        <v>598235</v>
      </c>
      <c r="K45" s="273"/>
      <c r="L45" s="287">
        <f>+ROUND(+SUM(L41:L44),0)</f>
        <v>0</v>
      </c>
      <c r="M45" s="273"/>
      <c r="N45" s="288">
        <f>+ROUND(+SUM(N41:N44),0)</f>
        <v>3819295</v>
      </c>
      <c r="O45" s="45"/>
      <c r="P45" s="478" t="s">
        <v>201</v>
      </c>
      <c r="Q45" s="479"/>
      <c r="R45" s="480"/>
      <c r="S45" s="48"/>
      <c r="T45" s="2"/>
      <c r="U45" s="2"/>
      <c r="V45" s="2"/>
      <c r="W45" s="2"/>
      <c r="X45" s="2"/>
      <c r="Y45" s="2"/>
      <c r="Z45" s="2"/>
      <c r="AA45" s="2"/>
      <c r="AB45" s="2"/>
    </row>
    <row r="46" spans="1:28" s="3" customFormat="1" ht="6" customHeight="1">
      <c r="A46" s="87"/>
      <c r="B46" s="218"/>
      <c r="C46" s="197"/>
      <c r="D46" s="198"/>
      <c r="E46" s="17"/>
      <c r="F46" s="316"/>
      <c r="G46" s="317"/>
      <c r="H46" s="273"/>
      <c r="I46" s="316"/>
      <c r="J46" s="317"/>
      <c r="K46" s="273"/>
      <c r="L46" s="317"/>
      <c r="M46" s="273"/>
      <c r="N46" s="279"/>
      <c r="O46" s="45"/>
      <c r="P46" s="393"/>
      <c r="Q46" s="394"/>
      <c r="R46" s="395"/>
      <c r="S46" s="48"/>
      <c r="T46" s="2"/>
      <c r="U46" s="2"/>
      <c r="V46" s="2"/>
      <c r="W46" s="2"/>
      <c r="X46" s="2"/>
      <c r="Y46" s="2"/>
      <c r="Z46" s="2"/>
      <c r="AA46" s="2"/>
      <c r="AB46" s="2"/>
    </row>
    <row r="47" spans="1:28" s="3" customFormat="1" ht="16.5" thickBot="1">
      <c r="A47" s="87"/>
      <c r="B47" s="249" t="s">
        <v>86</v>
      </c>
      <c r="C47" s="219"/>
      <c r="D47" s="220"/>
      <c r="E47" s="17"/>
      <c r="F47" s="318">
        <f>+ROUND(F22+F27+F34+F39+F45,0)</f>
        <v>43878646</v>
      </c>
      <c r="G47" s="319">
        <f>+ROUND(G22+G27+G34+G39+G45,0)</f>
        <v>40384958</v>
      </c>
      <c r="H47" s="273"/>
      <c r="I47" s="318">
        <f>+ROUND(I22+I27+I34+I39+I45,0)</f>
        <v>0</v>
      </c>
      <c r="J47" s="319">
        <f>+ROUND(J22+J27+J34+J39+J45,0)</f>
        <v>597725</v>
      </c>
      <c r="K47" s="273"/>
      <c r="L47" s="319">
        <f>+ROUND(L22+L27+L34+L39+L45,0)</f>
        <v>2</v>
      </c>
      <c r="M47" s="273"/>
      <c r="N47" s="320">
        <f>+ROUND(N22+N27+N34+N39+N45,0)</f>
        <v>40982685</v>
      </c>
      <c r="O47" s="125"/>
      <c r="P47" s="490" t="s">
        <v>202</v>
      </c>
      <c r="Q47" s="491"/>
      <c r="R47" s="492"/>
      <c r="S47" s="48"/>
      <c r="T47" s="2"/>
      <c r="U47" s="2"/>
      <c r="V47" s="2"/>
      <c r="W47" s="2"/>
      <c r="X47" s="2"/>
      <c r="Y47" s="2"/>
      <c r="Z47" s="2"/>
      <c r="AA47" s="2"/>
      <c r="AB47" s="2"/>
    </row>
    <row r="48" spans="1:28" s="3" customFormat="1" ht="15.75">
      <c r="A48" s="87"/>
      <c r="B48" s="238" t="s">
        <v>59</v>
      </c>
      <c r="C48" s="173"/>
      <c r="D48" s="174"/>
      <c r="E48" s="17"/>
      <c r="F48" s="275"/>
      <c r="G48" s="291"/>
      <c r="H48" s="273"/>
      <c r="I48" s="275"/>
      <c r="J48" s="291"/>
      <c r="K48" s="273"/>
      <c r="L48" s="291"/>
      <c r="M48" s="273"/>
      <c r="N48" s="292"/>
      <c r="O48" s="45"/>
      <c r="P48" s="238" t="s">
        <v>59</v>
      </c>
      <c r="Q48" s="173"/>
      <c r="R48" s="174"/>
      <c r="S48" s="48"/>
      <c r="T48" s="2"/>
      <c r="U48" s="2"/>
      <c r="V48" s="2"/>
      <c r="W48" s="2"/>
      <c r="X48" s="2"/>
      <c r="Y48" s="2"/>
      <c r="Z48" s="2"/>
      <c r="AA48" s="2"/>
      <c r="AB48" s="2"/>
    </row>
    <row r="49" spans="1:28" s="3" customFormat="1" ht="15.75">
      <c r="A49" s="87"/>
      <c r="B49" s="240" t="s">
        <v>46</v>
      </c>
      <c r="C49" s="156"/>
      <c r="D49" s="162"/>
      <c r="E49" s="89"/>
      <c r="F49" s="275"/>
      <c r="G49" s="291"/>
      <c r="H49" s="273"/>
      <c r="I49" s="275"/>
      <c r="J49" s="291"/>
      <c r="K49" s="273"/>
      <c r="L49" s="291"/>
      <c r="M49" s="273"/>
      <c r="N49" s="292"/>
      <c r="O49" s="45"/>
      <c r="P49" s="240" t="s">
        <v>46</v>
      </c>
      <c r="Q49" s="156"/>
      <c r="R49" s="162"/>
      <c r="S49" s="48"/>
      <c r="T49" s="2"/>
      <c r="U49" s="2"/>
      <c r="V49" s="2"/>
      <c r="W49" s="2"/>
      <c r="X49" s="2"/>
      <c r="Y49" s="2"/>
      <c r="Z49" s="2"/>
      <c r="AA49" s="2"/>
      <c r="AB49" s="2"/>
    </row>
    <row r="50" spans="1:28" s="3" customFormat="1" ht="15.75">
      <c r="A50" s="87"/>
      <c r="B50" s="241" t="s">
        <v>65</v>
      </c>
      <c r="C50" s="194"/>
      <c r="D50" s="195"/>
      <c r="E50" s="89"/>
      <c r="F50" s="321">
        <v>127478227</v>
      </c>
      <c r="G50" s="322">
        <v>126524928</v>
      </c>
      <c r="H50" s="273"/>
      <c r="I50" s="321"/>
      <c r="J50" s="322">
        <v>1612759</v>
      </c>
      <c r="K50" s="273"/>
      <c r="L50" s="322"/>
      <c r="M50" s="273"/>
      <c r="N50" s="292">
        <f>+ROUND(+G50+J50+L50,0)</f>
        <v>128137687</v>
      </c>
      <c r="O50" s="45"/>
      <c r="P50" s="460" t="s">
        <v>203</v>
      </c>
      <c r="Q50" s="461"/>
      <c r="R50" s="462"/>
      <c r="S50" s="48"/>
      <c r="T50" s="2"/>
      <c r="U50" s="2"/>
      <c r="V50" s="2"/>
      <c r="W50" s="2"/>
      <c r="X50" s="2"/>
      <c r="Y50" s="2"/>
      <c r="Z50" s="2"/>
      <c r="AA50" s="2"/>
      <c r="AB50" s="2"/>
    </row>
    <row r="51" spans="1:28" s="3" customFormat="1" ht="15.75">
      <c r="A51" s="87"/>
      <c r="B51" s="236" t="s">
        <v>56</v>
      </c>
      <c r="C51" s="190"/>
      <c r="D51" s="191"/>
      <c r="E51" s="17"/>
      <c r="F51" s="283">
        <v>2513858</v>
      </c>
      <c r="G51" s="284">
        <v>2368321</v>
      </c>
      <c r="H51" s="273"/>
      <c r="I51" s="283"/>
      <c r="J51" s="284">
        <v>322</v>
      </c>
      <c r="K51" s="273"/>
      <c r="L51" s="284"/>
      <c r="M51" s="273"/>
      <c r="N51" s="285">
        <f>+ROUND(+G51+J51+L51,0)</f>
        <v>2368643</v>
      </c>
      <c r="O51" s="45"/>
      <c r="P51" s="454" t="s">
        <v>181</v>
      </c>
      <c r="Q51" s="455"/>
      <c r="R51" s="456"/>
      <c r="S51" s="48"/>
      <c r="T51" s="2"/>
      <c r="U51" s="2"/>
      <c r="V51" s="2"/>
      <c r="W51" s="2"/>
      <c r="X51" s="2"/>
      <c r="Y51" s="2"/>
      <c r="Z51" s="2"/>
      <c r="AA51" s="2"/>
      <c r="AB51" s="2"/>
    </row>
    <row r="52" spans="1:28" s="3" customFormat="1" ht="15.75">
      <c r="A52" s="87"/>
      <c r="B52" s="236" t="s">
        <v>68</v>
      </c>
      <c r="C52" s="190"/>
      <c r="D52" s="191"/>
      <c r="E52" s="17"/>
      <c r="F52" s="283">
        <v>1792923</v>
      </c>
      <c r="G52" s="284">
        <v>1759417</v>
      </c>
      <c r="H52" s="273"/>
      <c r="I52" s="283"/>
      <c r="J52" s="284">
        <v>0</v>
      </c>
      <c r="K52" s="273"/>
      <c r="L52" s="284"/>
      <c r="M52" s="273"/>
      <c r="N52" s="285">
        <f>+ROUND(+G52+J52+L52,0)</f>
        <v>1759417</v>
      </c>
      <c r="O52" s="45"/>
      <c r="P52" s="454" t="s">
        <v>182</v>
      </c>
      <c r="Q52" s="455"/>
      <c r="R52" s="456"/>
      <c r="S52" s="48"/>
      <c r="T52" s="2"/>
      <c r="U52" s="2"/>
      <c r="V52" s="2"/>
      <c r="W52" s="2"/>
      <c r="X52" s="2"/>
      <c r="Y52" s="2"/>
      <c r="Z52" s="2"/>
      <c r="AA52" s="2"/>
      <c r="AB52" s="2"/>
    </row>
    <row r="53" spans="1:28" s="3" customFormat="1" ht="15.75">
      <c r="A53" s="87"/>
      <c r="B53" s="236" t="s">
        <v>37</v>
      </c>
      <c r="C53" s="190"/>
      <c r="D53" s="191"/>
      <c r="E53" s="17"/>
      <c r="F53" s="283">
        <v>162679157</v>
      </c>
      <c r="G53" s="284">
        <v>162158284</v>
      </c>
      <c r="H53" s="273"/>
      <c r="I53" s="283"/>
      <c r="J53" s="284">
        <v>479133</v>
      </c>
      <c r="K53" s="273"/>
      <c r="L53" s="284"/>
      <c r="M53" s="273"/>
      <c r="N53" s="285">
        <f>+ROUND(+G53+J53+L53,0)</f>
        <v>162637417</v>
      </c>
      <c r="O53" s="45"/>
      <c r="P53" s="454" t="s">
        <v>183</v>
      </c>
      <c r="Q53" s="455"/>
      <c r="R53" s="456"/>
      <c r="S53" s="48"/>
      <c r="T53" s="2"/>
      <c r="U53" s="2"/>
      <c r="V53" s="2"/>
      <c r="W53" s="2"/>
      <c r="X53" s="2"/>
      <c r="Y53" s="2"/>
      <c r="Z53" s="2"/>
      <c r="AA53" s="2"/>
      <c r="AB53" s="2"/>
    </row>
    <row r="54" spans="1:28" s="3" customFormat="1" ht="15.75">
      <c r="A54" s="87"/>
      <c r="B54" s="237" t="s">
        <v>38</v>
      </c>
      <c r="C54" s="192"/>
      <c r="D54" s="193"/>
      <c r="E54" s="17"/>
      <c r="F54" s="283">
        <v>30943807</v>
      </c>
      <c r="G54" s="284">
        <v>30907579</v>
      </c>
      <c r="H54" s="273"/>
      <c r="I54" s="283"/>
      <c r="J54" s="284">
        <v>36236</v>
      </c>
      <c r="K54" s="273"/>
      <c r="L54" s="284"/>
      <c r="M54" s="273"/>
      <c r="N54" s="285">
        <f>+ROUND(+G54+J54+L54,0)</f>
        <v>30943815</v>
      </c>
      <c r="O54" s="45"/>
      <c r="P54" s="487" t="s">
        <v>184</v>
      </c>
      <c r="Q54" s="488"/>
      <c r="R54" s="489"/>
      <c r="S54" s="48"/>
      <c r="T54" s="2"/>
      <c r="U54" s="2"/>
      <c r="V54" s="2"/>
      <c r="W54" s="2"/>
      <c r="X54" s="2"/>
      <c r="Y54" s="2"/>
      <c r="Z54" s="2"/>
      <c r="AA54" s="2"/>
      <c r="AB54" s="2"/>
    </row>
    <row r="55" spans="1:28" s="3" customFormat="1" ht="15.75">
      <c r="A55" s="87"/>
      <c r="B55" s="185" t="s">
        <v>126</v>
      </c>
      <c r="C55" s="186"/>
      <c r="D55" s="187"/>
      <c r="E55" s="17"/>
      <c r="F55" s="323">
        <f>+ROUND(+SUM(F50:F54),0)</f>
        <v>325407972</v>
      </c>
      <c r="G55" s="324">
        <f>+ROUND(+SUM(G50:G54),0)</f>
        <v>323718529</v>
      </c>
      <c r="H55" s="273"/>
      <c r="I55" s="323">
        <f>+ROUND(+SUM(I50:I54),0)</f>
        <v>0</v>
      </c>
      <c r="J55" s="324">
        <f>+ROUND(+SUM(J50:J54),0)</f>
        <v>2128450</v>
      </c>
      <c r="K55" s="273"/>
      <c r="L55" s="324">
        <f>+ROUND(+SUM(L50:L54),0)</f>
        <v>0</v>
      </c>
      <c r="M55" s="273"/>
      <c r="N55" s="325">
        <f>+ROUND(+SUM(N50:N54),0)</f>
        <v>325846979</v>
      </c>
      <c r="O55" s="45"/>
      <c r="P55" s="478" t="s">
        <v>204</v>
      </c>
      <c r="Q55" s="479"/>
      <c r="R55" s="480"/>
      <c r="S55" s="48"/>
      <c r="T55" s="2"/>
      <c r="U55" s="2"/>
      <c r="V55" s="2"/>
      <c r="W55" s="2"/>
      <c r="X55" s="2"/>
      <c r="Y55" s="2"/>
      <c r="Z55" s="2"/>
      <c r="AA55" s="2"/>
      <c r="AB55" s="2"/>
    </row>
    <row r="56" spans="1:28" s="3" customFormat="1" ht="15.75">
      <c r="A56" s="87"/>
      <c r="B56" s="240" t="s">
        <v>57</v>
      </c>
      <c r="C56" s="156"/>
      <c r="D56" s="162"/>
      <c r="E56" s="89"/>
      <c r="F56" s="275"/>
      <c r="G56" s="291"/>
      <c r="H56" s="273"/>
      <c r="I56" s="275"/>
      <c r="J56" s="291"/>
      <c r="K56" s="273"/>
      <c r="L56" s="291"/>
      <c r="M56" s="273"/>
      <c r="N56" s="292"/>
      <c r="O56" s="45"/>
      <c r="P56" s="240" t="s">
        <v>57</v>
      </c>
      <c r="Q56" s="156"/>
      <c r="R56" s="162"/>
      <c r="S56" s="48"/>
      <c r="T56" s="2"/>
      <c r="U56" s="2"/>
      <c r="V56" s="2"/>
      <c r="W56" s="2"/>
      <c r="X56" s="2"/>
      <c r="Y56" s="2"/>
      <c r="Z56" s="2"/>
      <c r="AA56" s="2"/>
      <c r="AB56" s="2"/>
    </row>
    <row r="57" spans="1:28" s="3" customFormat="1" ht="15.75">
      <c r="A57" s="87"/>
      <c r="B57" s="241" t="s">
        <v>114</v>
      </c>
      <c r="C57" s="194"/>
      <c r="D57" s="195"/>
      <c r="E57" s="89"/>
      <c r="F57" s="321"/>
      <c r="G57" s="322"/>
      <c r="H57" s="273"/>
      <c r="I57" s="321"/>
      <c r="J57" s="322"/>
      <c r="K57" s="273"/>
      <c r="L57" s="322"/>
      <c r="M57" s="273"/>
      <c r="N57" s="292">
        <f>+ROUND(+G57+J57+L57,0)</f>
        <v>0</v>
      </c>
      <c r="O57" s="45"/>
      <c r="P57" s="460" t="s">
        <v>185</v>
      </c>
      <c r="Q57" s="461"/>
      <c r="R57" s="462"/>
      <c r="S57" s="48"/>
      <c r="T57" s="2"/>
      <c r="U57" s="2"/>
      <c r="V57" s="2"/>
      <c r="W57" s="2"/>
      <c r="X57" s="2"/>
      <c r="Y57" s="2"/>
      <c r="Z57" s="2"/>
      <c r="AA57" s="2"/>
      <c r="AB57" s="2"/>
    </row>
    <row r="58" spans="1:28" s="3" customFormat="1" ht="15.75">
      <c r="A58" s="87"/>
      <c r="B58" s="236" t="s">
        <v>115</v>
      </c>
      <c r="C58" s="190"/>
      <c r="D58" s="191"/>
      <c r="E58" s="17"/>
      <c r="F58" s="283">
        <v>2405259</v>
      </c>
      <c r="G58" s="284">
        <v>2382410</v>
      </c>
      <c r="H58" s="273"/>
      <c r="I58" s="283"/>
      <c r="J58" s="284">
        <v>3742540</v>
      </c>
      <c r="K58" s="273"/>
      <c r="L58" s="284"/>
      <c r="M58" s="273"/>
      <c r="N58" s="285">
        <f>+ROUND(+G58+J58+L58,0)</f>
        <v>6124950</v>
      </c>
      <c r="O58" s="45"/>
      <c r="P58" s="454" t="s">
        <v>186</v>
      </c>
      <c r="Q58" s="455"/>
      <c r="R58" s="456"/>
      <c r="S58" s="48"/>
      <c r="T58" s="2"/>
      <c r="U58" s="2"/>
      <c r="V58" s="2"/>
      <c r="W58" s="2"/>
      <c r="X58" s="2"/>
      <c r="Y58" s="2"/>
      <c r="Z58" s="2"/>
      <c r="AA58" s="2"/>
      <c r="AB58" s="2"/>
    </row>
    <row r="59" spans="1:28" s="3" customFormat="1" ht="15.75">
      <c r="A59" s="87"/>
      <c r="B59" s="236" t="s">
        <v>116</v>
      </c>
      <c r="C59" s="190"/>
      <c r="D59" s="191"/>
      <c r="E59" s="17"/>
      <c r="F59" s="283">
        <v>598468</v>
      </c>
      <c r="G59" s="284">
        <v>584500</v>
      </c>
      <c r="H59" s="273"/>
      <c r="I59" s="283"/>
      <c r="J59" s="284">
        <v>315037</v>
      </c>
      <c r="K59" s="273"/>
      <c r="L59" s="284"/>
      <c r="M59" s="273"/>
      <c r="N59" s="285">
        <f>+ROUND(+G59+J59+L59,0)</f>
        <v>899537</v>
      </c>
      <c r="O59" s="45"/>
      <c r="P59" s="454" t="s">
        <v>187</v>
      </c>
      <c r="Q59" s="455"/>
      <c r="R59" s="456"/>
      <c r="S59" s="48"/>
      <c r="T59" s="2"/>
      <c r="U59" s="2"/>
      <c r="V59" s="2"/>
      <c r="W59" s="2"/>
      <c r="X59" s="2"/>
      <c r="Y59" s="2"/>
      <c r="Z59" s="2"/>
      <c r="AA59" s="2"/>
      <c r="AB59" s="2"/>
    </row>
    <row r="60" spans="1:28" s="3" customFormat="1" ht="15.75">
      <c r="A60" s="87"/>
      <c r="B60" s="237" t="s">
        <v>117</v>
      </c>
      <c r="C60" s="192"/>
      <c r="D60" s="193"/>
      <c r="E60" s="17"/>
      <c r="F60" s="326"/>
      <c r="G60" s="327"/>
      <c r="H60" s="273"/>
      <c r="I60" s="326"/>
      <c r="J60" s="327"/>
      <c r="K60" s="273"/>
      <c r="L60" s="327"/>
      <c r="M60" s="273"/>
      <c r="N60" s="328">
        <f>+ROUND(+G60+J60+L60,0)</f>
        <v>0</v>
      </c>
      <c r="O60" s="45"/>
      <c r="P60" s="487" t="s">
        <v>205</v>
      </c>
      <c r="Q60" s="488"/>
      <c r="R60" s="489"/>
      <c r="S60" s="48"/>
      <c r="T60" s="2"/>
      <c r="U60" s="2"/>
      <c r="V60" s="2"/>
      <c r="W60" s="2"/>
      <c r="X60" s="2"/>
      <c r="Y60" s="2"/>
      <c r="Z60" s="2"/>
      <c r="AA60" s="2"/>
      <c r="AB60" s="2"/>
    </row>
    <row r="61" spans="1:28" s="3" customFormat="1" ht="15.75">
      <c r="A61" s="87"/>
      <c r="B61" s="250" t="s">
        <v>94</v>
      </c>
      <c r="C61" s="210"/>
      <c r="D61" s="211"/>
      <c r="E61" s="17"/>
      <c r="F61" s="329"/>
      <c r="G61" s="330"/>
      <c r="H61" s="273"/>
      <c r="I61" s="329"/>
      <c r="J61" s="330"/>
      <c r="K61" s="273"/>
      <c r="L61" s="330"/>
      <c r="M61" s="273"/>
      <c r="N61" s="331">
        <f>+ROUND(+G61+J61+L61,0)</f>
        <v>0</v>
      </c>
      <c r="O61" s="45"/>
      <c r="P61" s="396" t="s">
        <v>206</v>
      </c>
      <c r="Q61" s="397"/>
      <c r="R61" s="398"/>
      <c r="S61" s="48"/>
      <c r="T61" s="2"/>
      <c r="U61" s="2"/>
      <c r="V61" s="2"/>
      <c r="W61" s="2"/>
      <c r="X61" s="2"/>
      <c r="Y61" s="2"/>
      <c r="Z61" s="2"/>
      <c r="AA61" s="2"/>
      <c r="AB61" s="2"/>
    </row>
    <row r="62" spans="1:28" s="3" customFormat="1" ht="15.75">
      <c r="A62" s="87"/>
      <c r="B62" s="185" t="s">
        <v>127</v>
      </c>
      <c r="C62" s="186"/>
      <c r="D62" s="187"/>
      <c r="E62" s="17"/>
      <c r="F62" s="323">
        <f>+ROUND(+SUM(F57:F60),0)</f>
        <v>3003727</v>
      </c>
      <c r="G62" s="324">
        <f>+ROUND(+SUM(G57:G60),0)</f>
        <v>2966910</v>
      </c>
      <c r="H62" s="273"/>
      <c r="I62" s="323">
        <f>+ROUND(+SUM(I57:I60),0)</f>
        <v>0</v>
      </c>
      <c r="J62" s="324">
        <f>+ROUND(+SUM(J57:J60),0)</f>
        <v>4057577</v>
      </c>
      <c r="K62" s="273"/>
      <c r="L62" s="324">
        <f>+ROUND(+SUM(L57:L60),0)</f>
        <v>0</v>
      </c>
      <c r="M62" s="273"/>
      <c r="N62" s="325">
        <f>+ROUND(+SUM(N57:N60),0)</f>
        <v>7024487</v>
      </c>
      <c r="O62" s="45"/>
      <c r="P62" s="478" t="s">
        <v>207</v>
      </c>
      <c r="Q62" s="479"/>
      <c r="R62" s="480"/>
      <c r="S62" s="48"/>
      <c r="T62" s="2"/>
      <c r="U62" s="2"/>
      <c r="V62" s="2"/>
      <c r="W62" s="2"/>
      <c r="X62" s="2"/>
      <c r="Y62" s="2"/>
      <c r="Z62" s="2"/>
      <c r="AA62" s="2"/>
      <c r="AB62" s="2"/>
    </row>
    <row r="63" spans="1:28" s="3" customFormat="1" ht="15.75">
      <c r="A63" s="87"/>
      <c r="B63" s="240" t="s">
        <v>45</v>
      </c>
      <c r="C63" s="156"/>
      <c r="D63" s="162"/>
      <c r="E63" s="89"/>
      <c r="F63" s="332"/>
      <c r="G63" s="333"/>
      <c r="H63" s="273"/>
      <c r="I63" s="332"/>
      <c r="J63" s="333"/>
      <c r="K63" s="273"/>
      <c r="L63" s="333"/>
      <c r="M63" s="273"/>
      <c r="N63" s="285"/>
      <c r="O63" s="45"/>
      <c r="P63" s="240" t="s">
        <v>45</v>
      </c>
      <c r="Q63" s="156"/>
      <c r="R63" s="162"/>
      <c r="S63" s="48"/>
      <c r="T63" s="2"/>
      <c r="U63" s="2"/>
      <c r="V63" s="2"/>
      <c r="W63" s="2"/>
      <c r="X63" s="2"/>
      <c r="Y63" s="2"/>
      <c r="Z63" s="2"/>
      <c r="AA63" s="2"/>
      <c r="AB63" s="2"/>
    </row>
    <row r="64" spans="1:28" s="3" customFormat="1" ht="15.75">
      <c r="A64" s="87"/>
      <c r="B64" s="241" t="s">
        <v>149</v>
      </c>
      <c r="C64" s="194"/>
      <c r="D64" s="195"/>
      <c r="E64" s="89"/>
      <c r="F64" s="321">
        <v>140431</v>
      </c>
      <c r="G64" s="322">
        <v>140430</v>
      </c>
      <c r="H64" s="273"/>
      <c r="I64" s="321"/>
      <c r="J64" s="322"/>
      <c r="K64" s="273"/>
      <c r="L64" s="322"/>
      <c r="M64" s="273"/>
      <c r="N64" s="292">
        <f>+ROUND(+G64+J64+L64,0)</f>
        <v>140430</v>
      </c>
      <c r="O64" s="45"/>
      <c r="P64" s="460" t="s">
        <v>188</v>
      </c>
      <c r="Q64" s="461"/>
      <c r="R64" s="462"/>
      <c r="S64" s="48"/>
      <c r="T64" s="2"/>
      <c r="U64" s="2"/>
      <c r="V64" s="2"/>
      <c r="W64" s="2"/>
      <c r="X64" s="2"/>
      <c r="Y64" s="2"/>
      <c r="Z64" s="2"/>
      <c r="AA64" s="2"/>
      <c r="AB64" s="2"/>
    </row>
    <row r="65" spans="1:28" s="3" customFormat="1" ht="15.75">
      <c r="A65" s="87"/>
      <c r="B65" s="237" t="s">
        <v>150</v>
      </c>
      <c r="C65" s="192"/>
      <c r="D65" s="193"/>
      <c r="E65" s="17"/>
      <c r="F65" s="283">
        <v>0</v>
      </c>
      <c r="G65" s="284"/>
      <c r="H65" s="273"/>
      <c r="I65" s="283"/>
      <c r="J65" s="284"/>
      <c r="K65" s="273"/>
      <c r="L65" s="284"/>
      <c r="M65" s="273"/>
      <c r="N65" s="285">
        <f>+ROUND(+G65+J65+L65,0)</f>
        <v>0</v>
      </c>
      <c r="O65" s="45"/>
      <c r="P65" s="454" t="s">
        <v>189</v>
      </c>
      <c r="Q65" s="455"/>
      <c r="R65" s="456"/>
      <c r="S65" s="48"/>
      <c r="T65" s="2"/>
      <c r="U65" s="2"/>
      <c r="V65" s="2"/>
      <c r="W65" s="2"/>
      <c r="X65" s="2"/>
      <c r="Y65" s="2"/>
      <c r="Z65" s="2"/>
      <c r="AA65" s="2"/>
      <c r="AB65" s="2"/>
    </row>
    <row r="66" spans="1:28" s="3" customFormat="1" ht="15.75">
      <c r="A66" s="87"/>
      <c r="B66" s="185" t="s">
        <v>128</v>
      </c>
      <c r="C66" s="186"/>
      <c r="D66" s="187"/>
      <c r="E66" s="17"/>
      <c r="F66" s="323">
        <f>+ROUND(+SUM(F64:F65),0)</f>
        <v>140431</v>
      </c>
      <c r="G66" s="324">
        <f>+ROUND(+SUM(G64:G65),0)</f>
        <v>140430</v>
      </c>
      <c r="H66" s="273"/>
      <c r="I66" s="323">
        <f>+ROUND(+SUM(I64:I65),0)</f>
        <v>0</v>
      </c>
      <c r="J66" s="324">
        <f>+ROUND(+SUM(J64:J65),0)</f>
        <v>0</v>
      </c>
      <c r="K66" s="273"/>
      <c r="L66" s="324">
        <f>+ROUND(+SUM(L64:L65),0)</f>
        <v>0</v>
      </c>
      <c r="M66" s="273"/>
      <c r="N66" s="325">
        <f>+ROUND(+SUM(N64:N65),0)</f>
        <v>140430</v>
      </c>
      <c r="O66" s="45"/>
      <c r="P66" s="478" t="s">
        <v>208</v>
      </c>
      <c r="Q66" s="479"/>
      <c r="R66" s="480"/>
      <c r="S66" s="48"/>
      <c r="T66" s="2"/>
      <c r="U66" s="2"/>
      <c r="V66" s="2"/>
      <c r="W66" s="2"/>
      <c r="X66" s="2"/>
      <c r="Y66" s="2"/>
      <c r="Z66" s="2"/>
      <c r="AA66" s="2"/>
      <c r="AB66" s="2"/>
    </row>
    <row r="67" spans="1:28" s="3" customFormat="1" ht="15.75">
      <c r="A67" s="87"/>
      <c r="B67" s="240" t="s">
        <v>39</v>
      </c>
      <c r="C67" s="156"/>
      <c r="D67" s="162"/>
      <c r="E67" s="89"/>
      <c r="F67" s="332"/>
      <c r="G67" s="333"/>
      <c r="H67" s="273"/>
      <c r="I67" s="332"/>
      <c r="J67" s="333"/>
      <c r="K67" s="273"/>
      <c r="L67" s="333"/>
      <c r="M67" s="273"/>
      <c r="N67" s="285"/>
      <c r="O67" s="45"/>
      <c r="P67" s="240" t="s">
        <v>39</v>
      </c>
      <c r="Q67" s="156"/>
      <c r="R67" s="162"/>
      <c r="S67" s="48"/>
      <c r="T67" s="2"/>
      <c r="U67" s="2"/>
      <c r="V67" s="2"/>
      <c r="W67" s="2"/>
      <c r="X67" s="2"/>
      <c r="Y67" s="2"/>
      <c r="Z67" s="2"/>
      <c r="AA67" s="2"/>
      <c r="AB67" s="2"/>
    </row>
    <row r="68" spans="1:28" s="3" customFormat="1" ht="15.75">
      <c r="A68" s="87"/>
      <c r="B68" s="241" t="s">
        <v>40</v>
      </c>
      <c r="C68" s="194"/>
      <c r="D68" s="195"/>
      <c r="E68" s="89"/>
      <c r="F68" s="321">
        <v>23316978</v>
      </c>
      <c r="G68" s="322">
        <v>23309258</v>
      </c>
      <c r="H68" s="273"/>
      <c r="I68" s="321"/>
      <c r="J68" s="322">
        <v>13225</v>
      </c>
      <c r="K68" s="273"/>
      <c r="L68" s="322"/>
      <c r="M68" s="273"/>
      <c r="N68" s="292">
        <f>+ROUND(+G68+J68+L68,0)</f>
        <v>23322483</v>
      </c>
      <c r="O68" s="45"/>
      <c r="P68" s="460" t="s">
        <v>190</v>
      </c>
      <c r="Q68" s="461"/>
      <c r="R68" s="462"/>
      <c r="S68" s="48"/>
      <c r="T68" s="2"/>
      <c r="U68" s="2"/>
      <c r="V68" s="2"/>
      <c r="W68" s="2"/>
      <c r="X68" s="2"/>
      <c r="Y68" s="2"/>
      <c r="Z68" s="2"/>
      <c r="AA68" s="2"/>
      <c r="AB68" s="2"/>
    </row>
    <row r="69" spans="1:28" s="3" customFormat="1" ht="15.75">
      <c r="A69" s="87"/>
      <c r="B69" s="237" t="s">
        <v>41</v>
      </c>
      <c r="C69" s="192"/>
      <c r="D69" s="193"/>
      <c r="E69" s="17"/>
      <c r="F69" s="283"/>
      <c r="G69" s="284"/>
      <c r="H69" s="273"/>
      <c r="I69" s="283"/>
      <c r="J69" s="284"/>
      <c r="K69" s="273"/>
      <c r="L69" s="284"/>
      <c r="M69" s="273"/>
      <c r="N69" s="285">
        <f>+ROUND(+G69+J69+L69,0)</f>
        <v>0</v>
      </c>
      <c r="O69" s="45"/>
      <c r="P69" s="454" t="s">
        <v>191</v>
      </c>
      <c r="Q69" s="455"/>
      <c r="R69" s="456"/>
      <c r="S69" s="48"/>
      <c r="T69" s="2"/>
      <c r="U69" s="2"/>
      <c r="V69" s="2"/>
      <c r="W69" s="2"/>
      <c r="X69" s="2"/>
      <c r="Y69" s="2"/>
      <c r="Z69" s="2"/>
      <c r="AA69" s="2"/>
      <c r="AB69" s="2"/>
    </row>
    <row r="70" spans="1:28" s="3" customFormat="1" ht="15.75">
      <c r="A70" s="87"/>
      <c r="B70" s="185" t="s">
        <v>129</v>
      </c>
      <c r="C70" s="186"/>
      <c r="D70" s="187"/>
      <c r="E70" s="17"/>
      <c r="F70" s="323">
        <f>+ROUND(+SUM(F68:F69),0)</f>
        <v>23316978</v>
      </c>
      <c r="G70" s="324">
        <f>+ROUND(+SUM(G68:G69),0)</f>
        <v>23309258</v>
      </c>
      <c r="H70" s="273"/>
      <c r="I70" s="323">
        <f>+ROUND(+SUM(I68:I69),0)</f>
        <v>0</v>
      </c>
      <c r="J70" s="324">
        <f>+ROUND(+SUM(J68:J69),0)</f>
        <v>13225</v>
      </c>
      <c r="K70" s="273"/>
      <c r="L70" s="324">
        <f>+ROUND(+SUM(L68:L69),0)</f>
        <v>0</v>
      </c>
      <c r="M70" s="273"/>
      <c r="N70" s="325">
        <f>+ROUND(+SUM(N68:N69),0)</f>
        <v>23322483</v>
      </c>
      <c r="O70" s="45"/>
      <c r="P70" s="478" t="s">
        <v>209</v>
      </c>
      <c r="Q70" s="479"/>
      <c r="R70" s="480"/>
      <c r="S70" s="48"/>
      <c r="T70" s="2"/>
      <c r="U70" s="2"/>
      <c r="V70" s="2"/>
      <c r="W70" s="2"/>
      <c r="X70" s="2"/>
      <c r="Y70" s="2"/>
      <c r="Z70" s="2"/>
      <c r="AA70" s="2"/>
      <c r="AB70" s="2"/>
    </row>
    <row r="71" spans="1:28" s="3" customFormat="1" ht="15.75">
      <c r="A71" s="87"/>
      <c r="B71" s="240" t="s">
        <v>42</v>
      </c>
      <c r="C71" s="156"/>
      <c r="D71" s="162"/>
      <c r="E71" s="89"/>
      <c r="F71" s="332"/>
      <c r="G71" s="333"/>
      <c r="H71" s="273"/>
      <c r="I71" s="332"/>
      <c r="J71" s="333"/>
      <c r="K71" s="273"/>
      <c r="L71" s="333"/>
      <c r="M71" s="273"/>
      <c r="N71" s="285"/>
      <c r="O71" s="45"/>
      <c r="P71" s="240" t="s">
        <v>42</v>
      </c>
      <c r="Q71" s="156"/>
      <c r="R71" s="162"/>
      <c r="S71" s="48"/>
      <c r="T71" s="2"/>
      <c r="U71" s="2"/>
      <c r="V71" s="2"/>
      <c r="W71" s="2"/>
      <c r="X71" s="2"/>
      <c r="Y71" s="2"/>
      <c r="Z71" s="2"/>
      <c r="AA71" s="2"/>
      <c r="AB71" s="2"/>
    </row>
    <row r="72" spans="1:28" s="3" customFormat="1" ht="15.75">
      <c r="A72" s="87"/>
      <c r="B72" s="241" t="s">
        <v>43</v>
      </c>
      <c r="C72" s="194"/>
      <c r="D72" s="195"/>
      <c r="E72" s="89"/>
      <c r="F72" s="321">
        <v>88325942</v>
      </c>
      <c r="G72" s="322">
        <v>87216808</v>
      </c>
      <c r="H72" s="273"/>
      <c r="I72" s="321"/>
      <c r="J72" s="322"/>
      <c r="K72" s="273"/>
      <c r="L72" s="322"/>
      <c r="M72" s="273"/>
      <c r="N72" s="292">
        <f>+ROUND(+G72+J72+L72,0)</f>
        <v>87216808</v>
      </c>
      <c r="O72" s="45"/>
      <c r="P72" s="460" t="s">
        <v>192</v>
      </c>
      <c r="Q72" s="461"/>
      <c r="R72" s="462"/>
      <c r="S72" s="48"/>
      <c r="T72" s="2"/>
      <c r="U72" s="2"/>
      <c r="V72" s="2"/>
      <c r="W72" s="2"/>
      <c r="X72" s="2"/>
      <c r="Y72" s="2"/>
      <c r="Z72" s="2"/>
      <c r="AA72" s="2"/>
      <c r="AB72" s="2"/>
    </row>
    <row r="73" spans="1:28" s="3" customFormat="1" ht="15.75">
      <c r="A73" s="87"/>
      <c r="B73" s="237" t="s">
        <v>44</v>
      </c>
      <c r="C73" s="192"/>
      <c r="D73" s="193"/>
      <c r="E73" s="17"/>
      <c r="F73" s="283">
        <v>21165296</v>
      </c>
      <c r="G73" s="284">
        <v>21024635</v>
      </c>
      <c r="H73" s="273"/>
      <c r="I73" s="283"/>
      <c r="J73" s="284"/>
      <c r="K73" s="273"/>
      <c r="L73" s="284"/>
      <c r="M73" s="273"/>
      <c r="N73" s="285">
        <f>+ROUND(+G73+J73+L73,0)</f>
        <v>21024635</v>
      </c>
      <c r="O73" s="45"/>
      <c r="P73" s="454" t="s">
        <v>210</v>
      </c>
      <c r="Q73" s="455"/>
      <c r="R73" s="456"/>
      <c r="S73" s="48"/>
      <c r="T73" s="2"/>
      <c r="U73" s="2"/>
      <c r="V73" s="2"/>
      <c r="W73" s="2"/>
      <c r="X73" s="2"/>
      <c r="Y73" s="2"/>
      <c r="Z73" s="2"/>
      <c r="AA73" s="2"/>
      <c r="AB73" s="2"/>
    </row>
    <row r="74" spans="1:28" s="3" customFormat="1" ht="15.75">
      <c r="A74" s="87"/>
      <c r="B74" s="185" t="s">
        <v>130</v>
      </c>
      <c r="C74" s="186"/>
      <c r="D74" s="187"/>
      <c r="E74" s="17"/>
      <c r="F74" s="323">
        <f>+ROUND(+SUM(F72:F73),0)</f>
        <v>109491238</v>
      </c>
      <c r="G74" s="324">
        <f>+ROUND(+SUM(G72:G73),0)</f>
        <v>108241443</v>
      </c>
      <c r="H74" s="273"/>
      <c r="I74" s="323">
        <f>+ROUND(+SUM(I72:I73),0)</f>
        <v>0</v>
      </c>
      <c r="J74" s="324">
        <f>+ROUND(+SUM(J72:J73),0)</f>
        <v>0</v>
      </c>
      <c r="K74" s="273"/>
      <c r="L74" s="324">
        <f>+ROUND(+SUM(L72:L73),0)</f>
        <v>0</v>
      </c>
      <c r="M74" s="273"/>
      <c r="N74" s="325">
        <f>+ROUND(+SUM(N72:N73),0)</f>
        <v>108241443</v>
      </c>
      <c r="O74" s="45"/>
      <c r="P74" s="478" t="s">
        <v>211</v>
      </c>
      <c r="Q74" s="479"/>
      <c r="R74" s="480"/>
      <c r="S74" s="48"/>
      <c r="T74" s="2"/>
      <c r="U74" s="2"/>
      <c r="V74" s="2"/>
      <c r="W74" s="2"/>
      <c r="X74" s="2"/>
      <c r="Y74" s="2"/>
      <c r="Z74" s="2"/>
      <c r="AA74" s="2"/>
      <c r="AB74" s="2"/>
    </row>
    <row r="75" spans="1:28" s="3" customFormat="1" ht="6.75" customHeight="1">
      <c r="A75" s="87"/>
      <c r="B75" s="207"/>
      <c r="C75" s="208"/>
      <c r="D75" s="209"/>
      <c r="E75" s="17"/>
      <c r="F75" s="332"/>
      <c r="G75" s="333"/>
      <c r="H75" s="273"/>
      <c r="I75" s="332"/>
      <c r="J75" s="333"/>
      <c r="K75" s="273"/>
      <c r="L75" s="333"/>
      <c r="M75" s="273"/>
      <c r="N75" s="285"/>
      <c r="O75" s="45"/>
      <c r="P75" s="399"/>
      <c r="Q75" s="400"/>
      <c r="R75" s="401"/>
      <c r="S75" s="48"/>
      <c r="T75" s="2"/>
      <c r="U75" s="2"/>
      <c r="V75" s="2"/>
      <c r="W75" s="2"/>
      <c r="X75" s="2"/>
      <c r="Y75" s="2"/>
      <c r="Z75" s="2"/>
      <c r="AA75" s="2"/>
      <c r="AB75" s="2"/>
    </row>
    <row r="76" spans="1:28" s="3" customFormat="1" ht="16.5" thickBot="1">
      <c r="A76" s="87"/>
      <c r="B76" s="251" t="s">
        <v>139</v>
      </c>
      <c r="C76" s="221"/>
      <c r="D76" s="222"/>
      <c r="E76" s="17"/>
      <c r="F76" s="334">
        <f>+ROUND(F55+F62+F66+F70+F74,0)</f>
        <v>461360346</v>
      </c>
      <c r="G76" s="335">
        <f>+ROUND(G55+G62+G66+G70+G74,0)</f>
        <v>458376570</v>
      </c>
      <c r="H76" s="273"/>
      <c r="I76" s="334">
        <f>+ROUND(I55+I62+I66+I70+I74,0)</f>
        <v>0</v>
      </c>
      <c r="J76" s="335">
        <f>+ROUND(J55+J62+J66+J70+J74,0)</f>
        <v>6199252</v>
      </c>
      <c r="K76" s="273"/>
      <c r="L76" s="335">
        <f>+ROUND(L55+L62+L66+L70+L74,0)</f>
        <v>0</v>
      </c>
      <c r="M76" s="273"/>
      <c r="N76" s="336">
        <f>+ROUND(N55+N62+N66+N70+N74,0)</f>
        <v>464575822</v>
      </c>
      <c r="O76" s="45"/>
      <c r="P76" s="457" t="s">
        <v>212</v>
      </c>
      <c r="Q76" s="458"/>
      <c r="R76" s="459"/>
      <c r="S76" s="49"/>
      <c r="T76" s="8"/>
      <c r="U76" s="8"/>
      <c r="V76" s="8"/>
      <c r="W76" s="8"/>
      <c r="X76" s="8"/>
      <c r="Y76" s="8"/>
      <c r="Z76" s="9"/>
      <c r="AA76" s="8"/>
      <c r="AB76" s="8"/>
    </row>
    <row r="77" spans="1:28" s="3" customFormat="1" ht="15.75">
      <c r="A77" s="87"/>
      <c r="B77" s="238" t="s">
        <v>63</v>
      </c>
      <c r="C77" s="155"/>
      <c r="D77" s="161"/>
      <c r="E77" s="17"/>
      <c r="F77" s="275"/>
      <c r="G77" s="291"/>
      <c r="H77" s="273"/>
      <c r="I77" s="275"/>
      <c r="J77" s="291"/>
      <c r="K77" s="273"/>
      <c r="L77" s="291"/>
      <c r="M77" s="273"/>
      <c r="N77" s="292"/>
      <c r="O77" s="45"/>
      <c r="P77" s="238" t="s">
        <v>63</v>
      </c>
      <c r="Q77" s="173"/>
      <c r="R77" s="174"/>
      <c r="S77" s="48"/>
      <c r="T77" s="2"/>
      <c r="U77" s="2"/>
      <c r="V77" s="2"/>
      <c r="W77" s="2"/>
      <c r="X77" s="2"/>
      <c r="Y77" s="2"/>
      <c r="Z77" s="2"/>
      <c r="AA77" s="2"/>
      <c r="AB77" s="2"/>
    </row>
    <row r="78" spans="1:28" s="3" customFormat="1" ht="15.75">
      <c r="A78" s="87"/>
      <c r="B78" s="241" t="s">
        <v>62</v>
      </c>
      <c r="C78" s="194"/>
      <c r="D78" s="195"/>
      <c r="E78" s="17"/>
      <c r="F78" s="277">
        <v>427742914</v>
      </c>
      <c r="G78" s="278">
        <v>390219996</v>
      </c>
      <c r="H78" s="273"/>
      <c r="I78" s="277"/>
      <c r="J78" s="278">
        <v>46642879</v>
      </c>
      <c r="K78" s="273"/>
      <c r="L78" s="278"/>
      <c r="M78" s="273"/>
      <c r="N78" s="279">
        <f>+ROUND(+G78+J78+L78,0)</f>
        <v>436862875</v>
      </c>
      <c r="O78" s="45"/>
      <c r="P78" s="460" t="s">
        <v>193</v>
      </c>
      <c r="Q78" s="461"/>
      <c r="R78" s="462"/>
      <c r="S78" s="48"/>
      <c r="T78" s="2"/>
      <c r="U78" s="2"/>
      <c r="V78" s="2"/>
      <c r="W78" s="2"/>
      <c r="X78" s="2"/>
      <c r="Y78" s="2"/>
      <c r="Z78" s="2"/>
      <c r="AA78" s="2"/>
      <c r="AB78" s="2"/>
    </row>
    <row r="79" spans="1:28" s="3" customFormat="1" ht="15.75">
      <c r="A79" s="87"/>
      <c r="B79" s="237" t="s">
        <v>58</v>
      </c>
      <c r="C79" s="192"/>
      <c r="D79" s="193"/>
      <c r="E79" s="17"/>
      <c r="F79" s="283"/>
      <c r="G79" s="284"/>
      <c r="H79" s="273"/>
      <c r="I79" s="283"/>
      <c r="J79" s="284">
        <v>-35765610</v>
      </c>
      <c r="K79" s="273"/>
      <c r="L79" s="284"/>
      <c r="M79" s="273"/>
      <c r="N79" s="285">
        <f>+ROUND(+G79+J79+L79,0)</f>
        <v>-35765610</v>
      </c>
      <c r="O79" s="45"/>
      <c r="P79" s="454" t="s">
        <v>194</v>
      </c>
      <c r="Q79" s="455"/>
      <c r="R79" s="456"/>
      <c r="S79" s="48"/>
      <c r="T79" s="2"/>
      <c r="U79" s="2"/>
      <c r="V79" s="2"/>
      <c r="W79" s="2"/>
      <c r="X79" s="2"/>
      <c r="Y79" s="2"/>
      <c r="Z79" s="2"/>
      <c r="AA79" s="2"/>
      <c r="AB79" s="2"/>
    </row>
    <row r="80" spans="1:28" s="3" customFormat="1" ht="16.5" thickBot="1">
      <c r="A80" s="87"/>
      <c r="B80" s="252" t="s">
        <v>87</v>
      </c>
      <c r="C80" s="179"/>
      <c r="D80" s="180"/>
      <c r="E80" s="17"/>
      <c r="F80" s="337">
        <f>+ROUND(F78+F79,0)</f>
        <v>427742914</v>
      </c>
      <c r="G80" s="338">
        <f>+ROUND(G78+G79,0)</f>
        <v>390219996</v>
      </c>
      <c r="H80" s="273"/>
      <c r="I80" s="337">
        <f>+ROUND(I78+I79,0)</f>
        <v>0</v>
      </c>
      <c r="J80" s="338">
        <f>+ROUND(J78+J79,0)</f>
        <v>10877269</v>
      </c>
      <c r="K80" s="273"/>
      <c r="L80" s="338">
        <f>+ROUND(L78+L79,0)</f>
        <v>0</v>
      </c>
      <c r="M80" s="273"/>
      <c r="N80" s="339">
        <f>+ROUND(N78+N79,0)</f>
        <v>401097265</v>
      </c>
      <c r="O80" s="45"/>
      <c r="P80" s="475" t="s">
        <v>213</v>
      </c>
      <c r="Q80" s="476"/>
      <c r="R80" s="477"/>
      <c r="S80" s="49"/>
      <c r="T80" s="8"/>
      <c r="U80" s="8"/>
      <c r="V80" s="8"/>
      <c r="W80" s="8"/>
      <c r="X80" s="8"/>
      <c r="Y80" s="8"/>
      <c r="Z80" s="9"/>
      <c r="AA80" s="8"/>
      <c r="AB80" s="8"/>
    </row>
    <row r="81" spans="1:28" s="3" customFormat="1" ht="16.5" customHeight="1" thickBot="1">
      <c r="A81" s="87"/>
      <c r="B81" s="515">
        <f>+IF(+SUM(F81:N81)=0,0,"Контрола: дефицит/излишък = финансиране с обратен знак (Г. + Д. = 0)")</f>
        <v>0</v>
      </c>
      <c r="C81" s="516"/>
      <c r="D81" s="517"/>
      <c r="E81" s="17"/>
      <c r="F81" s="127">
        <f>+ROUND(F82,0)+ROUND(F83,0)</f>
        <v>0</v>
      </c>
      <c r="G81" s="128">
        <f>+ROUND(G82,0)+ROUND(G83,0)</f>
        <v>0</v>
      </c>
      <c r="H81" s="17"/>
      <c r="I81" s="127">
        <f>+ROUND(I82,0)+ROUND(I83,0)</f>
        <v>0</v>
      </c>
      <c r="J81" s="128">
        <f>+ROUND(J82,0)+ROUND(J83,0)</f>
        <v>0</v>
      </c>
      <c r="K81" s="17"/>
      <c r="L81" s="128">
        <f>+ROUND(L82,0)+ROUND(L83,0)</f>
        <v>0</v>
      </c>
      <c r="M81" s="17"/>
      <c r="N81" s="129">
        <f>+ROUND(N82,0)+ROUND(N83,0)</f>
        <v>0</v>
      </c>
      <c r="O81" s="45"/>
      <c r="P81" s="402"/>
      <c r="Q81" s="403"/>
      <c r="R81" s="404"/>
      <c r="S81" s="48"/>
      <c r="T81" s="2"/>
      <c r="U81" s="2"/>
      <c r="V81" s="2"/>
      <c r="W81" s="2"/>
      <c r="X81" s="2"/>
      <c r="Y81" s="2"/>
      <c r="Z81" s="2"/>
      <c r="AA81" s="2"/>
      <c r="AB81" s="2"/>
    </row>
    <row r="82" spans="1:28" s="3" customFormat="1" ht="19.5" thickTop="1">
      <c r="A82" s="87"/>
      <c r="B82" s="259" t="s">
        <v>103</v>
      </c>
      <c r="C82" s="175"/>
      <c r="D82" s="176"/>
      <c r="E82" s="17"/>
      <c r="F82" s="362">
        <f>+ROUND(F47,0)-ROUND(F76,0)+ROUND(F80,0)</f>
        <v>10261214</v>
      </c>
      <c r="G82" s="363">
        <f>+ROUND(G47,0)-ROUND(G76,0)+ROUND(G80,0)</f>
        <v>-27771616</v>
      </c>
      <c r="H82" s="273"/>
      <c r="I82" s="362">
        <f>+ROUND(I47,0)-ROUND(I76,0)+ROUND(I80,0)</f>
        <v>0</v>
      </c>
      <c r="J82" s="363">
        <f>+ROUND(J47,0)-ROUND(J76,0)+ROUND(J80,0)</f>
        <v>5275742</v>
      </c>
      <c r="K82" s="273"/>
      <c r="L82" s="363">
        <f>+ROUND(L47,0)-ROUND(L76,0)+ROUND(L80,0)</f>
        <v>2</v>
      </c>
      <c r="M82" s="273"/>
      <c r="N82" s="364">
        <f>+ROUND(N47,0)-ROUND(N76,0)+ROUND(N80,0)</f>
        <v>-22495872</v>
      </c>
      <c r="O82" s="46"/>
      <c r="P82" s="405" t="s">
        <v>103</v>
      </c>
      <c r="Q82" s="406"/>
      <c r="R82" s="407"/>
      <c r="S82" s="49"/>
      <c r="T82" s="8"/>
      <c r="U82" s="8"/>
      <c r="V82" s="8"/>
      <c r="W82" s="8"/>
      <c r="X82" s="8"/>
      <c r="Y82" s="8"/>
      <c r="Z82" s="9"/>
      <c r="AA82" s="8"/>
      <c r="AB82" s="8"/>
    </row>
    <row r="83" spans="1:28" s="3" customFormat="1" ht="19.5" thickBot="1">
      <c r="A83" s="87"/>
      <c r="B83" s="260" t="s">
        <v>97</v>
      </c>
      <c r="C83" s="177"/>
      <c r="D83" s="178"/>
      <c r="E83" s="90"/>
      <c r="F83" s="365">
        <f>+ROUND(F100,0)+ROUND(F119,0)+ROUND(F125,0)-ROUND(F130,0)</f>
        <v>-10261214</v>
      </c>
      <c r="G83" s="366">
        <f>+ROUND(G100,0)+ROUND(G119,0)+ROUND(G125,0)-ROUND(G130,0)</f>
        <v>27771616</v>
      </c>
      <c r="H83" s="273"/>
      <c r="I83" s="365">
        <f>+ROUND(I100,0)+ROUND(I119,0)+ROUND(I125,0)-ROUND(I130,0)</f>
        <v>0</v>
      </c>
      <c r="J83" s="366">
        <f>+ROUND(J100,0)+ROUND(J119,0)+ROUND(J125,0)-ROUND(J130,0)</f>
        <v>-5275742</v>
      </c>
      <c r="K83" s="273"/>
      <c r="L83" s="366">
        <f>+ROUND(L100,0)+ROUND(L119,0)+ROUND(L125,0)-ROUND(L130,0)</f>
        <v>-2</v>
      </c>
      <c r="M83" s="273"/>
      <c r="N83" s="367">
        <f>+ROUND(N100,0)+ROUND(N119,0)+ROUND(N125,0)-ROUND(N130,0)</f>
        <v>22495872</v>
      </c>
      <c r="O83" s="46"/>
      <c r="P83" s="408" t="s">
        <v>97</v>
      </c>
      <c r="Q83" s="409"/>
      <c r="R83" s="410"/>
      <c r="S83" s="49"/>
      <c r="T83" s="8"/>
      <c r="U83" s="8"/>
      <c r="V83" s="8"/>
      <c r="W83" s="8"/>
      <c r="X83" s="8"/>
      <c r="Y83" s="8"/>
      <c r="Z83" s="9"/>
      <c r="AA83" s="8"/>
      <c r="AB83" s="8"/>
    </row>
    <row r="84" spans="1:28" s="3" customFormat="1" ht="16.5" thickTop="1">
      <c r="A84" s="87"/>
      <c r="B84" s="238" t="s">
        <v>82</v>
      </c>
      <c r="C84" s="173"/>
      <c r="D84" s="174"/>
      <c r="E84" s="17"/>
      <c r="F84" s="272"/>
      <c r="G84" s="289"/>
      <c r="H84" s="273"/>
      <c r="I84" s="272"/>
      <c r="J84" s="289"/>
      <c r="K84" s="273"/>
      <c r="L84" s="289"/>
      <c r="M84" s="273"/>
      <c r="N84" s="290"/>
      <c r="O84" s="45"/>
      <c r="P84" s="238" t="s">
        <v>82</v>
      </c>
      <c r="Q84" s="173"/>
      <c r="R84" s="174"/>
      <c r="S84" s="48"/>
      <c r="T84" s="2"/>
      <c r="U84" s="2"/>
      <c r="V84" s="2"/>
      <c r="W84" s="2"/>
      <c r="X84" s="2"/>
      <c r="Y84" s="2"/>
      <c r="Z84" s="2"/>
      <c r="AA84" s="2"/>
      <c r="AB84" s="2"/>
    </row>
    <row r="85" spans="1:28" s="3" customFormat="1" ht="15.75">
      <c r="A85" s="87"/>
      <c r="B85" s="239" t="s">
        <v>90</v>
      </c>
      <c r="C85" s="188"/>
      <c r="D85" s="189"/>
      <c r="E85" s="17"/>
      <c r="F85" s="316"/>
      <c r="G85" s="317"/>
      <c r="H85" s="273"/>
      <c r="I85" s="316"/>
      <c r="J85" s="317"/>
      <c r="K85" s="273"/>
      <c r="L85" s="317"/>
      <c r="M85" s="273"/>
      <c r="N85" s="279"/>
      <c r="O85" s="45"/>
      <c r="P85" s="239" t="s">
        <v>90</v>
      </c>
      <c r="Q85" s="188"/>
      <c r="R85" s="189"/>
      <c r="S85" s="48"/>
      <c r="T85" s="2"/>
      <c r="U85" s="2"/>
      <c r="V85" s="2"/>
      <c r="W85" s="2"/>
      <c r="X85" s="2"/>
      <c r="Y85" s="2"/>
      <c r="Z85" s="2"/>
      <c r="AA85" s="2"/>
      <c r="AB85" s="2"/>
    </row>
    <row r="86" spans="1:28" s="3" customFormat="1" ht="15.75">
      <c r="A86" s="87"/>
      <c r="B86" s="236" t="s">
        <v>91</v>
      </c>
      <c r="C86" s="190"/>
      <c r="D86" s="191"/>
      <c r="E86" s="17"/>
      <c r="F86" s="280"/>
      <c r="G86" s="281"/>
      <c r="H86" s="273"/>
      <c r="I86" s="280"/>
      <c r="J86" s="281"/>
      <c r="K86" s="273"/>
      <c r="L86" s="281"/>
      <c r="M86" s="273"/>
      <c r="N86" s="282">
        <f>+ROUND(+G86+J86+L86,0)</f>
        <v>0</v>
      </c>
      <c r="O86" s="45"/>
      <c r="P86" s="460" t="s">
        <v>214</v>
      </c>
      <c r="Q86" s="461"/>
      <c r="R86" s="462"/>
      <c r="S86" s="48"/>
      <c r="T86" s="2"/>
      <c r="U86" s="2"/>
      <c r="V86" s="2"/>
      <c r="W86" s="2"/>
      <c r="X86" s="2"/>
      <c r="Y86" s="2"/>
      <c r="Z86" s="2"/>
      <c r="AA86" s="2"/>
      <c r="AB86" s="2"/>
    </row>
    <row r="87" spans="1:28" s="3" customFormat="1" ht="15.75">
      <c r="A87" s="87"/>
      <c r="B87" s="237" t="s">
        <v>89</v>
      </c>
      <c r="C87" s="192"/>
      <c r="D87" s="193"/>
      <c r="E87" s="17"/>
      <c r="F87" s="283"/>
      <c r="G87" s="284">
        <v>8599</v>
      </c>
      <c r="H87" s="273"/>
      <c r="I87" s="283"/>
      <c r="J87" s="284"/>
      <c r="K87" s="273"/>
      <c r="L87" s="284"/>
      <c r="M87" s="273"/>
      <c r="N87" s="285">
        <f>+ROUND(+G87+J87+L87,0)</f>
        <v>8599</v>
      </c>
      <c r="O87" s="45"/>
      <c r="P87" s="454" t="s">
        <v>215</v>
      </c>
      <c r="Q87" s="455"/>
      <c r="R87" s="456"/>
      <c r="S87" s="48"/>
      <c r="T87" s="2"/>
      <c r="U87" s="2"/>
      <c r="V87" s="2"/>
      <c r="W87" s="2"/>
      <c r="X87" s="2"/>
      <c r="Y87" s="2"/>
      <c r="Z87" s="2"/>
      <c r="AA87" s="2"/>
      <c r="AB87" s="2"/>
    </row>
    <row r="88" spans="1:28" s="3" customFormat="1" ht="15.75">
      <c r="A88" s="87"/>
      <c r="B88" s="182" t="s">
        <v>131</v>
      </c>
      <c r="C88" s="183"/>
      <c r="D88" s="184"/>
      <c r="E88" s="17"/>
      <c r="F88" s="286">
        <f>+ROUND(+SUM(F86:F87),0)</f>
        <v>0</v>
      </c>
      <c r="G88" s="287">
        <f>+ROUND(+SUM(G86:G87),0)</f>
        <v>8599</v>
      </c>
      <c r="H88" s="273"/>
      <c r="I88" s="286">
        <f>+ROUND(+SUM(I86:I87),0)</f>
        <v>0</v>
      </c>
      <c r="J88" s="287">
        <f>+ROUND(+SUM(J86:J87),0)</f>
        <v>0</v>
      </c>
      <c r="K88" s="273"/>
      <c r="L88" s="287">
        <f>+ROUND(+SUM(L86:L87),0)</f>
        <v>0</v>
      </c>
      <c r="M88" s="273"/>
      <c r="N88" s="288">
        <f>+ROUND(+SUM(N86:N87),0)</f>
        <v>8599</v>
      </c>
      <c r="O88" s="45"/>
      <c r="P88" s="478" t="s">
        <v>216</v>
      </c>
      <c r="Q88" s="479"/>
      <c r="R88" s="480"/>
      <c r="S88" s="48"/>
      <c r="T88" s="2"/>
      <c r="U88" s="2"/>
      <c r="V88" s="2"/>
      <c r="W88" s="2"/>
      <c r="X88" s="2"/>
      <c r="Y88" s="2"/>
      <c r="Z88" s="2"/>
      <c r="AA88" s="2"/>
      <c r="AB88" s="2"/>
    </row>
    <row r="89" spans="1:28" s="3" customFormat="1" ht="15.75">
      <c r="A89" s="87"/>
      <c r="B89" s="240" t="s">
        <v>73</v>
      </c>
      <c r="C89" s="156"/>
      <c r="D89" s="162"/>
      <c r="E89" s="17"/>
      <c r="F89" s="272"/>
      <c r="G89" s="289"/>
      <c r="H89" s="273"/>
      <c r="I89" s="272"/>
      <c r="J89" s="289"/>
      <c r="K89" s="273"/>
      <c r="L89" s="289"/>
      <c r="M89" s="273"/>
      <c r="N89" s="290"/>
      <c r="O89" s="45"/>
      <c r="P89" s="240" t="s">
        <v>73</v>
      </c>
      <c r="Q89" s="156"/>
      <c r="R89" s="162"/>
      <c r="S89" s="48"/>
      <c r="T89" s="2"/>
      <c r="U89" s="2"/>
      <c r="V89" s="2"/>
      <c r="W89" s="2"/>
      <c r="X89" s="2"/>
      <c r="Y89" s="2"/>
      <c r="Z89" s="2"/>
      <c r="AA89" s="2"/>
      <c r="AB89" s="2"/>
    </row>
    <row r="90" spans="1:28" s="3" customFormat="1" ht="15.75">
      <c r="A90" s="87"/>
      <c r="B90" s="241" t="s">
        <v>76</v>
      </c>
      <c r="C90" s="194"/>
      <c r="D90" s="195"/>
      <c r="E90" s="17"/>
      <c r="F90" s="277"/>
      <c r="G90" s="278"/>
      <c r="H90" s="273"/>
      <c r="I90" s="277"/>
      <c r="J90" s="278"/>
      <c r="K90" s="273"/>
      <c r="L90" s="278"/>
      <c r="M90" s="273"/>
      <c r="N90" s="279">
        <f>+ROUND(+G90+J90+L90,0)</f>
        <v>0</v>
      </c>
      <c r="O90" s="45"/>
      <c r="P90" s="460" t="s">
        <v>217</v>
      </c>
      <c r="Q90" s="461"/>
      <c r="R90" s="462"/>
      <c r="S90" s="48"/>
      <c r="T90" s="2"/>
      <c r="U90" s="2"/>
      <c r="V90" s="2"/>
      <c r="W90" s="2"/>
      <c r="X90" s="2"/>
      <c r="Y90" s="2"/>
      <c r="Z90" s="2"/>
      <c r="AA90" s="2"/>
      <c r="AB90" s="2"/>
    </row>
    <row r="91" spans="1:28" s="3" customFormat="1" ht="15.75">
      <c r="A91" s="87"/>
      <c r="B91" s="236" t="s">
        <v>92</v>
      </c>
      <c r="C91" s="190"/>
      <c r="D91" s="191"/>
      <c r="E91" s="17"/>
      <c r="F91" s="283"/>
      <c r="G91" s="284">
        <v>261111</v>
      </c>
      <c r="H91" s="273"/>
      <c r="I91" s="283"/>
      <c r="J91" s="284"/>
      <c r="K91" s="273"/>
      <c r="L91" s="284"/>
      <c r="M91" s="273"/>
      <c r="N91" s="285">
        <f>+ROUND(+G91+J91+L91,0)</f>
        <v>261111</v>
      </c>
      <c r="O91" s="45"/>
      <c r="P91" s="454" t="s">
        <v>218</v>
      </c>
      <c r="Q91" s="455"/>
      <c r="R91" s="456"/>
      <c r="S91" s="48"/>
      <c r="T91" s="2"/>
      <c r="U91" s="2"/>
      <c r="V91" s="2"/>
      <c r="W91" s="2"/>
      <c r="X91" s="2"/>
      <c r="Y91" s="2"/>
      <c r="Z91" s="2"/>
      <c r="AA91" s="2"/>
      <c r="AB91" s="2"/>
    </row>
    <row r="92" spans="1:28" s="3" customFormat="1" ht="15.75">
      <c r="A92" s="87"/>
      <c r="B92" s="236" t="s">
        <v>120</v>
      </c>
      <c r="C92" s="190"/>
      <c r="D92" s="191"/>
      <c r="E92" s="17"/>
      <c r="F92" s="280"/>
      <c r="G92" s="281"/>
      <c r="H92" s="273"/>
      <c r="I92" s="280"/>
      <c r="J92" s="281"/>
      <c r="K92" s="273"/>
      <c r="L92" s="281"/>
      <c r="M92" s="273"/>
      <c r="N92" s="282">
        <f>+ROUND(+G92+J92+L92,0)</f>
        <v>0</v>
      </c>
      <c r="O92" s="45"/>
      <c r="P92" s="454" t="s">
        <v>219</v>
      </c>
      <c r="Q92" s="455"/>
      <c r="R92" s="456"/>
      <c r="S92" s="48"/>
      <c r="T92" s="2"/>
      <c r="U92" s="2"/>
      <c r="V92" s="2"/>
      <c r="W92" s="2"/>
      <c r="X92" s="2"/>
      <c r="Y92" s="2"/>
      <c r="Z92" s="2"/>
      <c r="AA92" s="2"/>
      <c r="AB92" s="2"/>
    </row>
    <row r="93" spans="1:28" s="3" customFormat="1" ht="15.75">
      <c r="A93" s="87"/>
      <c r="B93" s="255" t="s">
        <v>121</v>
      </c>
      <c r="C93" s="223"/>
      <c r="D93" s="224"/>
      <c r="E93" s="17"/>
      <c r="F93" s="321"/>
      <c r="G93" s="322"/>
      <c r="H93" s="273"/>
      <c r="I93" s="321"/>
      <c r="J93" s="322"/>
      <c r="K93" s="273"/>
      <c r="L93" s="322"/>
      <c r="M93" s="273"/>
      <c r="N93" s="292">
        <f>+ROUND(+G93+J93+L93,0)</f>
        <v>0</v>
      </c>
      <c r="O93" s="45"/>
      <c r="P93" s="487" t="s">
        <v>220</v>
      </c>
      <c r="Q93" s="488"/>
      <c r="R93" s="489"/>
      <c r="S93" s="48"/>
      <c r="T93" s="2"/>
      <c r="U93" s="2"/>
      <c r="V93" s="2"/>
      <c r="W93" s="2"/>
      <c r="X93" s="2"/>
      <c r="Y93" s="2"/>
      <c r="Z93" s="2"/>
      <c r="AA93" s="2"/>
      <c r="AB93" s="2"/>
    </row>
    <row r="94" spans="1:28" s="3" customFormat="1" ht="15.75">
      <c r="A94" s="87"/>
      <c r="B94" s="182" t="s">
        <v>132</v>
      </c>
      <c r="C94" s="183"/>
      <c r="D94" s="184"/>
      <c r="E94" s="17"/>
      <c r="F94" s="286">
        <f>+ROUND(+SUM(F90:F93),0)</f>
        <v>0</v>
      </c>
      <c r="G94" s="287">
        <f>+ROUND(+SUM(G90:G93),0)</f>
        <v>261111</v>
      </c>
      <c r="H94" s="273"/>
      <c r="I94" s="286">
        <f>+ROUND(+SUM(I90:I93),0)</f>
        <v>0</v>
      </c>
      <c r="J94" s="287">
        <f>+ROUND(+SUM(J90:J93),0)</f>
        <v>0</v>
      </c>
      <c r="K94" s="273"/>
      <c r="L94" s="287">
        <f>+ROUND(+SUM(L90:L93),0)</f>
        <v>0</v>
      </c>
      <c r="M94" s="273"/>
      <c r="N94" s="288">
        <f>+ROUND(+SUM(N90:N93),0)</f>
        <v>261111</v>
      </c>
      <c r="O94" s="45"/>
      <c r="P94" s="478" t="s">
        <v>221</v>
      </c>
      <c r="Q94" s="479"/>
      <c r="R94" s="480"/>
      <c r="S94" s="48"/>
      <c r="T94" s="2"/>
      <c r="U94" s="2"/>
      <c r="V94" s="2"/>
      <c r="W94" s="2"/>
      <c r="X94" s="2"/>
      <c r="Y94" s="2"/>
      <c r="Z94" s="2"/>
      <c r="AA94" s="2"/>
      <c r="AB94" s="2"/>
    </row>
    <row r="95" spans="1:28" s="3" customFormat="1" ht="15.75">
      <c r="A95" s="87"/>
      <c r="B95" s="240" t="s">
        <v>74</v>
      </c>
      <c r="C95" s="156"/>
      <c r="D95" s="162"/>
      <c r="E95" s="17"/>
      <c r="F95" s="272"/>
      <c r="G95" s="289"/>
      <c r="H95" s="273"/>
      <c r="I95" s="272"/>
      <c r="J95" s="289"/>
      <c r="K95" s="273"/>
      <c r="L95" s="289"/>
      <c r="M95" s="273"/>
      <c r="N95" s="290"/>
      <c r="O95" s="45"/>
      <c r="P95" s="240" t="s">
        <v>74</v>
      </c>
      <c r="Q95" s="156"/>
      <c r="R95" s="162"/>
      <c r="S95" s="48"/>
      <c r="T95" s="2"/>
      <c r="U95" s="2"/>
      <c r="V95" s="2"/>
      <c r="W95" s="2"/>
      <c r="X95" s="2"/>
      <c r="Y95" s="2"/>
      <c r="Z95" s="2"/>
      <c r="AA95" s="2"/>
      <c r="AB95" s="2"/>
    </row>
    <row r="96" spans="1:28" s="3" customFormat="1" ht="15.75">
      <c r="A96" s="87"/>
      <c r="B96" s="241" t="s">
        <v>93</v>
      </c>
      <c r="C96" s="194"/>
      <c r="D96" s="195"/>
      <c r="E96" s="17"/>
      <c r="F96" s="277"/>
      <c r="G96" s="278"/>
      <c r="H96" s="273"/>
      <c r="I96" s="277"/>
      <c r="J96" s="278"/>
      <c r="K96" s="273"/>
      <c r="L96" s="278"/>
      <c r="M96" s="273"/>
      <c r="N96" s="279">
        <f>+ROUND(+G96+J96+L96,0)</f>
        <v>0</v>
      </c>
      <c r="O96" s="45"/>
      <c r="P96" s="460" t="s">
        <v>222</v>
      </c>
      <c r="Q96" s="461"/>
      <c r="R96" s="462"/>
      <c r="S96" s="48"/>
      <c r="T96" s="2"/>
      <c r="U96" s="2"/>
      <c r="V96" s="2"/>
      <c r="W96" s="2"/>
      <c r="X96" s="2"/>
      <c r="Y96" s="2"/>
      <c r="Z96" s="2"/>
      <c r="AA96" s="2"/>
      <c r="AB96" s="2"/>
    </row>
    <row r="97" spans="1:28" s="3" customFormat="1" ht="15.75">
      <c r="A97" s="87"/>
      <c r="B97" s="237" t="s">
        <v>75</v>
      </c>
      <c r="C97" s="192"/>
      <c r="D97" s="193"/>
      <c r="E97" s="17"/>
      <c r="F97" s="283"/>
      <c r="G97" s="284">
        <v>7287</v>
      </c>
      <c r="H97" s="273"/>
      <c r="I97" s="283"/>
      <c r="J97" s="284"/>
      <c r="K97" s="273"/>
      <c r="L97" s="284"/>
      <c r="M97" s="273"/>
      <c r="N97" s="285">
        <f>+ROUND(+G97+J97+L97,0)</f>
        <v>7287</v>
      </c>
      <c r="O97" s="45"/>
      <c r="P97" s="454" t="s">
        <v>223</v>
      </c>
      <c r="Q97" s="455"/>
      <c r="R97" s="456"/>
      <c r="S97" s="48"/>
      <c r="T97" s="2"/>
      <c r="U97" s="2"/>
      <c r="V97" s="2"/>
      <c r="W97" s="2"/>
      <c r="X97" s="2"/>
      <c r="Y97" s="2"/>
      <c r="Z97" s="2"/>
      <c r="AA97" s="2"/>
      <c r="AB97" s="2"/>
    </row>
    <row r="98" spans="1:28" s="3" customFormat="1" ht="15.75">
      <c r="A98" s="87"/>
      <c r="B98" s="182" t="s">
        <v>133</v>
      </c>
      <c r="C98" s="183"/>
      <c r="D98" s="184"/>
      <c r="E98" s="17"/>
      <c r="F98" s="286">
        <f>+ROUND(+SUM(F96:F97),0)</f>
        <v>0</v>
      </c>
      <c r="G98" s="287">
        <f>+ROUND(+SUM(G96:G97),0)</f>
        <v>7287</v>
      </c>
      <c r="H98" s="273"/>
      <c r="I98" s="286">
        <f>+ROUND(+SUM(I96:I97),0)</f>
        <v>0</v>
      </c>
      <c r="J98" s="287">
        <f>+ROUND(+SUM(J96:J97),0)</f>
        <v>0</v>
      </c>
      <c r="K98" s="273"/>
      <c r="L98" s="287">
        <f>+ROUND(+SUM(L96:L97),0)</f>
        <v>0</v>
      </c>
      <c r="M98" s="273"/>
      <c r="N98" s="288">
        <f>+ROUND(+SUM(N96:N97),0)</f>
        <v>7287</v>
      </c>
      <c r="O98" s="45"/>
      <c r="P98" s="478" t="s">
        <v>224</v>
      </c>
      <c r="Q98" s="479"/>
      <c r="R98" s="480"/>
      <c r="S98" s="48"/>
      <c r="T98" s="2"/>
      <c r="U98" s="2"/>
      <c r="V98" s="2"/>
      <c r="W98" s="2"/>
      <c r="X98" s="2"/>
      <c r="Y98" s="2"/>
      <c r="Z98" s="2"/>
      <c r="AA98" s="2"/>
      <c r="AB98" s="2"/>
    </row>
    <row r="99" spans="1:28" s="3" customFormat="1" ht="8.25" customHeight="1">
      <c r="A99" s="87"/>
      <c r="B99" s="218"/>
      <c r="C99" s="197"/>
      <c r="D99" s="198"/>
      <c r="E99" s="17"/>
      <c r="F99" s="316"/>
      <c r="G99" s="317"/>
      <c r="H99" s="273"/>
      <c r="I99" s="316"/>
      <c r="J99" s="317"/>
      <c r="K99" s="273"/>
      <c r="L99" s="317"/>
      <c r="M99" s="273"/>
      <c r="N99" s="279"/>
      <c r="O99" s="45"/>
      <c r="P99" s="393"/>
      <c r="Q99" s="394"/>
      <c r="R99" s="395"/>
      <c r="S99" s="48"/>
      <c r="T99" s="2"/>
      <c r="U99" s="2"/>
      <c r="V99" s="2"/>
      <c r="W99" s="2"/>
      <c r="X99" s="2"/>
      <c r="Y99" s="2"/>
      <c r="Z99" s="2"/>
      <c r="AA99" s="2"/>
      <c r="AB99" s="2"/>
    </row>
    <row r="100" spans="1:28" s="3" customFormat="1" ht="16.5" thickBot="1">
      <c r="A100" s="87"/>
      <c r="B100" s="249" t="s">
        <v>85</v>
      </c>
      <c r="C100" s="219"/>
      <c r="D100" s="220"/>
      <c r="E100" s="17"/>
      <c r="F100" s="318">
        <f>+ROUND(F88+F94+F98,0)</f>
        <v>0</v>
      </c>
      <c r="G100" s="319">
        <f>+ROUND(G88+G94+G98,0)</f>
        <v>276997</v>
      </c>
      <c r="H100" s="273"/>
      <c r="I100" s="318">
        <f>+ROUND(I88+I94+I98,0)</f>
        <v>0</v>
      </c>
      <c r="J100" s="319">
        <f>+ROUND(J88+J94+J98,0)</f>
        <v>0</v>
      </c>
      <c r="K100" s="273"/>
      <c r="L100" s="319">
        <f>+ROUND(L88+L94+L98,0)</f>
        <v>0</v>
      </c>
      <c r="M100" s="273"/>
      <c r="N100" s="320">
        <f>+ROUND(N88+N94+N98,0)</f>
        <v>276997</v>
      </c>
      <c r="O100" s="125"/>
      <c r="P100" s="490" t="s">
        <v>225</v>
      </c>
      <c r="Q100" s="491"/>
      <c r="R100" s="492"/>
      <c r="S100" s="48"/>
      <c r="T100" s="2"/>
      <c r="U100" s="80" t="s">
        <v>26</v>
      </c>
      <c r="V100" s="81"/>
      <c r="W100" s="2"/>
      <c r="X100" s="2"/>
      <c r="Y100" s="2"/>
      <c r="Z100" s="2"/>
      <c r="AA100" s="2"/>
      <c r="AB100" s="2"/>
    </row>
    <row r="101" spans="1:28" s="3" customFormat="1" ht="15.75">
      <c r="A101" s="87"/>
      <c r="B101" s="238" t="s">
        <v>83</v>
      </c>
      <c r="C101" s="173"/>
      <c r="D101" s="174"/>
      <c r="E101" s="17"/>
      <c r="F101" s="275"/>
      <c r="G101" s="291"/>
      <c r="H101" s="273"/>
      <c r="I101" s="275"/>
      <c r="J101" s="291"/>
      <c r="K101" s="273"/>
      <c r="L101" s="291"/>
      <c r="M101" s="273"/>
      <c r="N101" s="292"/>
      <c r="O101" s="45"/>
      <c r="P101" s="411" t="s">
        <v>83</v>
      </c>
      <c r="Q101" s="370"/>
      <c r="R101" s="412"/>
      <c r="S101" s="48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s="3" customFormat="1" ht="15.75">
      <c r="A102" s="87"/>
      <c r="B102" s="239" t="s">
        <v>66</v>
      </c>
      <c r="C102" s="188"/>
      <c r="D102" s="189"/>
      <c r="E102" s="17"/>
      <c r="F102" s="316"/>
      <c r="G102" s="317"/>
      <c r="H102" s="273"/>
      <c r="I102" s="316"/>
      <c r="J102" s="317"/>
      <c r="K102" s="273"/>
      <c r="L102" s="317"/>
      <c r="M102" s="273"/>
      <c r="N102" s="279"/>
      <c r="O102" s="45"/>
      <c r="P102" s="413" t="s">
        <v>66</v>
      </c>
      <c r="Q102" s="414"/>
      <c r="R102" s="415"/>
      <c r="S102" s="48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s="3" customFormat="1" ht="15.75">
      <c r="A103" s="87"/>
      <c r="B103" s="236" t="s">
        <v>77</v>
      </c>
      <c r="C103" s="190"/>
      <c r="D103" s="191"/>
      <c r="E103" s="17"/>
      <c r="F103" s="280"/>
      <c r="G103" s="281"/>
      <c r="H103" s="273"/>
      <c r="I103" s="280"/>
      <c r="J103" s="281"/>
      <c r="K103" s="273"/>
      <c r="L103" s="281"/>
      <c r="M103" s="273"/>
      <c r="N103" s="282">
        <f>+ROUND(+G103+J103+L103,0)</f>
        <v>0</v>
      </c>
      <c r="O103" s="45"/>
      <c r="P103" s="460" t="s">
        <v>226</v>
      </c>
      <c r="Q103" s="461"/>
      <c r="R103" s="462"/>
      <c r="S103" s="48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s="3" customFormat="1" ht="15.75">
      <c r="A104" s="87"/>
      <c r="B104" s="237" t="s">
        <v>78</v>
      </c>
      <c r="C104" s="192"/>
      <c r="D104" s="193"/>
      <c r="E104" s="17"/>
      <c r="F104" s="283"/>
      <c r="G104" s="284"/>
      <c r="H104" s="273"/>
      <c r="I104" s="283"/>
      <c r="J104" s="284"/>
      <c r="K104" s="273"/>
      <c r="L104" s="284"/>
      <c r="M104" s="273"/>
      <c r="N104" s="285">
        <f>+ROUND(+G104+J104+L104,0)</f>
        <v>0</v>
      </c>
      <c r="O104" s="45"/>
      <c r="P104" s="454" t="s">
        <v>227</v>
      </c>
      <c r="Q104" s="455"/>
      <c r="R104" s="456"/>
      <c r="S104" s="48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s="3" customFormat="1" ht="15.75">
      <c r="A105" s="87"/>
      <c r="B105" s="185" t="s">
        <v>134</v>
      </c>
      <c r="C105" s="186"/>
      <c r="D105" s="187"/>
      <c r="E105" s="17"/>
      <c r="F105" s="323">
        <f>+ROUND(+SUM(F103:F104),0)</f>
        <v>0</v>
      </c>
      <c r="G105" s="324">
        <f>+ROUND(+SUM(G103:G104),0)</f>
        <v>0</v>
      </c>
      <c r="H105" s="273"/>
      <c r="I105" s="323">
        <f>+ROUND(+SUM(I103:I104),0)</f>
        <v>0</v>
      </c>
      <c r="J105" s="324">
        <f>+ROUND(+SUM(J103:J104),0)</f>
        <v>0</v>
      </c>
      <c r="K105" s="273"/>
      <c r="L105" s="324">
        <f>+ROUND(+SUM(L103:L104),0)</f>
        <v>0</v>
      </c>
      <c r="M105" s="273"/>
      <c r="N105" s="325">
        <f>+ROUND(+SUM(N103:N104),0)</f>
        <v>0</v>
      </c>
      <c r="O105" s="45"/>
      <c r="P105" s="478" t="s">
        <v>228</v>
      </c>
      <c r="Q105" s="479"/>
      <c r="R105" s="480"/>
      <c r="S105" s="48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s="3" customFormat="1" ht="15.75">
      <c r="A106" s="87"/>
      <c r="B106" s="240" t="s">
        <v>70</v>
      </c>
      <c r="C106" s="156"/>
      <c r="D106" s="162"/>
      <c r="E106" s="17"/>
      <c r="F106" s="272"/>
      <c r="G106" s="289"/>
      <c r="H106" s="273"/>
      <c r="I106" s="272"/>
      <c r="J106" s="289"/>
      <c r="K106" s="273"/>
      <c r="L106" s="289"/>
      <c r="M106" s="273"/>
      <c r="N106" s="290"/>
      <c r="O106" s="45"/>
      <c r="P106" s="416" t="s">
        <v>70</v>
      </c>
      <c r="Q106" s="371"/>
      <c r="R106" s="417"/>
      <c r="S106" s="48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s="3" customFormat="1" ht="15.75">
      <c r="A107" s="87"/>
      <c r="B107" s="241" t="s">
        <v>79</v>
      </c>
      <c r="C107" s="194"/>
      <c r="D107" s="195"/>
      <c r="E107" s="17"/>
      <c r="F107" s="277"/>
      <c r="G107" s="278"/>
      <c r="H107" s="273"/>
      <c r="I107" s="277"/>
      <c r="J107" s="278"/>
      <c r="K107" s="273"/>
      <c r="L107" s="278"/>
      <c r="M107" s="273"/>
      <c r="N107" s="279">
        <f>+ROUND(+G107+J107+L107,0)</f>
        <v>0</v>
      </c>
      <c r="O107" s="45"/>
      <c r="P107" s="481" t="s">
        <v>229</v>
      </c>
      <c r="Q107" s="482"/>
      <c r="R107" s="483"/>
      <c r="S107" s="48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s="3" customFormat="1" ht="15.75">
      <c r="A108" s="87"/>
      <c r="B108" s="237" t="s">
        <v>248</v>
      </c>
      <c r="C108" s="192"/>
      <c r="D108" s="193"/>
      <c r="E108" s="17"/>
      <c r="F108" s="283">
        <v>-12656027</v>
      </c>
      <c r="G108" s="284">
        <v>-12656027</v>
      </c>
      <c r="H108" s="273"/>
      <c r="I108" s="283"/>
      <c r="J108" s="284"/>
      <c r="K108" s="273"/>
      <c r="L108" s="284"/>
      <c r="M108" s="273"/>
      <c r="N108" s="285">
        <f>+ROUND(+G108+J108+L108,0)</f>
        <v>-12656027</v>
      </c>
      <c r="O108" s="45"/>
      <c r="P108" s="484" t="s">
        <v>230</v>
      </c>
      <c r="Q108" s="485"/>
      <c r="R108" s="486"/>
      <c r="S108" s="48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s="3" customFormat="1" ht="15.75">
      <c r="A109" s="87"/>
      <c r="B109" s="185" t="s">
        <v>135</v>
      </c>
      <c r="C109" s="186"/>
      <c r="D109" s="187"/>
      <c r="E109" s="17"/>
      <c r="F109" s="323">
        <f>+ROUND(+SUM(F107:F108),0)</f>
        <v>-12656027</v>
      </c>
      <c r="G109" s="324">
        <f>+ROUND(+SUM(G107:G108),0)</f>
        <v>-12656027</v>
      </c>
      <c r="H109" s="273"/>
      <c r="I109" s="323">
        <f>+ROUND(+SUM(I107:I108),0)</f>
        <v>0</v>
      </c>
      <c r="J109" s="324">
        <f>+ROUND(+SUM(J107:J108),0)</f>
        <v>0</v>
      </c>
      <c r="K109" s="273"/>
      <c r="L109" s="324">
        <f>+ROUND(+SUM(L107:L108),0)</f>
        <v>0</v>
      </c>
      <c r="M109" s="273"/>
      <c r="N109" s="325">
        <f>+ROUND(+SUM(N107:N108),0)</f>
        <v>-12656027</v>
      </c>
      <c r="O109" s="45"/>
      <c r="P109" s="478" t="s">
        <v>231</v>
      </c>
      <c r="Q109" s="479"/>
      <c r="R109" s="480"/>
      <c r="S109" s="48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s="3" customFormat="1" ht="15.75">
      <c r="A110" s="87"/>
      <c r="B110" s="240" t="s">
        <v>67</v>
      </c>
      <c r="C110" s="156"/>
      <c r="D110" s="162"/>
      <c r="E110" s="17"/>
      <c r="F110" s="272"/>
      <c r="G110" s="289"/>
      <c r="H110" s="273"/>
      <c r="I110" s="272"/>
      <c r="J110" s="289"/>
      <c r="K110" s="273"/>
      <c r="L110" s="289"/>
      <c r="M110" s="273"/>
      <c r="N110" s="290"/>
      <c r="O110" s="45"/>
      <c r="P110" s="416" t="s">
        <v>67</v>
      </c>
      <c r="Q110" s="371"/>
      <c r="R110" s="417"/>
      <c r="S110" s="48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s="3" customFormat="1" ht="15.75">
      <c r="A111" s="87"/>
      <c r="B111" s="241" t="s">
        <v>80</v>
      </c>
      <c r="C111" s="194"/>
      <c r="D111" s="195"/>
      <c r="E111" s="17"/>
      <c r="F111" s="277"/>
      <c r="G111" s="278"/>
      <c r="H111" s="273"/>
      <c r="I111" s="277"/>
      <c r="J111" s="278"/>
      <c r="K111" s="273"/>
      <c r="L111" s="278"/>
      <c r="M111" s="273"/>
      <c r="N111" s="279">
        <f>+ROUND(+G111+J111+L111,0)</f>
        <v>0</v>
      </c>
      <c r="O111" s="45"/>
      <c r="P111" s="460" t="s">
        <v>232</v>
      </c>
      <c r="Q111" s="461"/>
      <c r="R111" s="462"/>
      <c r="S111" s="48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s="3" customFormat="1" ht="15.75">
      <c r="A112" s="87"/>
      <c r="B112" s="237" t="s">
        <v>81</v>
      </c>
      <c r="C112" s="192"/>
      <c r="D112" s="193"/>
      <c r="E112" s="17"/>
      <c r="F112" s="283"/>
      <c r="G112" s="284"/>
      <c r="H112" s="273"/>
      <c r="I112" s="283"/>
      <c r="J112" s="284"/>
      <c r="K112" s="273"/>
      <c r="L112" s="284"/>
      <c r="M112" s="273"/>
      <c r="N112" s="285">
        <f>+ROUND(+G112+J112+L112,0)</f>
        <v>0</v>
      </c>
      <c r="O112" s="45"/>
      <c r="P112" s="454" t="s">
        <v>233</v>
      </c>
      <c r="Q112" s="455"/>
      <c r="R112" s="456"/>
      <c r="S112" s="48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s="3" customFormat="1" ht="15.75">
      <c r="A113" s="87"/>
      <c r="B113" s="185" t="s">
        <v>136</v>
      </c>
      <c r="C113" s="186"/>
      <c r="D113" s="187"/>
      <c r="E113" s="17"/>
      <c r="F113" s="323">
        <f>+ROUND(+SUM(F111:F112),0)</f>
        <v>0</v>
      </c>
      <c r="G113" s="324">
        <f>+ROUND(+SUM(G111:G112),0)</f>
        <v>0</v>
      </c>
      <c r="H113" s="273"/>
      <c r="I113" s="323">
        <f>+ROUND(+SUM(I111:I112),0)</f>
        <v>0</v>
      </c>
      <c r="J113" s="324">
        <f>+ROUND(+SUM(J111:J112),0)</f>
        <v>0</v>
      </c>
      <c r="K113" s="273"/>
      <c r="L113" s="324">
        <f>+ROUND(+SUM(L111:L112),0)</f>
        <v>0</v>
      </c>
      <c r="M113" s="273"/>
      <c r="N113" s="325">
        <f>+ROUND(+SUM(N111:N112),0)</f>
        <v>0</v>
      </c>
      <c r="O113" s="45"/>
      <c r="P113" s="478" t="s">
        <v>234</v>
      </c>
      <c r="Q113" s="479"/>
      <c r="R113" s="480"/>
      <c r="S113" s="48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s="3" customFormat="1" ht="15.75">
      <c r="A114" s="87"/>
      <c r="B114" s="240" t="s">
        <v>71</v>
      </c>
      <c r="C114" s="156"/>
      <c r="D114" s="162"/>
      <c r="E114" s="89"/>
      <c r="F114" s="275"/>
      <c r="G114" s="291"/>
      <c r="H114" s="273"/>
      <c r="I114" s="275"/>
      <c r="J114" s="291"/>
      <c r="K114" s="273"/>
      <c r="L114" s="291"/>
      <c r="M114" s="273"/>
      <c r="N114" s="292"/>
      <c r="O114" s="45"/>
      <c r="P114" s="416" t="s">
        <v>71</v>
      </c>
      <c r="Q114" s="371"/>
      <c r="R114" s="417"/>
      <c r="S114" s="48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s="3" customFormat="1" ht="15.75">
      <c r="A115" s="87"/>
      <c r="B115" s="241" t="s">
        <v>108</v>
      </c>
      <c r="C115" s="194"/>
      <c r="D115" s="195"/>
      <c r="E115" s="89"/>
      <c r="F115" s="321"/>
      <c r="G115" s="322">
        <v>-82103</v>
      </c>
      <c r="H115" s="273"/>
      <c r="I115" s="321"/>
      <c r="J115" s="322">
        <v>-26876</v>
      </c>
      <c r="K115" s="273"/>
      <c r="L115" s="322">
        <v>-389631</v>
      </c>
      <c r="M115" s="273"/>
      <c r="N115" s="292">
        <f>+ROUND(+G115+J115+L115,0)</f>
        <v>-498610</v>
      </c>
      <c r="O115" s="45"/>
      <c r="P115" s="460" t="s">
        <v>235</v>
      </c>
      <c r="Q115" s="461"/>
      <c r="R115" s="462"/>
      <c r="S115" s="48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s="3" customFormat="1" ht="15.75">
      <c r="A116" s="87"/>
      <c r="B116" s="237" t="s">
        <v>109</v>
      </c>
      <c r="C116" s="192"/>
      <c r="D116" s="193"/>
      <c r="E116" s="17"/>
      <c r="F116" s="283"/>
      <c r="G116" s="284">
        <v>-1473</v>
      </c>
      <c r="H116" s="273"/>
      <c r="I116" s="283"/>
      <c r="J116" s="284"/>
      <c r="K116" s="273"/>
      <c r="L116" s="284"/>
      <c r="M116" s="273"/>
      <c r="N116" s="285">
        <f>+ROUND(+G116+J116+L116,0)</f>
        <v>-1473</v>
      </c>
      <c r="O116" s="45"/>
      <c r="P116" s="454" t="s">
        <v>236</v>
      </c>
      <c r="Q116" s="455"/>
      <c r="R116" s="456"/>
      <c r="S116" s="48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s="3" customFormat="1" ht="15.75">
      <c r="A117" s="87"/>
      <c r="B117" s="185" t="s">
        <v>137</v>
      </c>
      <c r="C117" s="186"/>
      <c r="D117" s="187"/>
      <c r="E117" s="17"/>
      <c r="F117" s="323">
        <f>+ROUND(+SUM(F115:F116),0)</f>
        <v>0</v>
      </c>
      <c r="G117" s="324">
        <f>+ROUND(+SUM(G115:G116),0)</f>
        <v>-83576</v>
      </c>
      <c r="H117" s="273"/>
      <c r="I117" s="323">
        <f>+ROUND(+SUM(I115:I116),0)</f>
        <v>0</v>
      </c>
      <c r="J117" s="324">
        <f>+ROUND(+SUM(J115:J116),0)</f>
        <v>-26876</v>
      </c>
      <c r="K117" s="273"/>
      <c r="L117" s="324">
        <f>+ROUND(+SUM(L115:L116),0)</f>
        <v>-389631</v>
      </c>
      <c r="M117" s="273"/>
      <c r="N117" s="325">
        <f>+ROUND(+SUM(N115:N116),0)</f>
        <v>-500083</v>
      </c>
      <c r="O117" s="45"/>
      <c r="P117" s="478" t="s">
        <v>237</v>
      </c>
      <c r="Q117" s="479"/>
      <c r="R117" s="480"/>
      <c r="S117" s="48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s="3" customFormat="1" ht="9.75" customHeight="1">
      <c r="A118" s="87"/>
      <c r="B118" s="207"/>
      <c r="C118" s="208"/>
      <c r="D118" s="209"/>
      <c r="E118" s="17"/>
      <c r="F118" s="332"/>
      <c r="G118" s="333"/>
      <c r="H118" s="273"/>
      <c r="I118" s="332"/>
      <c r="J118" s="333"/>
      <c r="K118" s="273"/>
      <c r="L118" s="333"/>
      <c r="M118" s="273"/>
      <c r="N118" s="285"/>
      <c r="O118" s="45"/>
      <c r="P118" s="399"/>
      <c r="Q118" s="400"/>
      <c r="R118" s="401"/>
      <c r="S118" s="48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s="3" customFormat="1" ht="16.5" thickBot="1">
      <c r="A119" s="87"/>
      <c r="B119" s="251" t="s">
        <v>140</v>
      </c>
      <c r="C119" s="221"/>
      <c r="D119" s="222"/>
      <c r="E119" s="17"/>
      <c r="F119" s="340">
        <f>+ROUND(F105+F109+F113+F117,0)</f>
        <v>-12656027</v>
      </c>
      <c r="G119" s="335">
        <f>+ROUND(G105+G109+G113+G117,0)</f>
        <v>-12739603</v>
      </c>
      <c r="H119" s="273"/>
      <c r="I119" s="340">
        <f>+ROUND(I105+I109+I113+I117,0)</f>
        <v>0</v>
      </c>
      <c r="J119" s="335">
        <f>+ROUND(J105+J109+J113+J117,0)</f>
        <v>-26876</v>
      </c>
      <c r="K119" s="273"/>
      <c r="L119" s="335">
        <f>+ROUND(L105+L109+L113+L117,0)</f>
        <v>-389631</v>
      </c>
      <c r="M119" s="273"/>
      <c r="N119" s="336">
        <f>+ROUND(N105+N109+N113+N117,0)</f>
        <v>-13156110</v>
      </c>
      <c r="O119" s="45"/>
      <c r="P119" s="457" t="s">
        <v>238</v>
      </c>
      <c r="Q119" s="458"/>
      <c r="R119" s="459"/>
      <c r="S119" s="49"/>
      <c r="T119" s="8"/>
      <c r="U119" s="8"/>
      <c r="V119" s="8"/>
      <c r="W119" s="8"/>
      <c r="X119" s="8"/>
      <c r="Y119" s="8"/>
      <c r="Z119" s="9"/>
      <c r="AA119" s="8"/>
      <c r="AB119" s="8"/>
    </row>
    <row r="120" spans="1:28" s="3" customFormat="1" ht="15.75">
      <c r="A120" s="87"/>
      <c r="B120" s="238" t="s">
        <v>106</v>
      </c>
      <c r="C120" s="173"/>
      <c r="D120" s="174"/>
      <c r="E120" s="17"/>
      <c r="F120" s="275"/>
      <c r="G120" s="291"/>
      <c r="H120" s="273"/>
      <c r="I120" s="275"/>
      <c r="J120" s="291"/>
      <c r="K120" s="273"/>
      <c r="L120" s="291"/>
      <c r="M120" s="273"/>
      <c r="N120" s="292"/>
      <c r="O120" s="45"/>
      <c r="P120" s="411" t="s">
        <v>106</v>
      </c>
      <c r="Q120" s="370"/>
      <c r="R120" s="412"/>
      <c r="S120" s="48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s="3" customFormat="1" ht="15.75">
      <c r="A121" s="87"/>
      <c r="B121" s="241" t="s">
        <v>69</v>
      </c>
      <c r="C121" s="194"/>
      <c r="D121" s="195"/>
      <c r="E121" s="17"/>
      <c r="F121" s="277"/>
      <c r="G121" s="278"/>
      <c r="H121" s="273"/>
      <c r="I121" s="277"/>
      <c r="J121" s="278"/>
      <c r="K121" s="273"/>
      <c r="L121" s="278"/>
      <c r="M121" s="273"/>
      <c r="N121" s="279">
        <f>+ROUND(+G121+J121+L121,0)</f>
        <v>0</v>
      </c>
      <c r="O121" s="45"/>
      <c r="P121" s="460" t="s">
        <v>239</v>
      </c>
      <c r="Q121" s="461"/>
      <c r="R121" s="462"/>
      <c r="S121" s="48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s="3" customFormat="1" ht="15.75">
      <c r="A122" s="87"/>
      <c r="B122" s="236" t="s">
        <v>107</v>
      </c>
      <c r="C122" s="190"/>
      <c r="D122" s="191"/>
      <c r="E122" s="17"/>
      <c r="F122" s="283"/>
      <c r="G122" s="284">
        <v>39175302</v>
      </c>
      <c r="H122" s="273"/>
      <c r="I122" s="283"/>
      <c r="J122" s="284">
        <v>-5268655</v>
      </c>
      <c r="K122" s="273"/>
      <c r="L122" s="284"/>
      <c r="M122" s="273"/>
      <c r="N122" s="285">
        <f>+ROUND(+G122+J122+L122,0)</f>
        <v>33906647</v>
      </c>
      <c r="O122" s="45"/>
      <c r="P122" s="418" t="s">
        <v>240</v>
      </c>
      <c r="Q122" s="419"/>
      <c r="R122" s="420"/>
      <c r="S122" s="48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s="3" customFormat="1" ht="15.75">
      <c r="A123" s="87"/>
      <c r="B123" s="236" t="s">
        <v>159</v>
      </c>
      <c r="C123" s="190"/>
      <c r="D123" s="191"/>
      <c r="E123" s="17"/>
      <c r="F123" s="283"/>
      <c r="G123" s="284">
        <v>-13289</v>
      </c>
      <c r="H123" s="273"/>
      <c r="I123" s="283"/>
      <c r="J123" s="284">
        <v>13289</v>
      </c>
      <c r="K123" s="273"/>
      <c r="L123" s="284"/>
      <c r="M123" s="273"/>
      <c r="N123" s="285">
        <f>+ROUND(+G123+J123+L123,0)</f>
        <v>0</v>
      </c>
      <c r="O123" s="45"/>
      <c r="P123" s="454" t="s">
        <v>247</v>
      </c>
      <c r="Q123" s="455"/>
      <c r="R123" s="456"/>
      <c r="S123" s="48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s="3" customFormat="1" ht="15.75">
      <c r="A124" s="87"/>
      <c r="B124" s="256" t="s">
        <v>110</v>
      </c>
      <c r="C124" s="212"/>
      <c r="D124" s="213"/>
      <c r="E124" s="17"/>
      <c r="F124" s="341"/>
      <c r="G124" s="342"/>
      <c r="H124" s="273"/>
      <c r="I124" s="341"/>
      <c r="J124" s="342"/>
      <c r="K124" s="273"/>
      <c r="L124" s="342"/>
      <c r="M124" s="273"/>
      <c r="N124" s="343">
        <f>+ROUND(+G124+J124+L124,0)</f>
        <v>0</v>
      </c>
      <c r="O124" s="45"/>
      <c r="P124" s="472" t="s">
        <v>241</v>
      </c>
      <c r="Q124" s="473"/>
      <c r="R124" s="474"/>
      <c r="S124" s="48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s="3" customFormat="1" ht="16.5" thickBot="1">
      <c r="A125" s="87"/>
      <c r="B125" s="252" t="s">
        <v>249</v>
      </c>
      <c r="C125" s="179"/>
      <c r="D125" s="180"/>
      <c r="E125" s="17"/>
      <c r="F125" s="337">
        <f>+ROUND(+SUM(F121:F124),0)</f>
        <v>0</v>
      </c>
      <c r="G125" s="338">
        <f>+ROUND(+SUM(G121:G124),0)</f>
        <v>39162013</v>
      </c>
      <c r="H125" s="273"/>
      <c r="I125" s="337">
        <f>+ROUND(+SUM(I121:I124),0)</f>
        <v>0</v>
      </c>
      <c r="J125" s="338">
        <f>+ROUND(+SUM(J121:J124),0)</f>
        <v>-5255366</v>
      </c>
      <c r="K125" s="273"/>
      <c r="L125" s="338">
        <f>+ROUND(+SUM(L121:L124),0)</f>
        <v>0</v>
      </c>
      <c r="M125" s="273"/>
      <c r="N125" s="339">
        <f>+ROUND(+SUM(N121:N124),0)</f>
        <v>33906647</v>
      </c>
      <c r="O125" s="45"/>
      <c r="P125" s="475" t="s">
        <v>242</v>
      </c>
      <c r="Q125" s="476"/>
      <c r="R125" s="477"/>
      <c r="S125" s="49"/>
      <c r="T125" s="8"/>
      <c r="U125" s="8"/>
      <c r="V125" s="8"/>
      <c r="W125" s="8"/>
      <c r="X125" s="8"/>
      <c r="Y125" s="8"/>
      <c r="Z125" s="9"/>
      <c r="AA125" s="8"/>
      <c r="AB125" s="8"/>
    </row>
    <row r="126" spans="1:28" s="3" customFormat="1" ht="15.75">
      <c r="A126" s="87"/>
      <c r="B126" s="238" t="s">
        <v>84</v>
      </c>
      <c r="C126" s="173"/>
      <c r="D126" s="174"/>
      <c r="E126" s="89"/>
      <c r="F126" s="275"/>
      <c r="G126" s="291"/>
      <c r="H126" s="273"/>
      <c r="I126" s="275"/>
      <c r="J126" s="291"/>
      <c r="K126" s="273"/>
      <c r="L126" s="291"/>
      <c r="M126" s="273"/>
      <c r="N126" s="292"/>
      <c r="O126" s="45"/>
      <c r="P126" s="411" t="s">
        <v>84</v>
      </c>
      <c r="Q126" s="370"/>
      <c r="R126" s="412"/>
      <c r="S126" s="48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s="3" customFormat="1" ht="15.75">
      <c r="A127" s="87"/>
      <c r="B127" s="241" t="s">
        <v>88</v>
      </c>
      <c r="C127" s="194"/>
      <c r="D127" s="195"/>
      <c r="E127" s="17"/>
      <c r="F127" s="277">
        <v>2394813</v>
      </c>
      <c r="G127" s="278">
        <v>4277562</v>
      </c>
      <c r="H127" s="273"/>
      <c r="I127" s="277"/>
      <c r="J127" s="278"/>
      <c r="K127" s="273"/>
      <c r="L127" s="278">
        <v>1972248</v>
      </c>
      <c r="M127" s="273"/>
      <c r="N127" s="279">
        <f>+ROUND(+G127+J127+L127,0)</f>
        <v>6249810</v>
      </c>
      <c r="O127" s="45"/>
      <c r="P127" s="460" t="s">
        <v>243</v>
      </c>
      <c r="Q127" s="461"/>
      <c r="R127" s="462"/>
      <c r="S127" s="48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s="3" customFormat="1" ht="15.75">
      <c r="A128" s="87"/>
      <c r="B128" s="236" t="s">
        <v>99</v>
      </c>
      <c r="C128" s="190"/>
      <c r="D128" s="191"/>
      <c r="E128" s="17"/>
      <c r="F128" s="283">
        <v>0</v>
      </c>
      <c r="G128" s="284">
        <v>9584</v>
      </c>
      <c r="H128" s="273"/>
      <c r="I128" s="283"/>
      <c r="J128" s="284">
        <v>6500</v>
      </c>
      <c r="K128" s="273"/>
      <c r="L128" s="284">
        <v>0</v>
      </c>
      <c r="M128" s="273"/>
      <c r="N128" s="285">
        <f>+ROUND(+G128+J128+L128,0)</f>
        <v>16084</v>
      </c>
      <c r="O128" s="45"/>
      <c r="P128" s="454" t="s">
        <v>244</v>
      </c>
      <c r="Q128" s="455"/>
      <c r="R128" s="456"/>
      <c r="S128" s="48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s="3" customFormat="1" ht="15.75">
      <c r="A129" s="87"/>
      <c r="B129" s="257" t="s">
        <v>98</v>
      </c>
      <c r="C129" s="214"/>
      <c r="D129" s="215"/>
      <c r="E129" s="17"/>
      <c r="F129" s="283">
        <v>0</v>
      </c>
      <c r="G129" s="284">
        <v>3214937</v>
      </c>
      <c r="H129" s="273"/>
      <c r="I129" s="283"/>
      <c r="J129" s="284"/>
      <c r="K129" s="273"/>
      <c r="L129" s="284">
        <v>1582619</v>
      </c>
      <c r="M129" s="273"/>
      <c r="N129" s="285">
        <f>+ROUND(+G129+J129+L129,0)</f>
        <v>4797556</v>
      </c>
      <c r="O129" s="45"/>
      <c r="P129" s="466" t="s">
        <v>245</v>
      </c>
      <c r="Q129" s="467"/>
      <c r="R129" s="468"/>
      <c r="S129" s="48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s="3" customFormat="1" ht="16.5" thickBot="1">
      <c r="A130" s="87"/>
      <c r="B130" s="258" t="s">
        <v>100</v>
      </c>
      <c r="C130" s="216"/>
      <c r="D130" s="217"/>
      <c r="E130" s="17"/>
      <c r="F130" s="344">
        <f>+ROUND(+F129-F127-F128,0)</f>
        <v>-2394813</v>
      </c>
      <c r="G130" s="345">
        <f>+ROUND(+G129-G127-G128,0)</f>
        <v>-1072209</v>
      </c>
      <c r="H130" s="273"/>
      <c r="I130" s="344">
        <f>+ROUND(+I129-I127-I128,0)</f>
        <v>0</v>
      </c>
      <c r="J130" s="345">
        <f>+ROUND(+J129-J127-J128,0)</f>
        <v>-6500</v>
      </c>
      <c r="K130" s="273"/>
      <c r="L130" s="345">
        <f>+ROUND(+L129-L127-L128,0)</f>
        <v>-389629</v>
      </c>
      <c r="M130" s="273"/>
      <c r="N130" s="346">
        <f>+ROUND(+N129-N127-N128,0)</f>
        <v>-1468338</v>
      </c>
      <c r="O130" s="45"/>
      <c r="P130" s="469" t="s">
        <v>246</v>
      </c>
      <c r="Q130" s="470"/>
      <c r="R130" s="471"/>
      <c r="S130" s="49"/>
      <c r="T130" s="8"/>
      <c r="U130" s="8"/>
      <c r="V130" s="8"/>
      <c r="W130" s="8"/>
      <c r="X130" s="8"/>
      <c r="Y130" s="8"/>
      <c r="Z130" s="9"/>
      <c r="AA130" s="8"/>
      <c r="AB130" s="8"/>
    </row>
    <row r="131" spans="1:28" s="3" customFormat="1" ht="19.5" customHeight="1" thickTop="1">
      <c r="A131" s="14"/>
      <c r="B131" s="518">
        <f>+IF(+SUM(F131:N131)=0,0,"Контрола: дефицит/излишък = финансиране с обратен знак (Г. + Д. = 0)")</f>
        <v>0</v>
      </c>
      <c r="C131" s="518"/>
      <c r="D131" s="518"/>
      <c r="E131" s="17"/>
      <c r="F131" s="38">
        <f>+ROUND(F82,0)+ROUND(F83,0)</f>
        <v>0</v>
      </c>
      <c r="G131" s="38">
        <f>+ROUND(G82,0)+ROUND(G83,0)</f>
        <v>0</v>
      </c>
      <c r="H131" s="17"/>
      <c r="I131" s="38">
        <f>+ROUND(I82,0)+ROUND(I83,0)</f>
        <v>0</v>
      </c>
      <c r="J131" s="38">
        <f>+ROUND(J82,0)+ROUND(J83,0)</f>
        <v>0</v>
      </c>
      <c r="K131" s="17"/>
      <c r="L131" s="38">
        <f>+ROUND(L82,0)+ROUND(L83,0)</f>
        <v>0</v>
      </c>
      <c r="M131" s="17"/>
      <c r="N131" s="126">
        <f>+ROUND(N82,0)+ROUND(N83,0)</f>
        <v>0</v>
      </c>
      <c r="O131" s="47"/>
      <c r="P131" s="267"/>
      <c r="Q131" s="267"/>
      <c r="R131" s="267"/>
      <c r="S131" s="49"/>
      <c r="T131" s="8"/>
      <c r="U131" s="8"/>
      <c r="V131" s="8"/>
      <c r="W131" s="8"/>
      <c r="X131" s="8"/>
      <c r="Y131" s="8"/>
      <c r="Z131" s="9"/>
      <c r="AA131" s="8"/>
      <c r="AB131" s="8"/>
    </row>
    <row r="132" spans="1:28" s="3" customFormat="1" ht="18">
      <c r="A132" s="14"/>
      <c r="B132" s="39" t="s">
        <v>9</v>
      </c>
      <c r="C132" s="233"/>
      <c r="D132" s="45" t="s">
        <v>8</v>
      </c>
      <c r="E132" s="17"/>
      <c r="F132" s="519"/>
      <c r="G132" s="519"/>
      <c r="H132" s="17"/>
      <c r="I132" s="131" t="s">
        <v>111</v>
      </c>
      <c r="J132" s="40"/>
      <c r="K132" s="17"/>
      <c r="L132" s="519"/>
      <c r="M132" s="519"/>
      <c r="N132" s="519"/>
      <c r="O132" s="47"/>
      <c r="P132" s="268"/>
      <c r="Q132" s="268"/>
      <c r="R132" s="268"/>
      <c r="S132" s="10"/>
      <c r="T132" s="8"/>
      <c r="U132" s="8"/>
      <c r="V132" s="8"/>
      <c r="W132" s="8"/>
      <c r="X132" s="8"/>
      <c r="Y132" s="8"/>
      <c r="Z132" s="9"/>
      <c r="AA132" s="8"/>
      <c r="AB132" s="8"/>
    </row>
    <row r="133" spans="1:28" s="3" customFormat="1" ht="13.5" customHeight="1">
      <c r="A133" s="14"/>
      <c r="B133" s="39"/>
      <c r="C133" s="45"/>
      <c r="D133" s="426" t="s">
        <v>251</v>
      </c>
      <c r="E133" s="17"/>
      <c r="F133" s="463"/>
      <c r="G133" s="465"/>
      <c r="H133" s="17"/>
      <c r="I133" s="131"/>
      <c r="J133" s="426" t="s">
        <v>251</v>
      </c>
      <c r="K133" s="17"/>
      <c r="L133" s="463"/>
      <c r="M133" s="464"/>
      <c r="N133" s="465"/>
      <c r="O133" s="47"/>
      <c r="P133" s="268"/>
      <c r="Q133" s="268"/>
      <c r="R133" s="268"/>
      <c r="S133" s="10"/>
      <c r="T133" s="8"/>
      <c r="U133" s="8"/>
      <c r="V133" s="8"/>
      <c r="W133" s="8"/>
      <c r="X133" s="8"/>
      <c r="Y133" s="8"/>
      <c r="Z133" s="9"/>
      <c r="AA133" s="8"/>
      <c r="AB133" s="8"/>
    </row>
    <row r="134" spans="1:26" s="3" customFormat="1" ht="23.25" customHeight="1" thickBot="1">
      <c r="A134" s="10"/>
      <c r="B134" s="10"/>
      <c r="C134" s="10"/>
      <c r="D134" s="10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0"/>
      <c r="P134" s="268"/>
      <c r="Q134" s="268"/>
      <c r="R134" s="268"/>
      <c r="S134" s="10"/>
      <c r="Z134" s="4"/>
    </row>
    <row r="135" spans="1:26" s="3" customFormat="1" ht="15.75" customHeight="1">
      <c r="A135" s="10"/>
      <c r="B135" s="225" t="s">
        <v>104</v>
      </c>
      <c r="C135" s="227"/>
      <c r="D135" s="228"/>
      <c r="E135" s="11"/>
      <c r="F135" s="144" t="str">
        <f>+IF(+ROUND(F138,2)=0,"O K","НЕРАВНЕНИЕ!")</f>
        <v>O K</v>
      </c>
      <c r="G135" s="145" t="str">
        <f>+IF(+ROUND(G138,2)=0,"O K","НЕРАВНЕНИЕ!")</f>
        <v>O K</v>
      </c>
      <c r="H135" s="94"/>
      <c r="I135" s="111" t="str">
        <f>+IF(+ROUND(I138,2)=0,"O K","НЕРАВНЕНИЕ!")</f>
        <v>O K</v>
      </c>
      <c r="J135" s="112" t="str">
        <f>+IF(+ROUND(J138,2)=0,"O K","НЕРАВНЕНИЕ!")</f>
        <v>O K</v>
      </c>
      <c r="K135" s="95"/>
      <c r="L135" s="107" t="str">
        <f>+IF(+ROUND(L138,2)=0,"O K","НЕРАВНЕНИЕ!")</f>
        <v>O K</v>
      </c>
      <c r="M135" s="96"/>
      <c r="N135" s="103" t="str">
        <f>+IF(+ROUND(N138,2)=0,"O K","НЕРАВНЕНИЕ!")</f>
        <v>O K</v>
      </c>
      <c r="O135" s="10"/>
      <c r="P135" s="269"/>
      <c r="Q135" s="269"/>
      <c r="R135" s="269"/>
      <c r="S135" s="10"/>
      <c r="Z135" s="4"/>
    </row>
    <row r="136" spans="1:26" s="3" customFormat="1" ht="15.75" customHeight="1" thickBot="1">
      <c r="A136" s="10"/>
      <c r="B136" s="226" t="s">
        <v>105</v>
      </c>
      <c r="C136" s="229"/>
      <c r="D136" s="230"/>
      <c r="E136" s="11"/>
      <c r="F136" s="146" t="str">
        <f>+IF(+ROUND(F139,0)=0,"O K","НЕРАВНЕНИЕ!")</f>
        <v>O K</v>
      </c>
      <c r="G136" s="147" t="str">
        <f>+IF(+ROUND(G139,0)=0,"O K","НЕРАВНЕНИЕ!")</f>
        <v>O K</v>
      </c>
      <c r="H136" s="94"/>
      <c r="I136" s="113" t="str">
        <f>+IF(+ROUND(I139,0)=0,"O K","НЕРАВНЕНИЕ!")</f>
        <v>O K</v>
      </c>
      <c r="J136" s="114" t="str">
        <f>+IF(+ROUND(J139,0)=0,"O K","НЕРАВНЕНИЕ!")</f>
        <v>O K</v>
      </c>
      <c r="K136" s="95"/>
      <c r="L136" s="108" t="str">
        <f>+IF(+ROUND(L139,0)=0,"O K","НЕРАВНЕНИЕ!")</f>
        <v>O K</v>
      </c>
      <c r="M136" s="96"/>
      <c r="N136" s="104" t="str">
        <f>+IF(+ROUND(N139,0)=0,"O K","НЕРАВНЕНИЕ!")</f>
        <v>O K</v>
      </c>
      <c r="O136" s="10"/>
      <c r="P136" s="269"/>
      <c r="Q136" s="269"/>
      <c r="R136" s="269"/>
      <c r="S136" s="10"/>
      <c r="Z136" s="4"/>
    </row>
    <row r="137" spans="1:26" s="3" customFormat="1" ht="13.5" thickBot="1">
      <c r="A137" s="10"/>
      <c r="B137" s="10"/>
      <c r="C137" s="10"/>
      <c r="D137" s="10"/>
      <c r="E137" s="11"/>
      <c r="F137" s="96"/>
      <c r="G137" s="96"/>
      <c r="H137" s="96"/>
      <c r="I137" s="102"/>
      <c r="J137" s="96"/>
      <c r="K137" s="96"/>
      <c r="L137" s="102"/>
      <c r="M137" s="96"/>
      <c r="N137" s="96"/>
      <c r="O137" s="10"/>
      <c r="P137" s="268"/>
      <c r="Q137" s="268"/>
      <c r="R137" s="268"/>
      <c r="S137" s="10"/>
      <c r="Z137" s="4"/>
    </row>
    <row r="138" spans="1:26" s="3" customFormat="1" ht="15.75">
      <c r="A138" s="10"/>
      <c r="B138" s="225" t="s">
        <v>141</v>
      </c>
      <c r="C138" s="227"/>
      <c r="D138" s="228"/>
      <c r="E138" s="11"/>
      <c r="F138" s="119">
        <f>+ROUND(F82,0)+ROUND(F83,0)</f>
        <v>0</v>
      </c>
      <c r="G138" s="120">
        <f>+ROUND(G82,0)+ROUND(G83,0)</f>
        <v>0</v>
      </c>
      <c r="H138" s="94"/>
      <c r="I138" s="115">
        <f>+ROUND(I82,0)+ROUND(I83,0)</f>
        <v>0</v>
      </c>
      <c r="J138" s="116">
        <f>+ROUND(J82,0)+ROUND(J83,0)</f>
        <v>0</v>
      </c>
      <c r="K138" s="95"/>
      <c r="L138" s="109">
        <f>+ROUND(L82,0)+ROUND(L83,0)</f>
        <v>0</v>
      </c>
      <c r="M138" s="96"/>
      <c r="N138" s="105">
        <f>+ROUND(N82,0)+ROUND(N83,0)</f>
        <v>0</v>
      </c>
      <c r="O138" s="10"/>
      <c r="P138" s="268"/>
      <c r="Q138" s="268"/>
      <c r="R138" s="268"/>
      <c r="S138" s="10"/>
      <c r="Z138" s="4"/>
    </row>
    <row r="139" spans="1:26" s="3" customFormat="1" ht="16.5" thickBot="1">
      <c r="A139" s="10"/>
      <c r="B139" s="226" t="s">
        <v>142</v>
      </c>
      <c r="C139" s="229"/>
      <c r="D139" s="230"/>
      <c r="E139" s="11"/>
      <c r="F139" s="121">
        <f>SUM(+ROUND(F82,0)+ROUND(F100,0)+ROUND(F119,0)+ROUND(F125,0)+ROUND(F127,0)+ROUND(F128,0))-ROUND(F129,0)</f>
        <v>0</v>
      </c>
      <c r="G139" s="122">
        <f>SUM(+ROUND(G82,0)+ROUND(G100,0)+ROUND(G119,0)+ROUND(G125,0)+ROUND(G127,0)+ROUND(G128,0))-ROUND(G129,0)</f>
        <v>0</v>
      </c>
      <c r="H139" s="94"/>
      <c r="I139" s="117">
        <f>SUM(+ROUND(I82,0)+ROUND(I100,0)+ROUND(I119,0)+ROUND(I125,0)+ROUND(I127,0)+ROUND(I128,0))-ROUND(I129,0)</f>
        <v>0</v>
      </c>
      <c r="J139" s="118">
        <f>SUM(+ROUND(J82,0)+ROUND(J100,0)+ROUND(J119,0)+ROUND(J125,0)+ROUND(J127,0)+ROUND(J128,0))-ROUND(J129,0)</f>
        <v>0</v>
      </c>
      <c r="K139" s="95"/>
      <c r="L139" s="110">
        <f>SUM(+ROUND(L82,0)+ROUND(L100,0)+ROUND(L119,0)+ROUND(L125,0)+ROUND(L127,0)+ROUND(L128,0))-ROUND(L129,0)</f>
        <v>0</v>
      </c>
      <c r="M139" s="96"/>
      <c r="N139" s="106">
        <f>SUM(+ROUND(N82,0)+ROUND(N100,0)+ROUND(N119,0)+ROUND(N125,0)+ROUND(N127,0)+ROUND(N128,0))-ROUND(N129,0)</f>
        <v>0</v>
      </c>
      <c r="O139" s="10"/>
      <c r="P139" s="268"/>
      <c r="Q139" s="268"/>
      <c r="R139" s="268"/>
      <c r="S139" s="10"/>
      <c r="Z139" s="4"/>
    </row>
    <row r="140" spans="1:26" s="3" customFormat="1" ht="12.75">
      <c r="A140" s="10"/>
      <c r="B140" s="10"/>
      <c r="C140" s="10"/>
      <c r="D140" s="10"/>
      <c r="E140" s="10"/>
      <c r="F140" s="11"/>
      <c r="G140" s="11"/>
      <c r="H140" s="11"/>
      <c r="I140" s="11"/>
      <c r="J140" s="11"/>
      <c r="K140" s="11"/>
      <c r="L140" s="11"/>
      <c r="M140" s="11"/>
      <c r="N140" s="11"/>
      <c r="O140" s="10"/>
      <c r="P140" s="268"/>
      <c r="Q140" s="268"/>
      <c r="R140" s="268"/>
      <c r="S140" s="10"/>
      <c r="Z140" s="4"/>
    </row>
    <row r="141" spans="1:26" s="3" customFormat="1" ht="12.75">
      <c r="A141" s="10"/>
      <c r="B141" s="10"/>
      <c r="C141" s="10"/>
      <c r="D141" s="10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0"/>
      <c r="P141" s="268"/>
      <c r="Q141" s="268"/>
      <c r="R141" s="268"/>
      <c r="S141" s="10"/>
      <c r="Z141" s="4"/>
    </row>
    <row r="142" spans="1:26" s="3" customFormat="1" ht="12.75">
      <c r="A142" s="10"/>
      <c r="B142" s="10"/>
      <c r="C142" s="10"/>
      <c r="D142" s="10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0"/>
      <c r="P142" s="268"/>
      <c r="Q142" s="268"/>
      <c r="R142" s="268"/>
      <c r="S142" s="10"/>
      <c r="Z142" s="4"/>
    </row>
    <row r="143" spans="1:26" s="3" customFormat="1" ht="12.75">
      <c r="A143" s="10"/>
      <c r="B143" s="10"/>
      <c r="C143" s="10"/>
      <c r="D143" s="10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0"/>
      <c r="P143" s="268"/>
      <c r="Q143" s="268"/>
      <c r="R143" s="268"/>
      <c r="S143" s="10"/>
      <c r="Z143" s="4"/>
    </row>
    <row r="144" spans="1:26" s="3" customFormat="1" ht="12.75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0"/>
      <c r="P144" s="268"/>
      <c r="Q144" s="268"/>
      <c r="R144" s="268"/>
      <c r="S144" s="10"/>
      <c r="Z144" s="4"/>
    </row>
    <row r="145" spans="1:26" s="3" customFormat="1" ht="12.75">
      <c r="A145" s="10"/>
      <c r="B145" s="10"/>
      <c r="C145" s="10"/>
      <c r="D145" s="10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0"/>
      <c r="P145" s="268"/>
      <c r="Q145" s="268"/>
      <c r="R145" s="268"/>
      <c r="S145" s="10"/>
      <c r="Z145" s="4"/>
    </row>
    <row r="146" spans="1:26" s="3" customFormat="1" ht="12.75">
      <c r="A146" s="10"/>
      <c r="B146" s="10"/>
      <c r="C146" s="10"/>
      <c r="D146" s="10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0"/>
      <c r="P146" s="268"/>
      <c r="Q146" s="268"/>
      <c r="R146" s="268"/>
      <c r="S146" s="10"/>
      <c r="Z146" s="4"/>
    </row>
    <row r="147" spans="1:26" s="3" customFormat="1" ht="12.75">
      <c r="A147" s="10"/>
      <c r="B147" s="10"/>
      <c r="C147" s="10"/>
      <c r="D147" s="10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0"/>
      <c r="P147" s="268"/>
      <c r="Q147" s="268"/>
      <c r="R147" s="268"/>
      <c r="S147" s="10"/>
      <c r="Z147" s="4"/>
    </row>
    <row r="148" spans="1:26" s="3" customFormat="1" ht="12.75">
      <c r="A148" s="10"/>
      <c r="B148" s="10"/>
      <c r="C148" s="10"/>
      <c r="D148" s="10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0"/>
      <c r="P148" s="268"/>
      <c r="Q148" s="268"/>
      <c r="R148" s="268"/>
      <c r="S148" s="10"/>
      <c r="Z148" s="4"/>
    </row>
    <row r="149" spans="1:26" s="3" customFormat="1" ht="12.75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0"/>
      <c r="P149" s="268"/>
      <c r="Q149" s="268"/>
      <c r="R149" s="268"/>
      <c r="S149" s="10"/>
      <c r="Z149" s="4"/>
    </row>
    <row r="150" spans="1:26" s="3" customFormat="1" ht="12.75">
      <c r="A150" s="10"/>
      <c r="B150" s="10"/>
      <c r="C150" s="10"/>
      <c r="D150" s="10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0"/>
      <c r="P150" s="268"/>
      <c r="Q150" s="268"/>
      <c r="R150" s="268"/>
      <c r="S150" s="10"/>
      <c r="Z150" s="4"/>
    </row>
    <row r="151" spans="1:26" s="3" customFormat="1" ht="12.75">
      <c r="A151" s="10"/>
      <c r="B151" s="10"/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0"/>
      <c r="P151" s="268"/>
      <c r="Q151" s="268"/>
      <c r="R151" s="268"/>
      <c r="S151" s="10"/>
      <c r="Z151" s="4"/>
    </row>
    <row r="152" spans="1:26" s="3" customFormat="1" ht="12.75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0"/>
      <c r="P152" s="268"/>
      <c r="Q152" s="268"/>
      <c r="R152" s="268"/>
      <c r="S152" s="10"/>
      <c r="Z152" s="4"/>
    </row>
    <row r="153" spans="1:26" s="3" customFormat="1" ht="12.75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0"/>
      <c r="P153" s="268"/>
      <c r="Q153" s="268"/>
      <c r="R153" s="268"/>
      <c r="S153" s="10"/>
      <c r="Z153" s="4"/>
    </row>
    <row r="154" spans="1:26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0"/>
      <c r="P154" s="268"/>
      <c r="Q154" s="268"/>
      <c r="R154" s="268"/>
      <c r="S154" s="10"/>
      <c r="Z154" s="4"/>
    </row>
    <row r="155" spans="1:26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0"/>
      <c r="P155" s="268"/>
      <c r="Q155" s="268"/>
      <c r="R155" s="268"/>
      <c r="S155" s="10"/>
      <c r="Z155" s="4"/>
    </row>
    <row r="156" spans="1:26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0"/>
      <c r="P156" s="268"/>
      <c r="Q156" s="268"/>
      <c r="R156" s="268"/>
      <c r="S156" s="10"/>
      <c r="Z156" s="4"/>
    </row>
    <row r="157" spans="1:26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0"/>
      <c r="P157" s="268"/>
      <c r="Q157" s="268"/>
      <c r="R157" s="268"/>
      <c r="S157" s="10"/>
      <c r="Z157" s="4"/>
    </row>
    <row r="158" spans="1:26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0"/>
      <c r="P158" s="268"/>
      <c r="Q158" s="268"/>
      <c r="R158" s="268"/>
      <c r="S158" s="10"/>
      <c r="Z158" s="4"/>
    </row>
    <row r="159" spans="1:26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0"/>
      <c r="P159" s="268"/>
      <c r="Q159" s="268"/>
      <c r="R159" s="268"/>
      <c r="S159" s="10"/>
      <c r="Z159" s="4"/>
    </row>
    <row r="160" spans="1:26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0"/>
      <c r="P160" s="268"/>
      <c r="Q160" s="268"/>
      <c r="R160" s="268"/>
      <c r="S160" s="10"/>
      <c r="Z160" s="4"/>
    </row>
    <row r="161" spans="1:26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0"/>
      <c r="P161" s="268"/>
      <c r="Q161" s="268"/>
      <c r="R161" s="268"/>
      <c r="S161" s="10"/>
      <c r="Z161" s="4"/>
    </row>
    <row r="162" spans="1:26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0"/>
      <c r="P162" s="268"/>
      <c r="Q162" s="268"/>
      <c r="R162" s="268"/>
      <c r="S162" s="10"/>
      <c r="Z162" s="4"/>
    </row>
    <row r="163" spans="1:26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0"/>
      <c r="P163" s="268"/>
      <c r="Q163" s="268"/>
      <c r="R163" s="268"/>
      <c r="S163" s="10"/>
      <c r="Z163" s="4"/>
    </row>
    <row r="164" spans="1:26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0"/>
      <c r="P164" s="268"/>
      <c r="Q164" s="268"/>
      <c r="R164" s="268"/>
      <c r="S164" s="10"/>
      <c r="Z164" s="4"/>
    </row>
    <row r="165" spans="1:26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0"/>
      <c r="P165" s="268"/>
      <c r="Q165" s="268"/>
      <c r="R165" s="268"/>
      <c r="S165" s="10"/>
      <c r="Z165" s="4"/>
    </row>
    <row r="166" spans="1:26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0"/>
      <c r="P166" s="268"/>
      <c r="Q166" s="268"/>
      <c r="R166" s="268"/>
      <c r="S166" s="10"/>
      <c r="Z166" s="4"/>
    </row>
    <row r="167" spans="1:26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0"/>
      <c r="P167" s="268"/>
      <c r="Q167" s="268"/>
      <c r="R167" s="268"/>
      <c r="S167" s="10"/>
      <c r="Z167" s="4"/>
    </row>
    <row r="168" spans="1:26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0"/>
      <c r="P168" s="268"/>
      <c r="Q168" s="268"/>
      <c r="R168" s="268"/>
      <c r="S168" s="10"/>
      <c r="Z168" s="4"/>
    </row>
    <row r="169" spans="1:26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0"/>
      <c r="P169" s="268"/>
      <c r="Q169" s="268"/>
      <c r="R169" s="268"/>
      <c r="S169" s="10"/>
      <c r="Z169" s="4"/>
    </row>
    <row r="170" spans="1:26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0"/>
      <c r="P170" s="268"/>
      <c r="Q170" s="268"/>
      <c r="R170" s="268"/>
      <c r="S170" s="10"/>
      <c r="Z170" s="4"/>
    </row>
    <row r="171" spans="1:26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0"/>
      <c r="P171" s="268"/>
      <c r="Q171" s="268"/>
      <c r="R171" s="268"/>
      <c r="S171" s="10"/>
      <c r="Z171" s="4"/>
    </row>
    <row r="172" spans="1:26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0"/>
      <c r="P172" s="268"/>
      <c r="Q172" s="268"/>
      <c r="R172" s="268"/>
      <c r="S172" s="10"/>
      <c r="Z172" s="4"/>
    </row>
    <row r="173" spans="1:26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0"/>
      <c r="P173" s="268"/>
      <c r="Q173" s="268"/>
      <c r="R173" s="268"/>
      <c r="S173" s="10"/>
      <c r="Z173" s="4"/>
    </row>
    <row r="174" spans="1:26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0"/>
      <c r="P174" s="268"/>
      <c r="Q174" s="268"/>
      <c r="R174" s="268"/>
      <c r="S174" s="10"/>
      <c r="Z174" s="4"/>
    </row>
    <row r="175" spans="1:26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0"/>
      <c r="P175" s="268"/>
      <c r="Q175" s="268"/>
      <c r="R175" s="268"/>
      <c r="S175" s="10"/>
      <c r="Z175" s="4"/>
    </row>
    <row r="176" spans="1:26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0"/>
      <c r="P176" s="268"/>
      <c r="Q176" s="268"/>
      <c r="R176" s="268"/>
      <c r="S176" s="10"/>
      <c r="Z176" s="4"/>
    </row>
    <row r="177" spans="1:26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0"/>
      <c r="P177" s="268"/>
      <c r="Q177" s="268"/>
      <c r="R177" s="268"/>
      <c r="S177" s="10"/>
      <c r="Z177" s="4"/>
    </row>
    <row r="178" spans="1:26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0"/>
      <c r="P178" s="268"/>
      <c r="Q178" s="268"/>
      <c r="R178" s="268"/>
      <c r="S178" s="10"/>
      <c r="Z178" s="4"/>
    </row>
    <row r="179" spans="1:26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0"/>
      <c r="P179" s="268"/>
      <c r="Q179" s="268"/>
      <c r="R179" s="268"/>
      <c r="S179" s="10"/>
      <c r="Z179" s="4"/>
    </row>
    <row r="180" spans="1:26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0"/>
      <c r="P180" s="268"/>
      <c r="Q180" s="268"/>
      <c r="R180" s="268"/>
      <c r="S180" s="10"/>
      <c r="Z180" s="4"/>
    </row>
    <row r="181" spans="1:26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0"/>
      <c r="P181" s="268"/>
      <c r="Q181" s="268"/>
      <c r="R181" s="268"/>
      <c r="S181" s="10"/>
      <c r="Z181" s="4"/>
    </row>
    <row r="182" spans="1:26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0"/>
      <c r="P182" s="268"/>
      <c r="Q182" s="268"/>
      <c r="R182" s="268"/>
      <c r="S182" s="10"/>
      <c r="Z182" s="4"/>
    </row>
    <row r="183" spans="1:26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0"/>
      <c r="P183" s="268"/>
      <c r="Q183" s="268"/>
      <c r="R183" s="268"/>
      <c r="S183" s="10"/>
      <c r="Z183" s="4"/>
    </row>
    <row r="184" spans="1:26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0"/>
      <c r="P184" s="270"/>
      <c r="Q184" s="270"/>
      <c r="R184" s="270"/>
      <c r="S184" s="10"/>
      <c r="Z184" s="4"/>
    </row>
    <row r="185" spans="1:26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0"/>
      <c r="P185" s="270"/>
      <c r="Q185" s="270"/>
      <c r="R185" s="270"/>
      <c r="S185" s="10"/>
      <c r="Z185" s="4"/>
    </row>
    <row r="186" spans="1:26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0"/>
      <c r="P186" s="270"/>
      <c r="Q186" s="270"/>
      <c r="R186" s="270"/>
      <c r="S186" s="10"/>
      <c r="Z186" s="4"/>
    </row>
    <row r="187" spans="1:26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0"/>
      <c r="P187" s="270"/>
      <c r="Q187" s="270"/>
      <c r="R187" s="270"/>
      <c r="S187" s="10"/>
      <c r="Z187" s="4"/>
    </row>
    <row r="188" spans="1:26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0"/>
      <c r="P188" s="270"/>
      <c r="Q188" s="270"/>
      <c r="R188" s="270"/>
      <c r="S188" s="10"/>
      <c r="Z188" s="4"/>
    </row>
    <row r="189" spans="1:26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0"/>
      <c r="P189" s="270"/>
      <c r="Q189" s="270"/>
      <c r="R189" s="270"/>
      <c r="S189" s="10"/>
      <c r="Z189" s="4"/>
    </row>
    <row r="190" spans="1:26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0"/>
      <c r="P190" s="270"/>
      <c r="Q190" s="270"/>
      <c r="R190" s="270"/>
      <c r="S190" s="10"/>
      <c r="Z190" s="4"/>
    </row>
    <row r="191" spans="1:26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0"/>
      <c r="P191" s="270"/>
      <c r="Q191" s="270"/>
      <c r="R191" s="270"/>
      <c r="S191" s="10"/>
      <c r="Z191" s="4"/>
    </row>
    <row r="192" spans="1:26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0"/>
      <c r="P192" s="270"/>
      <c r="Q192" s="270"/>
      <c r="R192" s="270"/>
      <c r="S192" s="10"/>
      <c r="Z192" s="4"/>
    </row>
    <row r="193" spans="1:26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0"/>
      <c r="P193" s="270"/>
      <c r="Q193" s="270"/>
      <c r="R193" s="270"/>
      <c r="S193" s="10"/>
      <c r="Z193" s="4"/>
    </row>
    <row r="194" spans="1:26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0"/>
      <c r="P194" s="270"/>
      <c r="Q194" s="270"/>
      <c r="R194" s="270"/>
      <c r="S194" s="10"/>
      <c r="Z194" s="4"/>
    </row>
    <row r="195" spans="1:26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0"/>
      <c r="P195" s="270"/>
      <c r="Q195" s="270"/>
      <c r="R195" s="270"/>
      <c r="S195" s="10"/>
      <c r="Z195" s="4"/>
    </row>
    <row r="196" spans="1:26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0"/>
      <c r="P196" s="270"/>
      <c r="Q196" s="270"/>
      <c r="R196" s="270"/>
      <c r="S196" s="10"/>
      <c r="Z196" s="4"/>
    </row>
    <row r="197" spans="1:26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0"/>
      <c r="P197" s="270"/>
      <c r="Q197" s="270"/>
      <c r="R197" s="270"/>
      <c r="S197" s="10"/>
      <c r="Z197" s="4"/>
    </row>
    <row r="198" spans="1:26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0"/>
      <c r="P198" s="270"/>
      <c r="Q198" s="270"/>
      <c r="R198" s="270"/>
      <c r="S198" s="10"/>
      <c r="Z198" s="4"/>
    </row>
    <row r="199" spans="1:26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0"/>
      <c r="P199" s="270"/>
      <c r="Q199" s="270"/>
      <c r="R199" s="270"/>
      <c r="S199" s="10"/>
      <c r="Z199" s="4"/>
    </row>
    <row r="200" spans="1:26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0"/>
      <c r="P200" s="270"/>
      <c r="Q200" s="270"/>
      <c r="R200" s="270"/>
      <c r="S200" s="10"/>
      <c r="Z200" s="4"/>
    </row>
    <row r="201" spans="1:26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0"/>
      <c r="P201" s="270"/>
      <c r="Q201" s="270"/>
      <c r="R201" s="270"/>
      <c r="S201" s="10"/>
      <c r="Z201" s="4"/>
    </row>
    <row r="202" spans="1:26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0"/>
      <c r="P202" s="270"/>
      <c r="Q202" s="270"/>
      <c r="R202" s="270"/>
      <c r="S202" s="10"/>
      <c r="Z202" s="4"/>
    </row>
    <row r="203" spans="1:26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0"/>
      <c r="P203" s="270"/>
      <c r="Q203" s="270"/>
      <c r="R203" s="270"/>
      <c r="S203" s="10"/>
      <c r="Z203" s="4"/>
    </row>
    <row r="204" spans="1:26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0"/>
      <c r="P204" s="270"/>
      <c r="Q204" s="270"/>
      <c r="R204" s="270"/>
      <c r="S204" s="10"/>
      <c r="Z204" s="4"/>
    </row>
    <row r="205" spans="1:26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0"/>
      <c r="P205" s="270"/>
      <c r="Q205" s="270"/>
      <c r="R205" s="270"/>
      <c r="S205" s="10"/>
      <c r="Z205" s="4"/>
    </row>
    <row r="206" spans="1:26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0"/>
      <c r="P206" s="270"/>
      <c r="Q206" s="270"/>
      <c r="R206" s="270"/>
      <c r="S206" s="10"/>
      <c r="Z206" s="4"/>
    </row>
    <row r="207" spans="1:26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0"/>
      <c r="P207" s="270"/>
      <c r="Q207" s="270"/>
      <c r="R207" s="270"/>
      <c r="S207" s="10"/>
      <c r="Z207" s="4"/>
    </row>
  </sheetData>
  <sheetProtection password="889B" sheet="1" objects="1" scenarios="1"/>
  <mergeCells count="96">
    <mergeCell ref="B2:D2"/>
    <mergeCell ref="B81:D81"/>
    <mergeCell ref="B131:D131"/>
    <mergeCell ref="L132:N132"/>
    <mergeCell ref="L2:N2"/>
    <mergeCell ref="F132:G132"/>
    <mergeCell ref="I2:J2"/>
    <mergeCell ref="Q2:R2"/>
    <mergeCell ref="P4:R4"/>
    <mergeCell ref="P6:R6"/>
    <mergeCell ref="P8:R8"/>
    <mergeCell ref="P9:R9"/>
    <mergeCell ref="P13:R13"/>
    <mergeCell ref="P14:R14"/>
    <mergeCell ref="P15:R15"/>
    <mergeCell ref="P16:R16"/>
    <mergeCell ref="P17:R17"/>
    <mergeCell ref="P18:R18"/>
    <mergeCell ref="P19:R19"/>
    <mergeCell ref="P20:R20"/>
    <mergeCell ref="P21:R21"/>
    <mergeCell ref="P22:R22"/>
    <mergeCell ref="P24:R24"/>
    <mergeCell ref="P25:R25"/>
    <mergeCell ref="P26:R26"/>
    <mergeCell ref="P27:R27"/>
    <mergeCell ref="P34:R34"/>
    <mergeCell ref="P35:R35"/>
    <mergeCell ref="P36:R36"/>
    <mergeCell ref="P37:R37"/>
    <mergeCell ref="P39:R39"/>
    <mergeCell ref="P41:R41"/>
    <mergeCell ref="P42:R42"/>
    <mergeCell ref="P43:R43"/>
    <mergeCell ref="P44:R44"/>
    <mergeCell ref="P45:R45"/>
    <mergeCell ref="P47:R47"/>
    <mergeCell ref="P50:R50"/>
    <mergeCell ref="P51:R51"/>
    <mergeCell ref="P52:R52"/>
    <mergeCell ref="P53:R53"/>
    <mergeCell ref="P54:R54"/>
    <mergeCell ref="P55:R55"/>
    <mergeCell ref="P57:R57"/>
    <mergeCell ref="P58:R58"/>
    <mergeCell ref="P59:R59"/>
    <mergeCell ref="P60:R60"/>
    <mergeCell ref="P62:R62"/>
    <mergeCell ref="P64:R64"/>
    <mergeCell ref="P65:R65"/>
    <mergeCell ref="P66:R66"/>
    <mergeCell ref="P68:R68"/>
    <mergeCell ref="P69:R69"/>
    <mergeCell ref="P70:R70"/>
    <mergeCell ref="P72:R72"/>
    <mergeCell ref="P73:R73"/>
    <mergeCell ref="P74:R74"/>
    <mergeCell ref="P76:R76"/>
    <mergeCell ref="P78:R78"/>
    <mergeCell ref="P79:R79"/>
    <mergeCell ref="P80:R80"/>
    <mergeCell ref="P86:R86"/>
    <mergeCell ref="P87:R87"/>
    <mergeCell ref="P88:R88"/>
    <mergeCell ref="P90:R90"/>
    <mergeCell ref="P91:R91"/>
    <mergeCell ref="P92:R92"/>
    <mergeCell ref="P93:R93"/>
    <mergeCell ref="P94:R94"/>
    <mergeCell ref="P96:R96"/>
    <mergeCell ref="P97:R97"/>
    <mergeCell ref="P98:R98"/>
    <mergeCell ref="P100:R100"/>
    <mergeCell ref="P103:R103"/>
    <mergeCell ref="P104:R104"/>
    <mergeCell ref="P105:R105"/>
    <mergeCell ref="P107:R107"/>
    <mergeCell ref="P108:R108"/>
    <mergeCell ref="P109:R109"/>
    <mergeCell ref="P127:R127"/>
    <mergeCell ref="P111:R111"/>
    <mergeCell ref="P112:R112"/>
    <mergeCell ref="P113:R113"/>
    <mergeCell ref="P115:R115"/>
    <mergeCell ref="P116:R116"/>
    <mergeCell ref="P117:R117"/>
    <mergeCell ref="P128:R128"/>
    <mergeCell ref="P119:R119"/>
    <mergeCell ref="P121:R121"/>
    <mergeCell ref="L133:N133"/>
    <mergeCell ref="F133:G133"/>
    <mergeCell ref="P129:R129"/>
    <mergeCell ref="P130:R130"/>
    <mergeCell ref="P123:R123"/>
    <mergeCell ref="P124:R124"/>
    <mergeCell ref="P125:R125"/>
  </mergeCells>
  <conditionalFormatting sqref="F131:G131">
    <cfRule type="cellIs" priority="123" dxfId="58" operator="notEqual" stopIfTrue="1">
      <formula>0</formula>
    </cfRule>
  </conditionalFormatting>
  <conditionalFormatting sqref="B131">
    <cfRule type="cellIs" priority="108" dxfId="59" operator="notEqual" stopIfTrue="1">
      <formula>0</formula>
    </cfRule>
    <cfRule type="cellIs" priority="24" dxfId="60" operator="equal">
      <formula>0</formula>
    </cfRule>
  </conditionalFormatting>
  <conditionalFormatting sqref="G2">
    <cfRule type="cellIs" priority="59" dxfId="61" operator="equal">
      <formula>0</formula>
    </cfRule>
  </conditionalFormatting>
  <conditionalFormatting sqref="I2">
    <cfRule type="cellIs" priority="42" dxfId="61" operator="equal">
      <formula>0</formula>
    </cfRule>
  </conditionalFormatting>
  <conditionalFormatting sqref="F135:G136">
    <cfRule type="cellIs" priority="36" dxfId="62" operator="equal" stopIfTrue="1">
      <formula>"НЕРАВНЕНИЕ!"</formula>
    </cfRule>
    <cfRule type="cellIs" priority="37" dxfId="0" operator="equal" stopIfTrue="1">
      <formula>"НЕРАВНЕНИЕ!"</formula>
    </cfRule>
  </conditionalFormatting>
  <conditionalFormatting sqref="I135:J136 N135:N136">
    <cfRule type="cellIs" priority="35" dxfId="62" operator="equal" stopIfTrue="1">
      <formula>"НЕРАВНЕНИЕ!"</formula>
    </cfRule>
  </conditionalFormatting>
  <conditionalFormatting sqref="L135:M136">
    <cfRule type="cellIs" priority="34" dxfId="62" operator="equal" stopIfTrue="1">
      <formula>"НЕРАВНЕНИЕ!"</formula>
    </cfRule>
  </conditionalFormatting>
  <conditionalFormatting sqref="F138:G139">
    <cfRule type="cellIs" priority="32" dxfId="62" operator="equal" stopIfTrue="1">
      <formula>"НЕРАВНЕНИЕ !"</formula>
    </cfRule>
    <cfRule type="cellIs" priority="33" dxfId="0" operator="equal" stopIfTrue="1">
      <formula>"НЕРАВНЕНИЕ !"</formula>
    </cfRule>
  </conditionalFormatting>
  <conditionalFormatting sqref="I138:J139 N138:N139">
    <cfRule type="cellIs" priority="31" dxfId="62" operator="equal" stopIfTrue="1">
      <formula>"НЕРАВНЕНИЕ !"</formula>
    </cfRule>
  </conditionalFormatting>
  <conditionalFormatting sqref="L138:M139">
    <cfRule type="cellIs" priority="30" dxfId="62" operator="equal" stopIfTrue="1">
      <formula>"НЕРАВНЕНИЕ !"</formula>
    </cfRule>
  </conditionalFormatting>
  <conditionalFormatting sqref="I138:J139 L138:L139 N138:N139 F138:G139">
    <cfRule type="cellIs" priority="29" dxfId="62" operator="notEqual">
      <formula>0</formula>
    </cfRule>
  </conditionalFormatting>
  <conditionalFormatting sqref="I131:J131">
    <cfRule type="cellIs" priority="23" dxfId="58" operator="notEqual" stopIfTrue="1">
      <formula>0</formula>
    </cfRule>
  </conditionalFormatting>
  <conditionalFormatting sqref="L81">
    <cfRule type="cellIs" priority="10" dxfId="58" operator="notEqual" stopIfTrue="1">
      <formula>0</formula>
    </cfRule>
  </conditionalFormatting>
  <conditionalFormatting sqref="N81">
    <cfRule type="cellIs" priority="9" dxfId="58" operator="notEqual" stopIfTrue="1">
      <formula>0</formula>
    </cfRule>
  </conditionalFormatting>
  <conditionalFormatting sqref="L131">
    <cfRule type="cellIs" priority="19" dxfId="58" operator="notEqual" stopIfTrue="1">
      <formula>0</formula>
    </cfRule>
  </conditionalFormatting>
  <conditionalFormatting sqref="N131">
    <cfRule type="cellIs" priority="17" dxfId="58" operator="notEqual" stopIfTrue="1">
      <formula>0</formula>
    </cfRule>
  </conditionalFormatting>
  <conditionalFormatting sqref="F81:G81">
    <cfRule type="cellIs" priority="15" dxfId="58" operator="notEqual" stopIfTrue="1">
      <formula>0</formula>
    </cfRule>
  </conditionalFormatting>
  <conditionalFormatting sqref="I81:J81">
    <cfRule type="cellIs" priority="11" dxfId="58" operator="notEqual" stopIfTrue="1">
      <formula>0</formula>
    </cfRule>
  </conditionalFormatting>
  <conditionalFormatting sqref="B81">
    <cfRule type="cellIs" priority="7" dxfId="63" operator="equal">
      <formula>0</formula>
    </cfRule>
    <cfRule type="cellIs" priority="8" dxfId="59" operator="notEqual" stopIfTrue="1">
      <formula>0</formula>
    </cfRule>
  </conditionalFormatting>
  <conditionalFormatting sqref="Q2:R2">
    <cfRule type="cellIs" priority="1" dxfId="64" operator="between" stopIfTrue="1">
      <formula>1000000000000</formula>
      <formula>9999999999999990</formula>
    </cfRule>
    <cfRule type="cellIs" priority="2" dxfId="65" operator="between" stopIfTrue="1">
      <formula>10000000000</formula>
      <formula>999999999999</formula>
    </cfRule>
    <cfRule type="cellIs" priority="3" dxfId="66" operator="between" stopIfTrue="1">
      <formula>1000000</formula>
      <formula>99999999</formula>
    </cfRule>
    <cfRule type="cellIs" priority="4" dxfId="67" operator="between" stopIfTrue="1">
      <formula>100</formula>
      <formula>9999</formula>
    </cfRule>
  </conditionalFormatting>
  <dataValidations count="5">
    <dataValidation type="list" allowBlank="1" showInputMessage="1" showErrorMessage="1" sqref="L6">
      <formula1>$U$11:$U$22</formula1>
    </dataValidation>
    <dataValidation type="whole" allowBlank="1" showInputMessage="1" showErrorMessage="1" error="въведете цяло число" sqref="L11:L131 I11:J131 F11:G131 N11:N131">
      <formula1>-10000000000000000</formula1>
      <formula2>10000000000000000</formula2>
    </dataValidation>
    <dataValidation type="whole" operator="greaterThan" allowBlank="1" showInputMessage="1" showErrorMessage="1" sqref="C132">
      <formula1>2016</formula1>
    </dataValidation>
    <dataValidation type="whole" allowBlank="1" showInputMessage="1" showErrorMessage="1" error="Въведи цяло положително число!" sqref="G2">
      <formula1>1</formula1>
      <formula2>9999</formula2>
    </dataValidation>
    <dataValidation type="whole" allowBlank="1" showInputMessage="1" showErrorMessage="1" error="Въведи цяло положително число!" sqref="F2">
      <formula1>1</formula1>
      <formula2>9999999999999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9" r:id="rId3"/>
  <headerFooter>
    <oddHeader>&amp;C&amp;"Times New Roman,Italic"&amp;10- &amp;P / &amp;N -</oddHeader>
  </headerFooter>
  <rowBreaks count="1" manualBreakCount="1">
    <brk id="52" min="1" max="13" man="1"/>
  </rowBreaks>
  <ignoredErrors>
    <ignoredError sqref="F60:F63 G22:N22 G62:N63 J132 I126:M126 I130:N130 K128 M128 N126 N94:N95 I94:M108 K125 M125 I134:N137 I131:J131 L131 N131 F38:N38 F22:F24 G27:N33 N82 H34 K34 M34 F37 F40:N40 F39 F45:N49 F41 F55:N56 G61:M61 F57:M57 G66:N67 H64:M65 G70:N71 G69:M69 G74:N77 H72:M73 G80:N80 G79:H79 N88:N89 N98:N102 N105:N106 N110 N113:N114 N117:N120 I129:K129 I140:N140 K138:K139 M138:M139 N84:N85 N61 H78 K78:M78 K79:M79 I110:M114 K109 M109 L132 F26:F33 H44:M44 H39:M39 H50:I54 H59:I59 F69:F71 H68:I68 F74 I116:M121 I115 M115 I127:K127 M127 M129 H42:I42 K42:M42 K50:M54 K59:M59 I123 I122 K122:M122 G60:I60 K60:M60 K41:M41 F66:F67 H43:I43 K43:M43 H37:M37 K68:M68 K123:M123 K115 H41:I41" unlockedFormula="1"/>
    <ignoredError sqref="F10:N10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7"/>
  <sheetViews>
    <sheetView showZeros="0" zoomScalePageLayoutView="0" workbookViewId="0" topLeftCell="A1">
      <pane xSplit="5" ySplit="10" topLeftCell="F13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O145" sqref="O145"/>
    </sheetView>
  </sheetViews>
  <sheetFormatPr defaultColWidth="9.140625" defaultRowHeight="15"/>
  <cols>
    <col min="1" max="1" width="3.7109375" style="50" customWidth="1"/>
    <col min="2" max="2" width="20.140625" style="50" customWidth="1"/>
    <col min="3" max="3" width="22.421875" style="50" customWidth="1"/>
    <col min="4" max="4" width="34.57421875" style="50" customWidth="1"/>
    <col min="5" max="5" width="0.71875" style="50" customWidth="1"/>
    <col min="6" max="7" width="17.140625" style="50" customWidth="1"/>
    <col min="8" max="8" width="0.71875" style="50" customWidth="1"/>
    <col min="9" max="10" width="17.140625" style="50" customWidth="1"/>
    <col min="11" max="11" width="0.71875" style="50" customWidth="1"/>
    <col min="12" max="12" width="17.140625" style="50" customWidth="1"/>
    <col min="13" max="13" width="0.71875" style="50" customWidth="1"/>
    <col min="14" max="14" width="17.140625" style="50" customWidth="1"/>
    <col min="15" max="15" width="3.57421875" style="50" customWidth="1"/>
    <col min="16" max="16" width="59.57421875" style="271" customWidth="1"/>
    <col min="17" max="18" width="12.28125" style="271" customWidth="1"/>
    <col min="19" max="19" width="3.57421875" style="50" customWidth="1"/>
    <col min="20" max="20" width="9.140625" style="50" customWidth="1"/>
    <col min="21" max="21" width="5.28125" style="50" customWidth="1"/>
    <col min="22" max="16384" width="9.140625" style="50" customWidth="1"/>
  </cols>
  <sheetData>
    <row r="1" spans="1:19" s="3" customFormat="1" ht="15.75" customHeight="1">
      <c r="A1" s="6"/>
      <c r="B1" s="54" t="s">
        <v>12</v>
      </c>
      <c r="C1" s="54"/>
      <c r="D1" s="54"/>
      <c r="E1" s="1"/>
      <c r="F1" s="71" t="s">
        <v>10</v>
      </c>
      <c r="G1" s="72" t="s">
        <v>6</v>
      </c>
      <c r="H1" s="1"/>
      <c r="I1" s="73" t="s">
        <v>15</v>
      </c>
      <c r="J1" s="73"/>
      <c r="K1" s="1"/>
      <c r="L1" s="74" t="s">
        <v>11</v>
      </c>
      <c r="M1" s="1"/>
      <c r="N1" s="51"/>
      <c r="O1" s="1"/>
      <c r="P1" s="368"/>
      <c r="Q1" s="368"/>
      <c r="R1" s="368"/>
      <c r="S1" s="1"/>
    </row>
    <row r="2" spans="1:19" s="13" customFormat="1" ht="20.25" customHeight="1">
      <c r="A2" s="6"/>
      <c r="B2" s="531" t="str">
        <f>+'Cash-Flow-2016-Leva'!B2:D2</f>
        <v>МИНИСТЕРСТВО НА ЗДРАВЕОПАЗВАНЕТО</v>
      </c>
      <c r="C2" s="532"/>
      <c r="D2" s="533"/>
      <c r="E2" s="5"/>
      <c r="F2" s="422">
        <f>+'Cash-Flow-2016-Leva'!F2</f>
        <v>695317</v>
      </c>
      <c r="G2" s="369">
        <f>+'Cash-Flow-2016-Leva'!G2</f>
        <v>1600</v>
      </c>
      <c r="H2" s="52"/>
      <c r="I2" s="534">
        <f>+'Cash-Flow-2016-Leva'!I2:J2</f>
        <v>0</v>
      </c>
      <c r="J2" s="535"/>
      <c r="K2" s="51"/>
      <c r="L2" s="536">
        <f>+'Cash-Flow-2016-Leva'!L2:N2</f>
        <v>0</v>
      </c>
      <c r="M2" s="537"/>
      <c r="N2" s="538"/>
      <c r="O2" s="53"/>
      <c r="P2" s="424" t="s">
        <v>250</v>
      </c>
      <c r="Q2" s="525">
        <f>+'Cash-Flow-2016-Leva'!Q2</f>
        <v>1600</v>
      </c>
      <c r="R2" s="526"/>
      <c r="S2" s="53"/>
    </row>
    <row r="3" spans="1:19" s="13" customFormat="1" ht="4.5" customHeight="1">
      <c r="A3" s="6"/>
      <c r="B3" s="54"/>
      <c r="C3" s="54"/>
      <c r="D3" s="54"/>
      <c r="E3" s="5"/>
      <c r="F3" s="55"/>
      <c r="G3" s="53"/>
      <c r="H3" s="52"/>
      <c r="I3" s="53"/>
      <c r="J3" s="53"/>
      <c r="K3" s="52"/>
      <c r="L3" s="51"/>
      <c r="M3" s="1"/>
      <c r="N3" s="51"/>
      <c r="O3" s="53"/>
      <c r="P3" s="368"/>
      <c r="Q3" s="368"/>
      <c r="R3" s="368"/>
      <c r="S3" s="53"/>
    </row>
    <row r="4" spans="1:19" s="13" customFormat="1" ht="15.75" customHeight="1">
      <c r="A4" s="6"/>
      <c r="B4" s="75" t="s">
        <v>14</v>
      </c>
      <c r="C4" s="75"/>
      <c r="D4" s="75"/>
      <c r="E4" s="5"/>
      <c r="F4" s="75"/>
      <c r="G4" s="76"/>
      <c r="H4" s="76"/>
      <c r="I4" s="76"/>
      <c r="J4" s="76"/>
      <c r="K4" s="52"/>
      <c r="L4" s="132"/>
      <c r="M4" s="133"/>
      <c r="N4" s="133"/>
      <c r="O4" s="53"/>
      <c r="P4" s="425"/>
      <c r="Q4" s="425"/>
      <c r="R4" s="425"/>
      <c r="S4" s="425"/>
    </row>
    <row r="5" spans="1:19" s="13" customFormat="1" ht="2.25" customHeight="1">
      <c r="A5" s="52"/>
      <c r="B5" s="52"/>
      <c r="C5" s="52"/>
      <c r="D5" s="52"/>
      <c r="E5" s="52"/>
      <c r="F5" s="52"/>
      <c r="G5" s="56"/>
      <c r="H5" s="52"/>
      <c r="I5" s="56"/>
      <c r="J5" s="57"/>
      <c r="K5" s="52"/>
      <c r="L5" s="53"/>
      <c r="M5" s="53"/>
      <c r="N5" s="52"/>
      <c r="O5" s="53"/>
      <c r="P5" s="268"/>
      <c r="Q5" s="268"/>
      <c r="R5" s="268"/>
      <c r="S5" s="268"/>
    </row>
    <row r="6" spans="1:25" s="3" customFormat="1" ht="16.5" customHeight="1">
      <c r="A6" s="6"/>
      <c r="B6" s="75" t="s">
        <v>13</v>
      </c>
      <c r="C6" s="75"/>
      <c r="D6" s="75"/>
      <c r="E6" s="5"/>
      <c r="F6" s="55"/>
      <c r="G6" s="55"/>
      <c r="H6" s="5"/>
      <c r="I6" s="55"/>
      <c r="J6" s="77"/>
      <c r="K6" s="5"/>
      <c r="L6" s="78" t="str">
        <f>+'Cash-Flow-2016-Leva'!L6</f>
        <v>31.12.2016 г.</v>
      </c>
      <c r="M6" s="5"/>
      <c r="N6" s="58" t="s">
        <v>16</v>
      </c>
      <c r="O6" s="1"/>
      <c r="P6" s="268"/>
      <c r="Q6" s="268"/>
      <c r="R6" s="268"/>
      <c r="S6" s="268"/>
      <c r="T6" s="2"/>
      <c r="U6" s="2"/>
      <c r="V6" s="2"/>
      <c r="Y6" s="4"/>
    </row>
    <row r="7" spans="1:27" s="3" customFormat="1" ht="4.5" customHeight="1" thickBot="1">
      <c r="A7" s="6"/>
      <c r="B7" s="59"/>
      <c r="C7" s="153"/>
      <c r="D7" s="153"/>
      <c r="E7" s="5"/>
      <c r="F7" s="60"/>
      <c r="G7" s="60"/>
      <c r="H7" s="5"/>
      <c r="I7" s="60"/>
      <c r="J7" s="60"/>
      <c r="K7" s="5"/>
      <c r="L7" s="60"/>
      <c r="M7" s="5"/>
      <c r="N7" s="60"/>
      <c r="O7" s="61"/>
      <c r="P7" s="268"/>
      <c r="Q7" s="268"/>
      <c r="R7" s="268"/>
      <c r="S7" s="268"/>
      <c r="T7" s="2"/>
      <c r="U7" s="2"/>
      <c r="V7" s="2"/>
      <c r="W7" s="2"/>
      <c r="X7" s="2"/>
      <c r="Y7" s="4"/>
      <c r="Z7" s="2"/>
      <c r="AA7" s="2"/>
    </row>
    <row r="8" spans="1:27" s="3" customFormat="1" ht="57.75" customHeight="1">
      <c r="A8" s="6"/>
      <c r="B8" s="167"/>
      <c r="C8" s="168"/>
      <c r="D8" s="169"/>
      <c r="E8" s="5"/>
      <c r="F8" s="92" t="s">
        <v>96</v>
      </c>
      <c r="G8" s="86" t="s">
        <v>20</v>
      </c>
      <c r="H8" s="5"/>
      <c r="I8" s="152" t="s">
        <v>95</v>
      </c>
      <c r="J8" s="99" t="s">
        <v>21</v>
      </c>
      <c r="K8" s="5"/>
      <c r="L8" s="97" t="s">
        <v>22</v>
      </c>
      <c r="M8" s="5"/>
      <c r="N8" s="84" t="s">
        <v>23</v>
      </c>
      <c r="O8" s="67"/>
      <c r="P8" s="268"/>
      <c r="Q8" s="268"/>
      <c r="R8" s="268"/>
      <c r="S8" s="268"/>
      <c r="T8" s="2"/>
      <c r="U8" s="2"/>
      <c r="V8" s="2"/>
      <c r="W8" s="2"/>
      <c r="X8" s="2"/>
      <c r="Y8" s="2"/>
      <c r="Z8" s="2"/>
      <c r="AA8" s="2"/>
    </row>
    <row r="9" spans="1:27" s="3" customFormat="1" ht="18" customHeight="1" thickBot="1">
      <c r="A9" s="6"/>
      <c r="B9" s="172" t="s">
        <v>118</v>
      </c>
      <c r="C9" s="170"/>
      <c r="D9" s="171"/>
      <c r="E9" s="5"/>
      <c r="F9" s="93">
        <f>+'Cash-Flow-2016-Leva'!L4</f>
        <v>2016</v>
      </c>
      <c r="G9" s="83" t="str">
        <f>+L6</f>
        <v>31.12.2016 г.</v>
      </c>
      <c r="H9" s="5"/>
      <c r="I9" s="100">
        <f>+'Cash-Flow-2016-Leva'!L4</f>
        <v>2016</v>
      </c>
      <c r="J9" s="101" t="str">
        <f>+L6</f>
        <v>31.12.2016 г.</v>
      </c>
      <c r="K9" s="5"/>
      <c r="L9" s="98" t="str">
        <f>+L6</f>
        <v>31.12.2016 г.</v>
      </c>
      <c r="M9" s="5"/>
      <c r="N9" s="85" t="str">
        <f>+L6</f>
        <v>31.12.2016 г.</v>
      </c>
      <c r="O9" s="68"/>
      <c r="P9" s="268"/>
      <c r="Q9" s="268"/>
      <c r="R9" s="268"/>
      <c r="S9" s="268"/>
      <c r="T9" s="2"/>
      <c r="U9" s="2"/>
      <c r="V9" s="2"/>
      <c r="W9" s="2"/>
      <c r="X9" s="2"/>
      <c r="Y9" s="2"/>
      <c r="Z9" s="2"/>
      <c r="AA9" s="2"/>
    </row>
    <row r="10" spans="1:27" s="3" customFormat="1" ht="15.75">
      <c r="A10" s="6"/>
      <c r="B10" s="181" t="s">
        <v>119</v>
      </c>
      <c r="C10" s="154"/>
      <c r="D10" s="160"/>
      <c r="E10" s="5"/>
      <c r="F10" s="91" t="s">
        <v>1</v>
      </c>
      <c r="G10" s="7" t="s">
        <v>2</v>
      </c>
      <c r="H10" s="5"/>
      <c r="I10" s="91" t="s">
        <v>3</v>
      </c>
      <c r="J10" s="7" t="s">
        <v>4</v>
      </c>
      <c r="K10" s="5"/>
      <c r="L10" s="7" t="s">
        <v>5</v>
      </c>
      <c r="M10" s="5"/>
      <c r="N10" s="12" t="s">
        <v>7</v>
      </c>
      <c r="O10" s="69"/>
      <c r="P10" s="268"/>
      <c r="Q10" s="268"/>
      <c r="R10" s="268"/>
      <c r="S10" s="268"/>
      <c r="T10" s="2"/>
      <c r="U10" s="2"/>
      <c r="V10" s="2"/>
      <c r="W10" s="2"/>
      <c r="X10" s="2"/>
      <c r="Y10" s="2"/>
      <c r="Z10" s="2"/>
      <c r="AA10" s="2"/>
    </row>
    <row r="11" spans="1:27" s="3" customFormat="1" ht="15.75">
      <c r="A11" s="134"/>
      <c r="B11" s="238" t="s">
        <v>28</v>
      </c>
      <c r="C11" s="173"/>
      <c r="D11" s="174"/>
      <c r="E11" s="5"/>
      <c r="F11" s="272"/>
      <c r="G11" s="272"/>
      <c r="H11" s="347"/>
      <c r="I11" s="272"/>
      <c r="J11" s="272"/>
      <c r="K11" s="347"/>
      <c r="L11" s="272"/>
      <c r="M11" s="347"/>
      <c r="N11" s="274"/>
      <c r="O11" s="70"/>
      <c r="P11" s="268"/>
      <c r="Q11" s="268"/>
      <c r="R11" s="268"/>
      <c r="S11" s="268"/>
      <c r="T11" s="2"/>
      <c r="U11" s="2"/>
      <c r="V11" s="2"/>
      <c r="W11" s="2"/>
      <c r="X11" s="2"/>
      <c r="Y11" s="2"/>
      <c r="Z11" s="2"/>
      <c r="AA11" s="2"/>
    </row>
    <row r="12" spans="1:27" s="3" customFormat="1" ht="15.75">
      <c r="A12" s="134"/>
      <c r="B12" s="240" t="s">
        <v>49</v>
      </c>
      <c r="C12" s="156"/>
      <c r="D12" s="162"/>
      <c r="E12" s="5"/>
      <c r="F12" s="275"/>
      <c r="G12" s="275"/>
      <c r="H12" s="347"/>
      <c r="I12" s="275"/>
      <c r="J12" s="275"/>
      <c r="K12" s="347"/>
      <c r="L12" s="275"/>
      <c r="M12" s="347"/>
      <c r="N12" s="276"/>
      <c r="O12" s="70"/>
      <c r="P12" s="268"/>
      <c r="Q12" s="268"/>
      <c r="R12" s="268"/>
      <c r="S12" s="268"/>
      <c r="T12" s="2"/>
      <c r="U12" s="2"/>
      <c r="V12" s="2"/>
      <c r="W12" s="2"/>
      <c r="X12" s="2"/>
      <c r="Y12" s="2"/>
      <c r="Z12" s="2"/>
      <c r="AA12" s="2"/>
    </row>
    <row r="13" spans="1:27" s="3" customFormat="1" ht="15.75">
      <c r="A13" s="134"/>
      <c r="B13" s="241" t="s">
        <v>29</v>
      </c>
      <c r="C13" s="194"/>
      <c r="D13" s="195"/>
      <c r="E13" s="5"/>
      <c r="F13" s="316">
        <f>+'Cash-Flow-2016-Leva'!F13/1000</f>
        <v>0</v>
      </c>
      <c r="G13" s="317">
        <f>+'Cash-Flow-2016-Leva'!G13/1000</f>
        <v>0</v>
      </c>
      <c r="H13" s="347"/>
      <c r="I13" s="316">
        <f>+'Cash-Flow-2016-Leva'!I13/1000</f>
        <v>0</v>
      </c>
      <c r="J13" s="317">
        <f>+'Cash-Flow-2016-Leva'!J13/1000</f>
        <v>0</v>
      </c>
      <c r="K13" s="347"/>
      <c r="L13" s="317">
        <f>+'Cash-Flow-2016-Leva'!L13/1000</f>
        <v>0</v>
      </c>
      <c r="M13" s="347"/>
      <c r="N13" s="279">
        <f>+G13+J13+L13</f>
        <v>0</v>
      </c>
      <c r="O13" s="70"/>
      <c r="P13" s="268"/>
      <c r="Q13" s="268"/>
      <c r="R13" s="268"/>
      <c r="S13" s="268"/>
      <c r="T13" s="2"/>
      <c r="U13" s="2"/>
      <c r="V13" s="2"/>
      <c r="W13" s="2"/>
      <c r="X13" s="2"/>
      <c r="Y13" s="2"/>
      <c r="Z13" s="2"/>
      <c r="AA13" s="2"/>
    </row>
    <row r="14" spans="1:27" s="3" customFormat="1" ht="15.75">
      <c r="A14" s="134"/>
      <c r="B14" s="236" t="s">
        <v>161</v>
      </c>
      <c r="C14" s="190"/>
      <c r="D14" s="191"/>
      <c r="E14" s="5"/>
      <c r="F14" s="348">
        <f>+'Cash-Flow-2016-Leva'!F14/1000</f>
        <v>32000</v>
      </c>
      <c r="G14" s="349">
        <f>+'Cash-Flow-2016-Leva'!G14/1000</f>
        <v>30428.366</v>
      </c>
      <c r="H14" s="347"/>
      <c r="I14" s="348">
        <f>+'Cash-Flow-2016-Leva'!I14/1000</f>
        <v>0</v>
      </c>
      <c r="J14" s="349">
        <f>+'Cash-Flow-2016-Leva'!J14/1000</f>
        <v>0</v>
      </c>
      <c r="K14" s="347"/>
      <c r="L14" s="349">
        <f>+'Cash-Flow-2016-Leva'!L14/1000</f>
        <v>0</v>
      </c>
      <c r="M14" s="347"/>
      <c r="N14" s="282">
        <f aca="true" t="shared" si="0" ref="N14:N21">+G14+J14+L14</f>
        <v>30428.366</v>
      </c>
      <c r="O14" s="70"/>
      <c r="P14" s="268"/>
      <c r="Q14" s="268"/>
      <c r="R14" s="268"/>
      <c r="S14" s="268"/>
      <c r="T14" s="2"/>
      <c r="U14" s="2"/>
      <c r="V14" s="2"/>
      <c r="W14" s="2"/>
      <c r="X14" s="2"/>
      <c r="Y14" s="2"/>
      <c r="Z14" s="2"/>
      <c r="AA14" s="2"/>
    </row>
    <row r="15" spans="1:27" s="3" customFormat="1" ht="15.75">
      <c r="A15" s="134"/>
      <c r="B15" s="236" t="s">
        <v>64</v>
      </c>
      <c r="C15" s="190"/>
      <c r="D15" s="191"/>
      <c r="E15" s="5"/>
      <c r="F15" s="348">
        <f>+'Cash-Flow-2016-Leva'!F15/1000</f>
        <v>2300</v>
      </c>
      <c r="G15" s="349">
        <f>+'Cash-Flow-2016-Leva'!G15/1000</f>
        <v>1502.835</v>
      </c>
      <c r="H15" s="347"/>
      <c r="I15" s="348">
        <f>+'Cash-Flow-2016-Leva'!I15/1000</f>
        <v>0</v>
      </c>
      <c r="J15" s="349">
        <f>+'Cash-Flow-2016-Leva'!J15/1000</f>
        <v>0</v>
      </c>
      <c r="K15" s="347"/>
      <c r="L15" s="349">
        <f>+'Cash-Flow-2016-Leva'!L15/1000</f>
        <v>0</v>
      </c>
      <c r="M15" s="347"/>
      <c r="N15" s="282">
        <f t="shared" si="0"/>
        <v>1502.835</v>
      </c>
      <c r="O15" s="70"/>
      <c r="P15" s="268"/>
      <c r="Q15" s="268"/>
      <c r="R15" s="268"/>
      <c r="S15" s="268"/>
      <c r="T15" s="2"/>
      <c r="U15" s="2"/>
      <c r="V15" s="2"/>
      <c r="W15" s="2"/>
      <c r="X15" s="2"/>
      <c r="Y15" s="2"/>
      <c r="Z15" s="2"/>
      <c r="AA15" s="2"/>
    </row>
    <row r="16" spans="1:27" s="3" customFormat="1" ht="15.75">
      <c r="A16" s="134"/>
      <c r="B16" s="236" t="s">
        <v>48</v>
      </c>
      <c r="C16" s="190"/>
      <c r="D16" s="191"/>
      <c r="E16" s="5"/>
      <c r="F16" s="348">
        <f>+'Cash-Flow-2016-Leva'!F16/1000</f>
        <v>7300</v>
      </c>
      <c r="G16" s="349">
        <f>+'Cash-Flow-2016-Leva'!G16/1000</f>
        <v>5190.354</v>
      </c>
      <c r="H16" s="347"/>
      <c r="I16" s="348">
        <f>+'Cash-Flow-2016-Leva'!I16/1000</f>
        <v>0</v>
      </c>
      <c r="J16" s="349">
        <f>+'Cash-Flow-2016-Leva'!J16/1000</f>
        <v>0</v>
      </c>
      <c r="K16" s="347"/>
      <c r="L16" s="349">
        <f>+'Cash-Flow-2016-Leva'!L16/1000</f>
        <v>0</v>
      </c>
      <c r="M16" s="347"/>
      <c r="N16" s="282">
        <f t="shared" si="0"/>
        <v>5190.354</v>
      </c>
      <c r="O16" s="70"/>
      <c r="P16" s="268"/>
      <c r="Q16" s="268"/>
      <c r="R16" s="268"/>
      <c r="S16" s="268"/>
      <c r="T16" s="2"/>
      <c r="U16" s="2"/>
      <c r="V16" s="2"/>
      <c r="W16" s="2"/>
      <c r="X16" s="2"/>
      <c r="Y16" s="2"/>
      <c r="Z16" s="2"/>
      <c r="AA16" s="2"/>
    </row>
    <row r="17" spans="1:27" s="3" customFormat="1" ht="15.75">
      <c r="A17" s="134"/>
      <c r="B17" s="236" t="s">
        <v>30</v>
      </c>
      <c r="C17" s="190"/>
      <c r="D17" s="191"/>
      <c r="E17" s="5"/>
      <c r="F17" s="348">
        <f>+'Cash-Flow-2016-Leva'!F17/1000</f>
        <v>300</v>
      </c>
      <c r="G17" s="349">
        <f>+'Cash-Flow-2016-Leva'!G17/1000</f>
        <v>332.065</v>
      </c>
      <c r="H17" s="347"/>
      <c r="I17" s="348">
        <f>+'Cash-Flow-2016-Leva'!I17/1000</f>
        <v>0</v>
      </c>
      <c r="J17" s="349">
        <f>+'Cash-Flow-2016-Leva'!J17/1000</f>
        <v>0</v>
      </c>
      <c r="K17" s="347"/>
      <c r="L17" s="349">
        <f>+'Cash-Flow-2016-Leva'!L17/1000</f>
        <v>0</v>
      </c>
      <c r="M17" s="347"/>
      <c r="N17" s="282">
        <f t="shared" si="0"/>
        <v>332.065</v>
      </c>
      <c r="O17" s="70"/>
      <c r="P17" s="268"/>
      <c r="Q17" s="268"/>
      <c r="R17" s="268"/>
      <c r="S17" s="268"/>
      <c r="T17" s="2"/>
      <c r="U17" s="2"/>
      <c r="V17" s="2"/>
      <c r="W17" s="2"/>
      <c r="X17" s="2"/>
      <c r="Y17" s="2"/>
      <c r="Z17" s="2"/>
      <c r="AA17" s="2"/>
    </row>
    <row r="18" spans="1:27" s="3" customFormat="1" ht="15.75">
      <c r="A18" s="134"/>
      <c r="B18" s="236" t="s">
        <v>160</v>
      </c>
      <c r="C18" s="190"/>
      <c r="D18" s="191"/>
      <c r="E18" s="5"/>
      <c r="F18" s="348">
        <f>+'Cash-Flow-2016-Leva'!F18/1000</f>
        <v>0</v>
      </c>
      <c r="G18" s="349">
        <f>+'Cash-Flow-2016-Leva'!G18/1000</f>
        <v>0</v>
      </c>
      <c r="H18" s="347"/>
      <c r="I18" s="348">
        <f>+'Cash-Flow-2016-Leva'!I18/1000</f>
        <v>0</v>
      </c>
      <c r="J18" s="349">
        <f>+'Cash-Flow-2016-Leva'!J18/1000</f>
        <v>0</v>
      </c>
      <c r="K18" s="347"/>
      <c r="L18" s="349">
        <f>+'Cash-Flow-2016-Leva'!L18/1000</f>
        <v>0</v>
      </c>
      <c r="M18" s="347"/>
      <c r="N18" s="282">
        <f t="shared" si="0"/>
        <v>0</v>
      </c>
      <c r="O18" s="70"/>
      <c r="P18" s="268"/>
      <c r="Q18" s="268"/>
      <c r="R18" s="268"/>
      <c r="S18" s="268"/>
      <c r="T18" s="2"/>
      <c r="U18" s="2"/>
      <c r="V18" s="2"/>
      <c r="W18" s="2"/>
      <c r="X18" s="2"/>
      <c r="Y18" s="2"/>
      <c r="Z18" s="2"/>
      <c r="AA18" s="2"/>
    </row>
    <row r="19" spans="1:27" s="3" customFormat="1" ht="15.75">
      <c r="A19" s="134"/>
      <c r="B19" s="236" t="s">
        <v>31</v>
      </c>
      <c r="C19" s="190"/>
      <c r="D19" s="191"/>
      <c r="E19" s="5"/>
      <c r="F19" s="348">
        <f>+'Cash-Flow-2016-Leva'!F19/1000</f>
        <v>0</v>
      </c>
      <c r="G19" s="349">
        <f>+'Cash-Flow-2016-Leva'!G19/1000</f>
        <v>-0.015</v>
      </c>
      <c r="H19" s="347"/>
      <c r="I19" s="348">
        <f>+'Cash-Flow-2016-Leva'!I19/1000</f>
        <v>0</v>
      </c>
      <c r="J19" s="349">
        <f>+'Cash-Flow-2016-Leva'!J19/1000</f>
        <v>0</v>
      </c>
      <c r="K19" s="347"/>
      <c r="L19" s="349">
        <f>+'Cash-Flow-2016-Leva'!L19/1000</f>
        <v>0.002</v>
      </c>
      <c r="M19" s="347"/>
      <c r="N19" s="282">
        <f t="shared" si="0"/>
        <v>-0.013</v>
      </c>
      <c r="O19" s="70"/>
      <c r="P19" s="268"/>
      <c r="Q19" s="268"/>
      <c r="R19" s="268"/>
      <c r="S19" s="268"/>
      <c r="T19" s="2"/>
      <c r="U19" s="2"/>
      <c r="V19" s="2"/>
      <c r="W19" s="2"/>
      <c r="X19" s="2"/>
      <c r="Y19" s="2"/>
      <c r="Z19" s="2"/>
      <c r="AA19" s="2"/>
    </row>
    <row r="20" spans="1:27" s="3" customFormat="1" ht="15.75">
      <c r="A20" s="134"/>
      <c r="B20" s="236" t="s">
        <v>32</v>
      </c>
      <c r="C20" s="190"/>
      <c r="D20" s="191"/>
      <c r="E20" s="5"/>
      <c r="F20" s="348">
        <f>+'Cash-Flow-2016-Leva'!F20/1000</f>
        <v>0</v>
      </c>
      <c r="G20" s="349">
        <f>+'Cash-Flow-2016-Leva'!G20/1000</f>
        <v>5</v>
      </c>
      <c r="H20" s="347"/>
      <c r="I20" s="348">
        <f>+'Cash-Flow-2016-Leva'!I20/1000</f>
        <v>0</v>
      </c>
      <c r="J20" s="349">
        <f>+'Cash-Flow-2016-Leva'!J20/1000</f>
        <v>0</v>
      </c>
      <c r="K20" s="347"/>
      <c r="L20" s="349">
        <f>+'Cash-Flow-2016-Leva'!L20/1000</f>
        <v>0</v>
      </c>
      <c r="M20" s="347"/>
      <c r="N20" s="282">
        <f t="shared" si="0"/>
        <v>5</v>
      </c>
      <c r="O20" s="70"/>
      <c r="P20" s="268"/>
      <c r="Q20" s="268"/>
      <c r="R20" s="268"/>
      <c r="S20" s="268"/>
      <c r="T20" s="2"/>
      <c r="U20" s="2"/>
      <c r="V20" s="2"/>
      <c r="W20" s="2"/>
      <c r="X20" s="2"/>
      <c r="Y20" s="2"/>
      <c r="Z20" s="2"/>
      <c r="AA20" s="2"/>
    </row>
    <row r="21" spans="1:27" s="3" customFormat="1" ht="15.75">
      <c r="A21" s="134"/>
      <c r="B21" s="237" t="s">
        <v>54</v>
      </c>
      <c r="C21" s="192"/>
      <c r="D21" s="193"/>
      <c r="E21" s="5"/>
      <c r="F21" s="332">
        <f>+'Cash-Flow-2016-Leva'!F21/1000</f>
        <v>0</v>
      </c>
      <c r="G21" s="333">
        <f>+'Cash-Flow-2016-Leva'!G21/1000</f>
        <v>39.833</v>
      </c>
      <c r="H21" s="347"/>
      <c r="I21" s="332">
        <f>+'Cash-Flow-2016-Leva'!I21/1000</f>
        <v>0</v>
      </c>
      <c r="J21" s="333">
        <f>+'Cash-Flow-2016-Leva'!J21/1000</f>
        <v>-0.51</v>
      </c>
      <c r="K21" s="347"/>
      <c r="L21" s="333">
        <f>+'Cash-Flow-2016-Leva'!L21/1000</f>
        <v>0</v>
      </c>
      <c r="M21" s="347"/>
      <c r="N21" s="285">
        <f t="shared" si="0"/>
        <v>39.323</v>
      </c>
      <c r="O21" s="70"/>
      <c r="P21" s="268"/>
      <c r="Q21" s="268"/>
      <c r="R21" s="268"/>
      <c r="S21" s="268"/>
      <c r="T21" s="2"/>
      <c r="U21" s="2"/>
      <c r="V21" s="2"/>
      <c r="W21" s="2"/>
      <c r="X21" s="2"/>
      <c r="Y21" s="2"/>
      <c r="Z21" s="2"/>
      <c r="AA21" s="2"/>
    </row>
    <row r="22" spans="1:27" s="3" customFormat="1" ht="15.75">
      <c r="A22" s="134"/>
      <c r="B22" s="182" t="s">
        <v>123</v>
      </c>
      <c r="C22" s="183"/>
      <c r="D22" s="184"/>
      <c r="E22" s="5"/>
      <c r="F22" s="286">
        <f>+ROUND(+SUM(F13:F21),0)</f>
        <v>41900</v>
      </c>
      <c r="G22" s="287">
        <f>+ROUND(+SUM(G13:G21),0)</f>
        <v>37498</v>
      </c>
      <c r="H22" s="347"/>
      <c r="I22" s="286">
        <f>+ROUND(+SUM(I13:I21),0)</f>
        <v>0</v>
      </c>
      <c r="J22" s="287">
        <f>+ROUND(+SUM(J13:J21),0)</f>
        <v>-1</v>
      </c>
      <c r="K22" s="347"/>
      <c r="L22" s="287">
        <f>+ROUND(+SUM(L13:L21),0)</f>
        <v>0</v>
      </c>
      <c r="M22" s="347"/>
      <c r="N22" s="288">
        <f>+ROUND(+SUM(N13:N21),0)</f>
        <v>37498</v>
      </c>
      <c r="O22" s="70"/>
      <c r="P22" s="268"/>
      <c r="Q22" s="268"/>
      <c r="R22" s="268"/>
      <c r="S22" s="268"/>
      <c r="T22" s="2"/>
      <c r="U22" s="2"/>
      <c r="V22" s="2"/>
      <c r="W22" s="2"/>
      <c r="X22" s="2"/>
      <c r="Y22" s="2"/>
      <c r="Z22" s="2"/>
      <c r="AA22" s="2"/>
    </row>
    <row r="23" spans="1:27" s="3" customFormat="1" ht="15.75">
      <c r="A23" s="134"/>
      <c r="B23" s="240" t="s">
        <v>146</v>
      </c>
      <c r="C23" s="156"/>
      <c r="D23" s="162"/>
      <c r="E23" s="5"/>
      <c r="F23" s="272"/>
      <c r="G23" s="289"/>
      <c r="H23" s="347"/>
      <c r="I23" s="272"/>
      <c r="J23" s="289"/>
      <c r="K23" s="347"/>
      <c r="L23" s="289"/>
      <c r="M23" s="347"/>
      <c r="N23" s="290"/>
      <c r="O23" s="70"/>
      <c r="P23" s="268"/>
      <c r="Q23" s="268"/>
      <c r="R23" s="268"/>
      <c r="S23" s="268"/>
      <c r="T23" s="2"/>
      <c r="U23" s="2"/>
      <c r="V23" s="2"/>
      <c r="W23" s="2"/>
      <c r="X23" s="2"/>
      <c r="Y23" s="2"/>
      <c r="Z23" s="2"/>
      <c r="AA23" s="2"/>
    </row>
    <row r="24" spans="1:27" s="3" customFormat="1" ht="15.75">
      <c r="A24" s="134"/>
      <c r="B24" s="241" t="s">
        <v>47</v>
      </c>
      <c r="C24" s="194"/>
      <c r="D24" s="195"/>
      <c r="E24" s="5"/>
      <c r="F24" s="316">
        <f>+'Cash-Flow-2016-Leva'!F24/1000</f>
        <v>0</v>
      </c>
      <c r="G24" s="317">
        <f>+'Cash-Flow-2016-Leva'!G24/1000</f>
        <v>0</v>
      </c>
      <c r="H24" s="347"/>
      <c r="I24" s="316">
        <f>+'Cash-Flow-2016-Leva'!I24/1000</f>
        <v>0</v>
      </c>
      <c r="J24" s="317">
        <f>+'Cash-Flow-2016-Leva'!J24/1000</f>
        <v>0</v>
      </c>
      <c r="K24" s="347"/>
      <c r="L24" s="317">
        <f>+'Cash-Flow-2016-Leva'!L24/1000</f>
        <v>0</v>
      </c>
      <c r="M24" s="347"/>
      <c r="N24" s="279">
        <f>+G24+J24+L24</f>
        <v>0</v>
      </c>
      <c r="O24" s="70"/>
      <c r="P24" s="268"/>
      <c r="Q24" s="268"/>
      <c r="R24" s="268"/>
      <c r="S24" s="268"/>
      <c r="T24" s="2"/>
      <c r="U24" s="2"/>
      <c r="V24" s="2"/>
      <c r="W24" s="2"/>
      <c r="X24" s="2"/>
      <c r="Y24" s="2"/>
      <c r="Z24" s="2"/>
      <c r="AA24" s="2"/>
    </row>
    <row r="25" spans="1:27" s="3" customFormat="1" ht="15.75">
      <c r="A25" s="134"/>
      <c r="B25" s="236" t="s">
        <v>51</v>
      </c>
      <c r="C25" s="190"/>
      <c r="D25" s="191"/>
      <c r="E25" s="5"/>
      <c r="F25" s="348">
        <f>+'Cash-Flow-2016-Leva'!F25/1000</f>
        <v>100</v>
      </c>
      <c r="G25" s="349">
        <f>+'Cash-Flow-2016-Leva'!G25/1000</f>
        <v>6.272</v>
      </c>
      <c r="H25" s="347"/>
      <c r="I25" s="348">
        <f>+'Cash-Flow-2016-Leva'!I25/1000</f>
        <v>0</v>
      </c>
      <c r="J25" s="349">
        <f>+'Cash-Flow-2016-Leva'!J25/1000</f>
        <v>0</v>
      </c>
      <c r="K25" s="347"/>
      <c r="L25" s="349">
        <f>+'Cash-Flow-2016-Leva'!L25/1000</f>
        <v>0</v>
      </c>
      <c r="M25" s="347"/>
      <c r="N25" s="282">
        <f>+G25+J25+L25</f>
        <v>6.272</v>
      </c>
      <c r="O25" s="70"/>
      <c r="P25" s="268"/>
      <c r="Q25" s="268"/>
      <c r="R25" s="268"/>
      <c r="S25" s="268"/>
      <c r="T25" s="2"/>
      <c r="U25" s="2"/>
      <c r="V25" s="2"/>
      <c r="W25" s="2"/>
      <c r="X25" s="2"/>
      <c r="Y25" s="2"/>
      <c r="Z25" s="2"/>
      <c r="AA25" s="2"/>
    </row>
    <row r="26" spans="1:27" s="3" customFormat="1" ht="15.75">
      <c r="A26" s="134"/>
      <c r="B26" s="237" t="s">
        <v>148</v>
      </c>
      <c r="C26" s="192"/>
      <c r="D26" s="193"/>
      <c r="E26" s="5"/>
      <c r="F26" s="332">
        <f>+'Cash-Flow-2016-Leva'!F26/1000</f>
        <v>0</v>
      </c>
      <c r="G26" s="333">
        <f>+'Cash-Flow-2016-Leva'!G26/1000</f>
        <v>0</v>
      </c>
      <c r="H26" s="347"/>
      <c r="I26" s="332">
        <f>+'Cash-Flow-2016-Leva'!I26/1000</f>
        <v>0</v>
      </c>
      <c r="J26" s="333">
        <f>+'Cash-Flow-2016-Leva'!J26/1000</f>
        <v>0</v>
      </c>
      <c r="K26" s="347"/>
      <c r="L26" s="333">
        <f>+'Cash-Flow-2016-Leva'!L26/1000</f>
        <v>0</v>
      </c>
      <c r="M26" s="347"/>
      <c r="N26" s="285">
        <f>+G26+J26+L26</f>
        <v>0</v>
      </c>
      <c r="O26" s="70"/>
      <c r="P26" s="268"/>
      <c r="Q26" s="268"/>
      <c r="R26" s="268"/>
      <c r="S26" s="268"/>
      <c r="T26" s="2"/>
      <c r="U26" s="2"/>
      <c r="V26" s="2"/>
      <c r="W26" s="2"/>
      <c r="X26" s="2"/>
      <c r="Y26" s="2"/>
      <c r="Z26" s="2"/>
      <c r="AA26" s="2"/>
    </row>
    <row r="27" spans="1:27" s="3" customFormat="1" ht="15.75">
      <c r="A27" s="134"/>
      <c r="B27" s="182" t="s">
        <v>124</v>
      </c>
      <c r="C27" s="183"/>
      <c r="D27" s="184"/>
      <c r="E27" s="5"/>
      <c r="F27" s="286">
        <f>+ROUND(+SUM(F24:F26),0)</f>
        <v>100</v>
      </c>
      <c r="G27" s="287">
        <f>+ROUND(+SUM(G24:G26),0)</f>
        <v>6</v>
      </c>
      <c r="H27" s="347"/>
      <c r="I27" s="286">
        <f>+ROUND(+SUM(I24:I26),0)</f>
        <v>0</v>
      </c>
      <c r="J27" s="287">
        <f>+ROUND(+SUM(J24:J26),0)</f>
        <v>0</v>
      </c>
      <c r="K27" s="347"/>
      <c r="L27" s="287">
        <f>+ROUND(+SUM(L24:L26),0)</f>
        <v>0</v>
      </c>
      <c r="M27" s="347"/>
      <c r="N27" s="288">
        <f>+ROUND(+SUM(N24:N26),0)</f>
        <v>6</v>
      </c>
      <c r="O27" s="70"/>
      <c r="P27" s="268"/>
      <c r="Q27" s="268"/>
      <c r="R27" s="268"/>
      <c r="S27" s="268"/>
      <c r="T27" s="2"/>
      <c r="U27" s="2"/>
      <c r="V27" s="2"/>
      <c r="W27" s="2"/>
      <c r="X27" s="2"/>
      <c r="Y27" s="2"/>
      <c r="Z27" s="2"/>
      <c r="AA27" s="2"/>
    </row>
    <row r="28" spans="1:27" s="3" customFormat="1" ht="6" customHeight="1">
      <c r="A28" s="134"/>
      <c r="B28" s="196"/>
      <c r="C28" s="197"/>
      <c r="D28" s="198"/>
      <c r="E28" s="5"/>
      <c r="F28" s="275"/>
      <c r="G28" s="291"/>
      <c r="H28" s="347"/>
      <c r="I28" s="275"/>
      <c r="J28" s="291"/>
      <c r="K28" s="347"/>
      <c r="L28" s="291"/>
      <c r="M28" s="347"/>
      <c r="N28" s="292"/>
      <c r="O28" s="70"/>
      <c r="P28" s="268"/>
      <c r="Q28" s="268"/>
      <c r="R28" s="268"/>
      <c r="S28" s="268"/>
      <c r="T28" s="2"/>
      <c r="U28" s="2"/>
      <c r="V28" s="2"/>
      <c r="W28" s="2"/>
      <c r="X28" s="2"/>
      <c r="Y28" s="2"/>
      <c r="Z28" s="2"/>
      <c r="AA28" s="2"/>
    </row>
    <row r="29" spans="1:27" s="3" customFormat="1" ht="15.75" customHeight="1" hidden="1">
      <c r="A29" s="134"/>
      <c r="B29" s="242" t="s">
        <v>72</v>
      </c>
      <c r="C29" s="157"/>
      <c r="D29" s="164"/>
      <c r="E29" s="5"/>
      <c r="F29" s="293"/>
      <c r="G29" s="294"/>
      <c r="H29" s="347"/>
      <c r="I29" s="293"/>
      <c r="J29" s="294"/>
      <c r="K29" s="347"/>
      <c r="L29" s="294"/>
      <c r="M29" s="347"/>
      <c r="N29" s="295"/>
      <c r="O29" s="70"/>
      <c r="P29" s="268"/>
      <c r="Q29" s="268"/>
      <c r="R29" s="268"/>
      <c r="S29" s="268"/>
      <c r="T29" s="2"/>
      <c r="U29" s="2"/>
      <c r="V29" s="2"/>
      <c r="W29" s="2"/>
      <c r="X29" s="2"/>
      <c r="Y29" s="2"/>
      <c r="Z29" s="2"/>
      <c r="AA29" s="2"/>
    </row>
    <row r="30" spans="1:27" s="3" customFormat="1" ht="15.75" customHeight="1" hidden="1">
      <c r="A30" s="134"/>
      <c r="B30" s="243" t="s">
        <v>50</v>
      </c>
      <c r="C30" s="158"/>
      <c r="D30" s="165"/>
      <c r="E30" s="5"/>
      <c r="F30" s="296"/>
      <c r="G30" s="297"/>
      <c r="H30" s="347"/>
      <c r="I30" s="296"/>
      <c r="J30" s="297"/>
      <c r="K30" s="347"/>
      <c r="L30" s="297"/>
      <c r="M30" s="347"/>
      <c r="N30" s="298"/>
      <c r="O30" s="70"/>
      <c r="P30" s="268"/>
      <c r="Q30" s="268"/>
      <c r="R30" s="268"/>
      <c r="S30" s="268"/>
      <c r="T30" s="2"/>
      <c r="U30" s="2"/>
      <c r="V30" s="2"/>
      <c r="W30" s="2"/>
      <c r="X30" s="2"/>
      <c r="Y30" s="2"/>
      <c r="Z30" s="2"/>
      <c r="AA30" s="2"/>
    </row>
    <row r="31" spans="1:27" s="3" customFormat="1" ht="15.75" customHeight="1" hidden="1">
      <c r="A31" s="134"/>
      <c r="B31" s="244" t="s">
        <v>60</v>
      </c>
      <c r="C31" s="158"/>
      <c r="D31" s="165"/>
      <c r="E31" s="5"/>
      <c r="F31" s="299"/>
      <c r="G31" s="300"/>
      <c r="H31" s="347"/>
      <c r="I31" s="299"/>
      <c r="J31" s="300"/>
      <c r="K31" s="347"/>
      <c r="L31" s="300"/>
      <c r="M31" s="347"/>
      <c r="N31" s="301"/>
      <c r="O31" s="70"/>
      <c r="P31" s="268"/>
      <c r="Q31" s="268"/>
      <c r="R31" s="268"/>
      <c r="S31" s="268"/>
      <c r="T31" s="2"/>
      <c r="U31" s="2"/>
      <c r="V31" s="2"/>
      <c r="W31" s="2"/>
      <c r="X31" s="2"/>
      <c r="Y31" s="2"/>
      <c r="Z31" s="2"/>
      <c r="AA31" s="2"/>
    </row>
    <row r="32" spans="1:27" s="3" customFormat="1" ht="15.75" customHeight="1" hidden="1">
      <c r="A32" s="134"/>
      <c r="B32" s="244" t="s">
        <v>52</v>
      </c>
      <c r="C32" s="158"/>
      <c r="D32" s="165"/>
      <c r="E32" s="5"/>
      <c r="F32" s="299"/>
      <c r="G32" s="300"/>
      <c r="H32" s="347"/>
      <c r="I32" s="299"/>
      <c r="J32" s="300"/>
      <c r="K32" s="347"/>
      <c r="L32" s="300"/>
      <c r="M32" s="347"/>
      <c r="N32" s="301"/>
      <c r="O32" s="70"/>
      <c r="P32" s="268"/>
      <c r="Q32" s="268"/>
      <c r="R32" s="268"/>
      <c r="S32" s="268"/>
      <c r="T32" s="2"/>
      <c r="U32" s="2"/>
      <c r="V32" s="2"/>
      <c r="W32" s="2"/>
      <c r="X32" s="2"/>
      <c r="Y32" s="2"/>
      <c r="Z32" s="2"/>
      <c r="AA32" s="2"/>
    </row>
    <row r="33" spans="1:27" s="3" customFormat="1" ht="15.75" customHeight="1" hidden="1">
      <c r="A33" s="134"/>
      <c r="B33" s="245" t="s">
        <v>53</v>
      </c>
      <c r="C33" s="158"/>
      <c r="D33" s="165"/>
      <c r="E33" s="5"/>
      <c r="F33" s="302"/>
      <c r="G33" s="303"/>
      <c r="H33" s="347"/>
      <c r="I33" s="302"/>
      <c r="J33" s="303"/>
      <c r="K33" s="347"/>
      <c r="L33" s="303"/>
      <c r="M33" s="347"/>
      <c r="N33" s="304"/>
      <c r="O33" s="70"/>
      <c r="P33" s="268"/>
      <c r="Q33" s="268"/>
      <c r="R33" s="268"/>
      <c r="S33" s="268"/>
      <c r="T33" s="2"/>
      <c r="U33" s="2"/>
      <c r="V33" s="2"/>
      <c r="W33" s="2"/>
      <c r="X33" s="2"/>
      <c r="Y33" s="2"/>
      <c r="Z33" s="2"/>
      <c r="AA33" s="2"/>
    </row>
    <row r="34" spans="1:27" s="3" customFormat="1" ht="15.75">
      <c r="A34" s="134"/>
      <c r="B34" s="182" t="s">
        <v>102</v>
      </c>
      <c r="C34" s="183"/>
      <c r="D34" s="184"/>
      <c r="E34" s="5"/>
      <c r="F34" s="286">
        <f>+'Cash-Flow-2016-Leva'!F34/1000</f>
        <v>0</v>
      </c>
      <c r="G34" s="287">
        <f>+'Cash-Flow-2016-Leva'!G34/1000</f>
        <v>-351.109</v>
      </c>
      <c r="H34" s="347"/>
      <c r="I34" s="286">
        <f>+'Cash-Flow-2016-Leva'!I34/1000</f>
        <v>0</v>
      </c>
      <c r="J34" s="287">
        <f>+'Cash-Flow-2016-Leva'!J34/1000</f>
        <v>0</v>
      </c>
      <c r="K34" s="347"/>
      <c r="L34" s="287">
        <f>+'Cash-Flow-2016-Leva'!L34/1000</f>
        <v>0</v>
      </c>
      <c r="M34" s="347"/>
      <c r="N34" s="288">
        <f>+G34+J34+L34</f>
        <v>-351.109</v>
      </c>
      <c r="O34" s="70"/>
      <c r="P34" s="268"/>
      <c r="Q34" s="268"/>
      <c r="R34" s="268"/>
      <c r="S34" s="268"/>
      <c r="T34" s="2"/>
      <c r="U34" s="2"/>
      <c r="V34" s="2"/>
      <c r="W34" s="2"/>
      <c r="X34" s="2"/>
      <c r="Y34" s="2"/>
      <c r="Z34" s="2"/>
      <c r="AA34" s="2"/>
    </row>
    <row r="35" spans="1:27" s="3" customFormat="1" ht="15.75">
      <c r="A35" s="134"/>
      <c r="B35" s="246" t="s">
        <v>112</v>
      </c>
      <c r="C35" s="201"/>
      <c r="D35" s="202"/>
      <c r="E35" s="5"/>
      <c r="F35" s="350">
        <f>+'Cash-Flow-2016-Leva'!F35/1000</f>
        <v>0</v>
      </c>
      <c r="G35" s="351">
        <f>+'Cash-Flow-2016-Leva'!G35/1000</f>
        <v>-14.241</v>
      </c>
      <c r="H35" s="347"/>
      <c r="I35" s="350">
        <f>+'Cash-Flow-2016-Leva'!I35/1000</f>
        <v>0</v>
      </c>
      <c r="J35" s="351">
        <f>+'Cash-Flow-2016-Leva'!J35/1000</f>
        <v>0</v>
      </c>
      <c r="K35" s="347"/>
      <c r="L35" s="351">
        <f>+'Cash-Flow-2016-Leva'!L35/1000</f>
        <v>0</v>
      </c>
      <c r="M35" s="347"/>
      <c r="N35" s="309">
        <f>+G35+J35+L35</f>
        <v>-14.241</v>
      </c>
      <c r="O35" s="70"/>
      <c r="P35" s="268"/>
      <c r="Q35" s="268"/>
      <c r="R35" s="268"/>
      <c r="S35" s="268"/>
      <c r="T35" s="2"/>
      <c r="U35" s="2"/>
      <c r="V35" s="2"/>
      <c r="W35" s="2"/>
      <c r="X35" s="2"/>
      <c r="Y35" s="2"/>
      <c r="Z35" s="2"/>
      <c r="AA35" s="2"/>
    </row>
    <row r="36" spans="1:27" s="3" customFormat="1" ht="15.75">
      <c r="A36" s="134"/>
      <c r="B36" s="247" t="s">
        <v>138</v>
      </c>
      <c r="C36" s="203"/>
      <c r="D36" s="204"/>
      <c r="E36" s="5"/>
      <c r="F36" s="352">
        <f>+'Cash-Flow-2016-Leva'!F36/1000</f>
        <v>0</v>
      </c>
      <c r="G36" s="353">
        <f>+'Cash-Flow-2016-Leva'!G36/1000</f>
        <v>-79.007</v>
      </c>
      <c r="H36" s="347"/>
      <c r="I36" s="352">
        <f>+'Cash-Flow-2016-Leva'!I36/1000</f>
        <v>0</v>
      </c>
      <c r="J36" s="353">
        <f>+'Cash-Flow-2016-Leva'!J36/1000</f>
        <v>0</v>
      </c>
      <c r="K36" s="347"/>
      <c r="L36" s="353">
        <f>+'Cash-Flow-2016-Leva'!L36/1000</f>
        <v>0</v>
      </c>
      <c r="M36" s="347"/>
      <c r="N36" s="312">
        <f>+G36+J36+L36</f>
        <v>-79.007</v>
      </c>
      <c r="O36" s="70"/>
      <c r="P36" s="268"/>
      <c r="Q36" s="268"/>
      <c r="R36" s="268"/>
      <c r="S36" s="268"/>
      <c r="T36" s="2"/>
      <c r="U36" s="2"/>
      <c r="V36" s="2"/>
      <c r="W36" s="2"/>
      <c r="X36" s="2"/>
      <c r="Y36" s="2"/>
      <c r="Z36" s="2"/>
      <c r="AA36" s="2"/>
    </row>
    <row r="37" spans="1:27" s="3" customFormat="1" ht="15.75">
      <c r="A37" s="134"/>
      <c r="B37" s="248" t="s">
        <v>113</v>
      </c>
      <c r="C37" s="205"/>
      <c r="D37" s="206"/>
      <c r="E37" s="5"/>
      <c r="F37" s="354">
        <f>+'Cash-Flow-2016-Leva'!F37/1000</f>
        <v>0</v>
      </c>
      <c r="G37" s="355">
        <f>+'Cash-Flow-2016-Leva'!G37/1000</f>
        <v>0</v>
      </c>
      <c r="H37" s="347"/>
      <c r="I37" s="354">
        <f>+'Cash-Flow-2016-Leva'!I37/1000</f>
        <v>0</v>
      </c>
      <c r="J37" s="355">
        <f>+'Cash-Flow-2016-Leva'!J37/1000</f>
        <v>0</v>
      </c>
      <c r="K37" s="347"/>
      <c r="L37" s="355">
        <f>+'Cash-Flow-2016-Leva'!L37/1000</f>
        <v>0</v>
      </c>
      <c r="M37" s="347"/>
      <c r="N37" s="315">
        <f>+G37+J37+L37</f>
        <v>0</v>
      </c>
      <c r="O37" s="70"/>
      <c r="P37" s="268"/>
      <c r="Q37" s="268"/>
      <c r="R37" s="268"/>
      <c r="S37" s="268"/>
      <c r="T37" s="2"/>
      <c r="U37" s="2"/>
      <c r="V37" s="2"/>
      <c r="W37" s="2"/>
      <c r="X37" s="2"/>
      <c r="Y37" s="2"/>
      <c r="Z37" s="2"/>
      <c r="AA37" s="2"/>
    </row>
    <row r="38" spans="1:27" s="3" customFormat="1" ht="6" customHeight="1">
      <c r="A38" s="134"/>
      <c r="B38" s="199"/>
      <c r="C38" s="200"/>
      <c r="D38" s="163"/>
      <c r="E38" s="5"/>
      <c r="F38" s="275"/>
      <c r="G38" s="291"/>
      <c r="H38" s="347"/>
      <c r="I38" s="275"/>
      <c r="J38" s="291"/>
      <c r="K38" s="347"/>
      <c r="L38" s="291"/>
      <c r="M38" s="347"/>
      <c r="N38" s="292"/>
      <c r="O38" s="70"/>
      <c r="P38" s="268"/>
      <c r="Q38" s="268"/>
      <c r="R38" s="268"/>
      <c r="S38" s="268"/>
      <c r="T38" s="2"/>
      <c r="U38" s="2"/>
      <c r="V38" s="2"/>
      <c r="W38" s="2"/>
      <c r="X38" s="2"/>
      <c r="Y38" s="2"/>
      <c r="Z38" s="2"/>
      <c r="AA38" s="2"/>
    </row>
    <row r="39" spans="1:27" s="3" customFormat="1" ht="15.75">
      <c r="A39" s="134"/>
      <c r="B39" s="182" t="s">
        <v>55</v>
      </c>
      <c r="C39" s="183"/>
      <c r="D39" s="184"/>
      <c r="E39" s="5"/>
      <c r="F39" s="286">
        <f>+'Cash-Flow-2016-Leva'!F39/1000</f>
        <v>0</v>
      </c>
      <c r="G39" s="287">
        <f>+'Cash-Flow-2016-Leva'!G39/1000</f>
        <v>10.297</v>
      </c>
      <c r="H39" s="347"/>
      <c r="I39" s="286">
        <f>+'Cash-Flow-2016-Leva'!I39/1000</f>
        <v>0</v>
      </c>
      <c r="J39" s="287">
        <f>+'Cash-Flow-2016-Leva'!J39/1000</f>
        <v>0</v>
      </c>
      <c r="K39" s="347"/>
      <c r="L39" s="287">
        <f>+'Cash-Flow-2016-Leva'!L39/1000</f>
        <v>0</v>
      </c>
      <c r="M39" s="347"/>
      <c r="N39" s="288">
        <f>+G39+J39+L39</f>
        <v>10.297</v>
      </c>
      <c r="O39" s="70"/>
      <c r="P39" s="268"/>
      <c r="Q39" s="268"/>
      <c r="R39" s="268"/>
      <c r="S39" s="268"/>
      <c r="T39" s="2"/>
      <c r="U39" s="2"/>
      <c r="V39" s="2"/>
      <c r="W39" s="2"/>
      <c r="X39" s="2"/>
      <c r="Y39" s="2"/>
      <c r="Z39" s="2"/>
      <c r="AA39" s="2"/>
    </row>
    <row r="40" spans="1:27" s="3" customFormat="1" ht="15.75">
      <c r="A40" s="134"/>
      <c r="B40" s="240" t="s">
        <v>33</v>
      </c>
      <c r="C40" s="156"/>
      <c r="D40" s="162"/>
      <c r="E40" s="5"/>
      <c r="F40" s="272">
        <f>+'Cash-Flow-2016-Leva'!F40/1000</f>
        <v>0</v>
      </c>
      <c r="G40" s="289">
        <f>+'Cash-Flow-2016-Leva'!G40/1000</f>
        <v>0</v>
      </c>
      <c r="H40" s="347"/>
      <c r="I40" s="272">
        <f>+'Cash-Flow-2016-Leva'!I40/1000</f>
        <v>0</v>
      </c>
      <c r="J40" s="289">
        <f>+'Cash-Flow-2016-Leva'!J40/1000</f>
        <v>0</v>
      </c>
      <c r="K40" s="347"/>
      <c r="L40" s="289">
        <f>+'Cash-Flow-2016-Leva'!L40/1000</f>
        <v>0</v>
      </c>
      <c r="M40" s="347"/>
      <c r="N40" s="290"/>
      <c r="O40" s="70"/>
      <c r="P40" s="268"/>
      <c r="Q40" s="268"/>
      <c r="R40" s="268"/>
      <c r="S40" s="268"/>
      <c r="T40" s="2"/>
      <c r="U40" s="2"/>
      <c r="V40" s="2"/>
      <c r="W40" s="2"/>
      <c r="X40" s="2"/>
      <c r="Y40" s="2"/>
      <c r="Z40" s="2"/>
      <c r="AA40" s="2"/>
    </row>
    <row r="41" spans="1:27" s="3" customFormat="1" ht="15.75">
      <c r="A41" s="134"/>
      <c r="B41" s="241" t="s">
        <v>34</v>
      </c>
      <c r="C41" s="194"/>
      <c r="D41" s="195"/>
      <c r="E41" s="5"/>
      <c r="F41" s="316">
        <f>+'Cash-Flow-2016-Leva'!F41/1000</f>
        <v>0</v>
      </c>
      <c r="G41" s="317">
        <f>+'Cash-Flow-2016-Leva'!G41/1000</f>
        <v>-5.724</v>
      </c>
      <c r="H41" s="347"/>
      <c r="I41" s="316">
        <f>+'Cash-Flow-2016-Leva'!I41/1000</f>
        <v>0</v>
      </c>
      <c r="J41" s="317">
        <f>+'Cash-Flow-2016-Leva'!J41/1000</f>
        <v>0</v>
      </c>
      <c r="K41" s="347"/>
      <c r="L41" s="317">
        <f>+'Cash-Flow-2016-Leva'!L41/1000</f>
        <v>0</v>
      </c>
      <c r="M41" s="347"/>
      <c r="N41" s="279">
        <f>+G41+J41+L41</f>
        <v>-5.724</v>
      </c>
      <c r="O41" s="70"/>
      <c r="P41" s="268"/>
      <c r="Q41" s="268"/>
      <c r="R41" s="268"/>
      <c r="S41" s="268"/>
      <c r="T41" s="2"/>
      <c r="U41" s="2"/>
      <c r="V41" s="2"/>
      <c r="W41" s="2"/>
      <c r="X41" s="2"/>
      <c r="Y41" s="2"/>
      <c r="Z41" s="2"/>
      <c r="AA41" s="2"/>
    </row>
    <row r="42" spans="1:27" s="3" customFormat="1" ht="15.75">
      <c r="A42" s="134"/>
      <c r="B42" s="236" t="s">
        <v>35</v>
      </c>
      <c r="C42" s="190"/>
      <c r="D42" s="191"/>
      <c r="E42" s="5"/>
      <c r="F42" s="348">
        <f>+'Cash-Flow-2016-Leva'!F42/1000</f>
        <v>1740.719</v>
      </c>
      <c r="G42" s="349">
        <f>+'Cash-Flow-2016-Leva'!G42/1000</f>
        <v>2983.921</v>
      </c>
      <c r="H42" s="347"/>
      <c r="I42" s="348">
        <f>+'Cash-Flow-2016-Leva'!I42/1000</f>
        <v>0</v>
      </c>
      <c r="J42" s="349">
        <f>+'Cash-Flow-2016-Leva'!J42/1000</f>
        <v>479.35</v>
      </c>
      <c r="K42" s="347"/>
      <c r="L42" s="349">
        <f>+'Cash-Flow-2016-Leva'!L42/1000</f>
        <v>0</v>
      </c>
      <c r="M42" s="347"/>
      <c r="N42" s="282">
        <f>+G42+J42+L42</f>
        <v>3463.2709999999997</v>
      </c>
      <c r="O42" s="70"/>
      <c r="P42" s="268"/>
      <c r="Q42" s="268"/>
      <c r="R42" s="268"/>
      <c r="S42" s="268"/>
      <c r="T42" s="2"/>
      <c r="U42" s="2"/>
      <c r="V42" s="2"/>
      <c r="W42" s="2"/>
      <c r="X42" s="2"/>
      <c r="Y42" s="2"/>
      <c r="Z42" s="2"/>
      <c r="AA42" s="2"/>
    </row>
    <row r="43" spans="1:27" s="3" customFormat="1" ht="15.75">
      <c r="A43" s="134"/>
      <c r="B43" s="236" t="s">
        <v>61</v>
      </c>
      <c r="C43" s="190"/>
      <c r="D43" s="191"/>
      <c r="E43" s="5"/>
      <c r="F43" s="348">
        <f>+'Cash-Flow-2016-Leva'!F43/1000</f>
        <v>0</v>
      </c>
      <c r="G43" s="349">
        <f>+'Cash-Flow-2016-Leva'!G43/1000</f>
        <v>0</v>
      </c>
      <c r="H43" s="347"/>
      <c r="I43" s="348">
        <f>+'Cash-Flow-2016-Leva'!I43/1000</f>
        <v>0</v>
      </c>
      <c r="J43" s="349">
        <f>+'Cash-Flow-2016-Leva'!J43/1000</f>
        <v>118.885</v>
      </c>
      <c r="K43" s="347"/>
      <c r="L43" s="349">
        <f>+'Cash-Flow-2016-Leva'!L43/1000</f>
        <v>0</v>
      </c>
      <c r="M43" s="347"/>
      <c r="N43" s="282">
        <f>+G43+J43+L43</f>
        <v>118.885</v>
      </c>
      <c r="O43" s="70"/>
      <c r="P43" s="268"/>
      <c r="Q43" s="268"/>
      <c r="R43" s="268"/>
      <c r="S43" s="268"/>
      <c r="T43" s="2"/>
      <c r="U43" s="2"/>
      <c r="V43" s="2"/>
      <c r="W43" s="2"/>
      <c r="X43" s="2"/>
      <c r="Y43" s="2"/>
      <c r="Z43" s="2"/>
      <c r="AA43" s="2"/>
    </row>
    <row r="44" spans="1:27" s="3" customFormat="1" ht="15.75">
      <c r="A44" s="134"/>
      <c r="B44" s="237" t="s">
        <v>36</v>
      </c>
      <c r="C44" s="192"/>
      <c r="D44" s="193"/>
      <c r="E44" s="5"/>
      <c r="F44" s="332">
        <f>+'Cash-Flow-2016-Leva'!F44/1000</f>
        <v>137.927</v>
      </c>
      <c r="G44" s="333">
        <f>+'Cash-Flow-2016-Leva'!G44/1000</f>
        <v>242.863</v>
      </c>
      <c r="H44" s="347"/>
      <c r="I44" s="332">
        <f>+'Cash-Flow-2016-Leva'!I44/1000</f>
        <v>0</v>
      </c>
      <c r="J44" s="333">
        <f>+'Cash-Flow-2016-Leva'!J44/1000</f>
        <v>0</v>
      </c>
      <c r="K44" s="347"/>
      <c r="L44" s="333">
        <f>+'Cash-Flow-2016-Leva'!L44/1000</f>
        <v>0</v>
      </c>
      <c r="M44" s="347"/>
      <c r="N44" s="285">
        <f>+G44+J44+L44</f>
        <v>242.863</v>
      </c>
      <c r="O44" s="70"/>
      <c r="P44" s="268"/>
      <c r="Q44" s="268"/>
      <c r="R44" s="268"/>
      <c r="S44" s="268"/>
      <c r="T44" s="2"/>
      <c r="U44" s="2"/>
      <c r="V44" s="2"/>
      <c r="W44" s="2"/>
      <c r="X44" s="2"/>
      <c r="Y44" s="2"/>
      <c r="Z44" s="2"/>
      <c r="AA44" s="2"/>
    </row>
    <row r="45" spans="1:27" s="3" customFormat="1" ht="15.75">
      <c r="A45" s="134"/>
      <c r="B45" s="182" t="s">
        <v>125</v>
      </c>
      <c r="C45" s="183"/>
      <c r="D45" s="184"/>
      <c r="E45" s="5"/>
      <c r="F45" s="286">
        <f>+ROUND(+SUM(F41:F44),0)</f>
        <v>1879</v>
      </c>
      <c r="G45" s="287">
        <f>+ROUND(+SUM(G41:G44),0)</f>
        <v>3221</v>
      </c>
      <c r="H45" s="347"/>
      <c r="I45" s="286">
        <f>+ROUND(+SUM(I41:I44),0)</f>
        <v>0</v>
      </c>
      <c r="J45" s="287">
        <f>+ROUND(+SUM(J41:J44),0)</f>
        <v>598</v>
      </c>
      <c r="K45" s="347"/>
      <c r="L45" s="287">
        <f>+ROUND(+SUM(L41:L44),0)</f>
        <v>0</v>
      </c>
      <c r="M45" s="347"/>
      <c r="N45" s="288">
        <f>+ROUND(+SUM(N41:N44),0)</f>
        <v>3819</v>
      </c>
      <c r="O45" s="70"/>
      <c r="P45" s="268"/>
      <c r="Q45" s="268"/>
      <c r="R45" s="268"/>
      <c r="S45" s="268"/>
      <c r="T45" s="2"/>
      <c r="U45" s="2"/>
      <c r="V45" s="2"/>
      <c r="W45" s="2"/>
      <c r="X45" s="2"/>
      <c r="Y45" s="2"/>
      <c r="Z45" s="2"/>
      <c r="AA45" s="2"/>
    </row>
    <row r="46" spans="1:27" s="3" customFormat="1" ht="6" customHeight="1">
      <c r="A46" s="87"/>
      <c r="B46" s="218"/>
      <c r="C46" s="197"/>
      <c r="D46" s="198"/>
      <c r="E46" s="17"/>
      <c r="F46" s="316"/>
      <c r="G46" s="317"/>
      <c r="H46" s="273"/>
      <c r="I46" s="316"/>
      <c r="J46" s="317"/>
      <c r="K46" s="273"/>
      <c r="L46" s="317"/>
      <c r="M46" s="273"/>
      <c r="N46" s="279"/>
      <c r="O46" s="45"/>
      <c r="P46" s="268"/>
      <c r="Q46" s="268"/>
      <c r="R46" s="268"/>
      <c r="S46" s="268"/>
      <c r="T46" s="2"/>
      <c r="U46" s="2"/>
      <c r="V46" s="2"/>
      <c r="W46" s="2"/>
      <c r="X46" s="2"/>
      <c r="Y46" s="2"/>
      <c r="Z46" s="2"/>
      <c r="AA46" s="2"/>
    </row>
    <row r="47" spans="1:27" s="3" customFormat="1" ht="16.5" thickBot="1">
      <c r="A47" s="134"/>
      <c r="B47" s="249" t="s">
        <v>86</v>
      </c>
      <c r="C47" s="219"/>
      <c r="D47" s="220"/>
      <c r="E47" s="5"/>
      <c r="F47" s="318">
        <f>+ROUND(F22+F27+F34+F39+F45,0)</f>
        <v>43879</v>
      </c>
      <c r="G47" s="319">
        <f>+ROUND(G22+G27+G34+G39+G45,0)</f>
        <v>40384</v>
      </c>
      <c r="H47" s="347"/>
      <c r="I47" s="318">
        <f>+ROUND(I22+I27+I34+I39+I45,0)</f>
        <v>0</v>
      </c>
      <c r="J47" s="319">
        <f>+ROUND(J22+J27+J34+J39+J45,0)</f>
        <v>597</v>
      </c>
      <c r="K47" s="347"/>
      <c r="L47" s="319">
        <f>+ROUND(L22+L27+L34+L39+L45,0)</f>
        <v>0</v>
      </c>
      <c r="M47" s="347"/>
      <c r="N47" s="320">
        <f>+ROUND(N22+N27+N34+N39+N45,0)</f>
        <v>40982</v>
      </c>
      <c r="O47" s="137"/>
      <c r="P47" s="268"/>
      <c r="Q47" s="268"/>
      <c r="R47" s="268"/>
      <c r="S47" s="268"/>
      <c r="T47" s="2"/>
      <c r="U47" s="2"/>
      <c r="V47" s="2"/>
      <c r="W47" s="2"/>
      <c r="X47" s="2"/>
      <c r="Y47" s="2"/>
      <c r="Z47" s="2"/>
      <c r="AA47" s="2"/>
    </row>
    <row r="48" spans="1:27" s="3" customFormat="1" ht="15.75">
      <c r="A48" s="134"/>
      <c r="B48" s="238" t="s">
        <v>59</v>
      </c>
      <c r="C48" s="173"/>
      <c r="D48" s="174"/>
      <c r="E48" s="5"/>
      <c r="F48" s="275"/>
      <c r="G48" s="291"/>
      <c r="H48" s="347"/>
      <c r="I48" s="275"/>
      <c r="J48" s="291"/>
      <c r="K48" s="347"/>
      <c r="L48" s="291"/>
      <c r="M48" s="347"/>
      <c r="N48" s="292"/>
      <c r="O48" s="70"/>
      <c r="P48" s="268"/>
      <c r="Q48" s="268"/>
      <c r="R48" s="268"/>
      <c r="S48" s="268"/>
      <c r="T48" s="2"/>
      <c r="U48" s="2"/>
      <c r="V48" s="2"/>
      <c r="W48" s="2"/>
      <c r="X48" s="2"/>
      <c r="Y48" s="2"/>
      <c r="Z48" s="2"/>
      <c r="AA48" s="2"/>
    </row>
    <row r="49" spans="1:27" s="3" customFormat="1" ht="15.75">
      <c r="A49" s="134"/>
      <c r="B49" s="240" t="s">
        <v>46</v>
      </c>
      <c r="C49" s="156"/>
      <c r="D49" s="162"/>
      <c r="E49" s="139"/>
      <c r="F49" s="275"/>
      <c r="G49" s="291"/>
      <c r="H49" s="347"/>
      <c r="I49" s="275"/>
      <c r="J49" s="291"/>
      <c r="K49" s="347"/>
      <c r="L49" s="291"/>
      <c r="M49" s="347"/>
      <c r="N49" s="292"/>
      <c r="O49" s="70"/>
      <c r="P49" s="268"/>
      <c r="Q49" s="268"/>
      <c r="R49" s="268"/>
      <c r="S49" s="268"/>
      <c r="T49" s="2"/>
      <c r="U49" s="2"/>
      <c r="V49" s="2"/>
      <c r="W49" s="2"/>
      <c r="X49" s="2"/>
      <c r="Y49" s="2"/>
      <c r="Z49" s="2"/>
      <c r="AA49" s="2"/>
    </row>
    <row r="50" spans="1:27" s="3" customFormat="1" ht="15.75">
      <c r="A50" s="134"/>
      <c r="B50" s="241" t="s">
        <v>65</v>
      </c>
      <c r="C50" s="194"/>
      <c r="D50" s="195"/>
      <c r="E50" s="139"/>
      <c r="F50" s="275">
        <f>+'Cash-Flow-2016-Leva'!F50/1000</f>
        <v>127478.227</v>
      </c>
      <c r="G50" s="291">
        <f>+'Cash-Flow-2016-Leva'!G50/1000</f>
        <v>126524.928</v>
      </c>
      <c r="H50" s="347"/>
      <c r="I50" s="275">
        <f>+'Cash-Flow-2016-Leva'!I50/1000</f>
        <v>0</v>
      </c>
      <c r="J50" s="291">
        <f>+'Cash-Flow-2016-Leva'!J50/1000</f>
        <v>1612.759</v>
      </c>
      <c r="K50" s="347"/>
      <c r="L50" s="291">
        <f>+'Cash-Flow-2016-Leva'!L50/1000</f>
        <v>0</v>
      </c>
      <c r="M50" s="347"/>
      <c r="N50" s="279">
        <f>+G50+J50+L50</f>
        <v>128137.687</v>
      </c>
      <c r="O50" s="70"/>
      <c r="P50" s="268"/>
      <c r="Q50" s="268"/>
      <c r="R50" s="268"/>
      <c r="S50" s="268"/>
      <c r="T50" s="2"/>
      <c r="U50" s="2"/>
      <c r="V50" s="2"/>
      <c r="W50" s="2"/>
      <c r="X50" s="2"/>
      <c r="Y50" s="2"/>
      <c r="Z50" s="2"/>
      <c r="AA50" s="2"/>
    </row>
    <row r="51" spans="1:27" s="3" customFormat="1" ht="15.75">
      <c r="A51" s="134"/>
      <c r="B51" s="236" t="s">
        <v>56</v>
      </c>
      <c r="C51" s="190"/>
      <c r="D51" s="191"/>
      <c r="E51" s="5"/>
      <c r="F51" s="332">
        <f>+'Cash-Flow-2016-Leva'!F51/1000</f>
        <v>2513.858</v>
      </c>
      <c r="G51" s="333">
        <f>+'Cash-Flow-2016-Leva'!G51/1000</f>
        <v>2368.321</v>
      </c>
      <c r="H51" s="347"/>
      <c r="I51" s="332">
        <f>+'Cash-Flow-2016-Leva'!I51/1000</f>
        <v>0</v>
      </c>
      <c r="J51" s="333">
        <f>+'Cash-Flow-2016-Leva'!J51/1000</f>
        <v>0.322</v>
      </c>
      <c r="K51" s="347"/>
      <c r="L51" s="333">
        <f>+'Cash-Flow-2016-Leva'!L51/1000</f>
        <v>0</v>
      </c>
      <c r="M51" s="347"/>
      <c r="N51" s="285">
        <f>+G51+J51+L51</f>
        <v>2368.643</v>
      </c>
      <c r="O51" s="70"/>
      <c r="P51" s="268"/>
      <c r="Q51" s="268"/>
      <c r="R51" s="268"/>
      <c r="S51" s="268"/>
      <c r="T51" s="2"/>
      <c r="U51" s="2"/>
      <c r="V51" s="2"/>
      <c r="W51" s="2"/>
      <c r="X51" s="2"/>
      <c r="Y51" s="2"/>
      <c r="Z51" s="2"/>
      <c r="AA51" s="2"/>
    </row>
    <row r="52" spans="1:27" s="3" customFormat="1" ht="15.75">
      <c r="A52" s="134"/>
      <c r="B52" s="236" t="s">
        <v>68</v>
      </c>
      <c r="C52" s="190"/>
      <c r="D52" s="191"/>
      <c r="E52" s="5"/>
      <c r="F52" s="332">
        <f>+'Cash-Flow-2016-Leva'!F52/1000</f>
        <v>1792.923</v>
      </c>
      <c r="G52" s="333">
        <f>+'Cash-Flow-2016-Leva'!G52/1000</f>
        <v>1759.417</v>
      </c>
      <c r="H52" s="347"/>
      <c r="I52" s="332">
        <f>+'Cash-Flow-2016-Leva'!I52/1000</f>
        <v>0</v>
      </c>
      <c r="J52" s="333">
        <f>+'Cash-Flow-2016-Leva'!J52/1000</f>
        <v>0</v>
      </c>
      <c r="K52" s="347"/>
      <c r="L52" s="333">
        <f>+'Cash-Flow-2016-Leva'!L52/1000</f>
        <v>0</v>
      </c>
      <c r="M52" s="347"/>
      <c r="N52" s="285">
        <f>+G52+J52+L52</f>
        <v>1759.417</v>
      </c>
      <c r="O52" s="70"/>
      <c r="P52" s="268"/>
      <c r="Q52" s="268"/>
      <c r="R52" s="268"/>
      <c r="S52" s="268"/>
      <c r="T52" s="2"/>
      <c r="U52" s="2"/>
      <c r="V52" s="2"/>
      <c r="W52" s="2"/>
      <c r="X52" s="2"/>
      <c r="Y52" s="2"/>
      <c r="Z52" s="2"/>
      <c r="AA52" s="2"/>
    </row>
    <row r="53" spans="1:27" s="3" customFormat="1" ht="15.75">
      <c r="A53" s="134"/>
      <c r="B53" s="236" t="s">
        <v>37</v>
      </c>
      <c r="C53" s="190"/>
      <c r="D53" s="191"/>
      <c r="E53" s="5"/>
      <c r="F53" s="332">
        <f>+'Cash-Flow-2016-Leva'!F53/1000</f>
        <v>162679.157</v>
      </c>
      <c r="G53" s="333">
        <f>+'Cash-Flow-2016-Leva'!G53/1000</f>
        <v>162158.284</v>
      </c>
      <c r="H53" s="347"/>
      <c r="I53" s="332">
        <f>+'Cash-Flow-2016-Leva'!I53/1000</f>
        <v>0</v>
      </c>
      <c r="J53" s="333">
        <f>+'Cash-Flow-2016-Leva'!J53/1000</f>
        <v>479.133</v>
      </c>
      <c r="K53" s="347"/>
      <c r="L53" s="333">
        <f>+'Cash-Flow-2016-Leva'!L53/1000</f>
        <v>0</v>
      </c>
      <c r="M53" s="347"/>
      <c r="N53" s="285">
        <f>+G53+J53+L53</f>
        <v>162637.41700000002</v>
      </c>
      <c r="O53" s="70"/>
      <c r="P53" s="268"/>
      <c r="Q53" s="268"/>
      <c r="R53" s="268"/>
      <c r="S53" s="268"/>
      <c r="T53" s="2"/>
      <c r="U53" s="2"/>
      <c r="V53" s="2"/>
      <c r="W53" s="2"/>
      <c r="X53" s="2"/>
      <c r="Y53" s="2"/>
      <c r="Z53" s="2"/>
      <c r="AA53" s="2"/>
    </row>
    <row r="54" spans="1:27" s="3" customFormat="1" ht="15.75">
      <c r="A54" s="134"/>
      <c r="B54" s="237" t="s">
        <v>38</v>
      </c>
      <c r="C54" s="192"/>
      <c r="D54" s="193"/>
      <c r="E54" s="5"/>
      <c r="F54" s="332">
        <f>+'Cash-Flow-2016-Leva'!F54/1000</f>
        <v>30943.807</v>
      </c>
      <c r="G54" s="333">
        <f>+'Cash-Flow-2016-Leva'!G54/1000</f>
        <v>30907.579</v>
      </c>
      <c r="H54" s="347"/>
      <c r="I54" s="332">
        <f>+'Cash-Flow-2016-Leva'!I54/1000</f>
        <v>0</v>
      </c>
      <c r="J54" s="333">
        <f>+'Cash-Flow-2016-Leva'!J54/1000</f>
        <v>36.236</v>
      </c>
      <c r="K54" s="347"/>
      <c r="L54" s="333">
        <f>+'Cash-Flow-2016-Leva'!L54/1000</f>
        <v>0</v>
      </c>
      <c r="M54" s="347"/>
      <c r="N54" s="285">
        <f>+G54+J54+L54</f>
        <v>30943.815000000002</v>
      </c>
      <c r="O54" s="70"/>
      <c r="P54" s="268"/>
      <c r="Q54" s="268"/>
      <c r="R54" s="268"/>
      <c r="S54" s="268"/>
      <c r="T54" s="2"/>
      <c r="U54" s="2"/>
      <c r="V54" s="2"/>
      <c r="W54" s="2"/>
      <c r="X54" s="2"/>
      <c r="Y54" s="2"/>
      <c r="Z54" s="2"/>
      <c r="AA54" s="2"/>
    </row>
    <row r="55" spans="1:27" s="3" customFormat="1" ht="15.75">
      <c r="A55" s="134"/>
      <c r="B55" s="185" t="s">
        <v>126</v>
      </c>
      <c r="C55" s="186"/>
      <c r="D55" s="187"/>
      <c r="E55" s="5"/>
      <c r="F55" s="323">
        <f>+ROUND(+SUM(F50:F54),0)</f>
        <v>325408</v>
      </c>
      <c r="G55" s="324">
        <f>+ROUND(+SUM(G50:G54),0)</f>
        <v>323719</v>
      </c>
      <c r="H55" s="347"/>
      <c r="I55" s="323">
        <f>+ROUND(+SUM(I50:I54),0)</f>
        <v>0</v>
      </c>
      <c r="J55" s="324">
        <f>+ROUND(+SUM(J50:J54),0)</f>
        <v>2128</v>
      </c>
      <c r="K55" s="347"/>
      <c r="L55" s="324">
        <f>+ROUND(+SUM(L50:L54),0)</f>
        <v>0</v>
      </c>
      <c r="M55" s="347"/>
      <c r="N55" s="325">
        <f>+ROUND(+SUM(N50:N54),0)</f>
        <v>325847</v>
      </c>
      <c r="O55" s="70"/>
      <c r="P55" s="268"/>
      <c r="Q55" s="268"/>
      <c r="R55" s="268"/>
      <c r="S55" s="268"/>
      <c r="T55" s="2"/>
      <c r="U55" s="2"/>
      <c r="V55" s="2"/>
      <c r="W55" s="2"/>
      <c r="X55" s="2"/>
      <c r="Y55" s="2"/>
      <c r="Z55" s="2"/>
      <c r="AA55" s="2"/>
    </row>
    <row r="56" spans="1:27" s="3" customFormat="1" ht="15.75">
      <c r="A56" s="134"/>
      <c r="B56" s="240" t="s">
        <v>57</v>
      </c>
      <c r="C56" s="156"/>
      <c r="D56" s="162"/>
      <c r="E56" s="139"/>
      <c r="F56" s="275"/>
      <c r="G56" s="291"/>
      <c r="H56" s="347"/>
      <c r="I56" s="275"/>
      <c r="J56" s="291"/>
      <c r="K56" s="347"/>
      <c r="L56" s="291"/>
      <c r="M56" s="347"/>
      <c r="N56" s="292"/>
      <c r="O56" s="70"/>
      <c r="P56" s="268"/>
      <c r="Q56" s="268"/>
      <c r="R56" s="268"/>
      <c r="S56" s="268"/>
      <c r="T56" s="2"/>
      <c r="U56" s="2"/>
      <c r="V56" s="2"/>
      <c r="W56" s="2"/>
      <c r="X56" s="2"/>
      <c r="Y56" s="2"/>
      <c r="Z56" s="2"/>
      <c r="AA56" s="2"/>
    </row>
    <row r="57" spans="1:27" s="3" customFormat="1" ht="15.75">
      <c r="A57" s="134"/>
      <c r="B57" s="241" t="s">
        <v>114</v>
      </c>
      <c r="C57" s="194"/>
      <c r="D57" s="195"/>
      <c r="E57" s="139"/>
      <c r="F57" s="275">
        <f>+'Cash-Flow-2016-Leva'!F57/1000</f>
        <v>0</v>
      </c>
      <c r="G57" s="291">
        <f>+'Cash-Flow-2016-Leva'!G57/1000</f>
        <v>0</v>
      </c>
      <c r="H57" s="347"/>
      <c r="I57" s="275">
        <f>+'Cash-Flow-2016-Leva'!I57/1000</f>
        <v>0</v>
      </c>
      <c r="J57" s="291">
        <f>+'Cash-Flow-2016-Leva'!J57/1000</f>
        <v>0</v>
      </c>
      <c r="K57" s="347"/>
      <c r="L57" s="291">
        <f>+'Cash-Flow-2016-Leva'!L57/1000</f>
        <v>0</v>
      </c>
      <c r="M57" s="347"/>
      <c r="N57" s="292">
        <f>+G57+J57+L57</f>
        <v>0</v>
      </c>
      <c r="O57" s="70"/>
      <c r="P57" s="268"/>
      <c r="Q57" s="268"/>
      <c r="R57" s="268"/>
      <c r="S57" s="268"/>
      <c r="T57" s="2"/>
      <c r="U57" s="2"/>
      <c r="V57" s="2"/>
      <c r="W57" s="2"/>
      <c r="X57" s="2"/>
      <c r="Y57" s="2"/>
      <c r="Z57" s="2"/>
      <c r="AA57" s="2"/>
    </row>
    <row r="58" spans="1:27" s="3" customFormat="1" ht="15.75">
      <c r="A58" s="134"/>
      <c r="B58" s="236" t="s">
        <v>115</v>
      </c>
      <c r="C58" s="190"/>
      <c r="D58" s="191"/>
      <c r="E58" s="5"/>
      <c r="F58" s="332">
        <f>+'Cash-Flow-2016-Leva'!F58/1000</f>
        <v>2405.259</v>
      </c>
      <c r="G58" s="333">
        <f>+'Cash-Flow-2016-Leva'!G58/1000</f>
        <v>2382.41</v>
      </c>
      <c r="H58" s="347"/>
      <c r="I58" s="332">
        <f>+'Cash-Flow-2016-Leva'!I58/1000</f>
        <v>0</v>
      </c>
      <c r="J58" s="333">
        <f>+'Cash-Flow-2016-Leva'!J58/1000</f>
        <v>3742.54</v>
      </c>
      <c r="K58" s="347"/>
      <c r="L58" s="333">
        <f>+'Cash-Flow-2016-Leva'!L58/1000</f>
        <v>0</v>
      </c>
      <c r="M58" s="347"/>
      <c r="N58" s="285">
        <f>+G58+J58+L58</f>
        <v>6124.95</v>
      </c>
      <c r="O58" s="70"/>
      <c r="P58" s="268"/>
      <c r="Q58" s="268"/>
      <c r="R58" s="268"/>
      <c r="S58" s="268"/>
      <c r="T58" s="2"/>
      <c r="U58" s="2"/>
      <c r="V58" s="2"/>
      <c r="W58" s="2"/>
      <c r="X58" s="2"/>
      <c r="Y58" s="2"/>
      <c r="Z58" s="2"/>
      <c r="AA58" s="2"/>
    </row>
    <row r="59" spans="1:27" s="3" customFormat="1" ht="15.75">
      <c r="A59" s="134"/>
      <c r="B59" s="236" t="s">
        <v>116</v>
      </c>
      <c r="C59" s="190"/>
      <c r="D59" s="191"/>
      <c r="E59" s="5"/>
      <c r="F59" s="332">
        <f>+'Cash-Flow-2016-Leva'!F59/1000</f>
        <v>598.468</v>
      </c>
      <c r="G59" s="333">
        <f>+'Cash-Flow-2016-Leva'!G59/1000</f>
        <v>584.5</v>
      </c>
      <c r="H59" s="347"/>
      <c r="I59" s="332">
        <f>+'Cash-Flow-2016-Leva'!I59/1000</f>
        <v>0</v>
      </c>
      <c r="J59" s="333">
        <f>+'Cash-Flow-2016-Leva'!J59/1000</f>
        <v>315.037</v>
      </c>
      <c r="K59" s="347"/>
      <c r="L59" s="333">
        <f>+'Cash-Flow-2016-Leva'!L59/1000</f>
        <v>0</v>
      </c>
      <c r="M59" s="347"/>
      <c r="N59" s="285">
        <f>+G59+J59+L59</f>
        <v>899.537</v>
      </c>
      <c r="O59" s="70"/>
      <c r="P59" s="268"/>
      <c r="Q59" s="268"/>
      <c r="R59" s="268"/>
      <c r="S59" s="268"/>
      <c r="T59" s="2"/>
      <c r="U59" s="2"/>
      <c r="V59" s="2"/>
      <c r="W59" s="2"/>
      <c r="X59" s="2"/>
      <c r="Y59" s="2"/>
      <c r="Z59" s="2"/>
      <c r="AA59" s="2"/>
    </row>
    <row r="60" spans="1:27" s="3" customFormat="1" ht="15.75">
      <c r="A60" s="134"/>
      <c r="B60" s="237" t="s">
        <v>117</v>
      </c>
      <c r="C60" s="192"/>
      <c r="D60" s="193"/>
      <c r="E60" s="5"/>
      <c r="F60" s="356">
        <f>+'Cash-Flow-2016-Leva'!F60/1000</f>
        <v>0</v>
      </c>
      <c r="G60" s="357">
        <f>+'Cash-Flow-2016-Leva'!G60/1000</f>
        <v>0</v>
      </c>
      <c r="H60" s="347"/>
      <c r="I60" s="356">
        <f>+'Cash-Flow-2016-Leva'!I60/1000</f>
        <v>0</v>
      </c>
      <c r="J60" s="357">
        <f>+'Cash-Flow-2016-Leva'!J60/1000</f>
        <v>0</v>
      </c>
      <c r="K60" s="347"/>
      <c r="L60" s="357">
        <f>+'Cash-Flow-2016-Leva'!L60/1000</f>
        <v>0</v>
      </c>
      <c r="M60" s="347"/>
      <c r="N60" s="328">
        <f>+G60+J60+L60</f>
        <v>0</v>
      </c>
      <c r="O60" s="70"/>
      <c r="P60" s="268"/>
      <c r="Q60" s="268"/>
      <c r="R60" s="268"/>
      <c r="S60" s="268"/>
      <c r="T60" s="2"/>
      <c r="U60" s="2"/>
      <c r="V60" s="2"/>
      <c r="W60" s="2"/>
      <c r="X60" s="2"/>
      <c r="Y60" s="2"/>
      <c r="Z60" s="2"/>
      <c r="AA60" s="2"/>
    </row>
    <row r="61" spans="1:27" s="3" customFormat="1" ht="15.75">
      <c r="A61" s="134"/>
      <c r="B61" s="250" t="s">
        <v>94</v>
      </c>
      <c r="C61" s="210"/>
      <c r="D61" s="211"/>
      <c r="E61" s="5"/>
      <c r="F61" s="358">
        <f>+'Cash-Flow-2016-Leva'!F61/1000</f>
        <v>0</v>
      </c>
      <c r="G61" s="359">
        <f>+'Cash-Flow-2016-Leva'!G61/1000</f>
        <v>0</v>
      </c>
      <c r="H61" s="347"/>
      <c r="I61" s="358">
        <f>+'Cash-Flow-2016-Leva'!I61/1000</f>
        <v>0</v>
      </c>
      <c r="J61" s="359">
        <f>+'Cash-Flow-2016-Leva'!J61/1000</f>
        <v>0</v>
      </c>
      <c r="K61" s="347"/>
      <c r="L61" s="359">
        <f>+'Cash-Flow-2016-Leva'!L61/1000</f>
        <v>0</v>
      </c>
      <c r="M61" s="347"/>
      <c r="N61" s="360">
        <f>+G61+J61+L61</f>
        <v>0</v>
      </c>
      <c r="O61" s="70"/>
      <c r="P61" s="268"/>
      <c r="Q61" s="268"/>
      <c r="R61" s="268"/>
      <c r="S61" s="268"/>
      <c r="T61" s="2"/>
      <c r="U61" s="2"/>
      <c r="V61" s="2"/>
      <c r="W61" s="2"/>
      <c r="X61" s="2"/>
      <c r="Y61" s="2"/>
      <c r="Z61" s="2"/>
      <c r="AA61" s="2"/>
    </row>
    <row r="62" spans="1:27" s="3" customFormat="1" ht="15.75">
      <c r="A62" s="134"/>
      <c r="B62" s="185" t="s">
        <v>127</v>
      </c>
      <c r="C62" s="186"/>
      <c r="D62" s="187"/>
      <c r="E62" s="5"/>
      <c r="F62" s="323">
        <f>+ROUND(+SUM(F57:F60),0)</f>
        <v>3004</v>
      </c>
      <c r="G62" s="324">
        <f>+ROUND(+SUM(G57:G60),0)</f>
        <v>2967</v>
      </c>
      <c r="H62" s="347"/>
      <c r="I62" s="323">
        <f>+ROUND(+SUM(I57:I60),0)</f>
        <v>0</v>
      </c>
      <c r="J62" s="324">
        <f>+ROUND(+SUM(J57:J60),0)</f>
        <v>4058</v>
      </c>
      <c r="K62" s="347"/>
      <c r="L62" s="324">
        <f>+ROUND(+SUM(L57:L60),0)</f>
        <v>0</v>
      </c>
      <c r="M62" s="347"/>
      <c r="N62" s="325">
        <f>+ROUND(+SUM(N57:N60),0)</f>
        <v>7024</v>
      </c>
      <c r="O62" s="70"/>
      <c r="P62" s="268"/>
      <c r="Q62" s="268"/>
      <c r="R62" s="268"/>
      <c r="S62" s="268"/>
      <c r="T62" s="2"/>
      <c r="U62" s="2"/>
      <c r="V62" s="2"/>
      <c r="W62" s="2"/>
      <c r="X62" s="2"/>
      <c r="Y62" s="2"/>
      <c r="Z62" s="2"/>
      <c r="AA62" s="2"/>
    </row>
    <row r="63" spans="1:27" s="3" customFormat="1" ht="15.75">
      <c r="A63" s="134"/>
      <c r="B63" s="240" t="s">
        <v>45</v>
      </c>
      <c r="C63" s="156"/>
      <c r="D63" s="162"/>
      <c r="E63" s="139"/>
      <c r="F63" s="332"/>
      <c r="G63" s="333"/>
      <c r="H63" s="347"/>
      <c r="I63" s="332"/>
      <c r="J63" s="333"/>
      <c r="K63" s="347"/>
      <c r="L63" s="333"/>
      <c r="M63" s="347"/>
      <c r="N63" s="285"/>
      <c r="O63" s="70"/>
      <c r="P63" s="268"/>
      <c r="Q63" s="268"/>
      <c r="R63" s="268"/>
      <c r="S63" s="268"/>
      <c r="T63" s="2"/>
      <c r="U63" s="2"/>
      <c r="V63" s="2"/>
      <c r="W63" s="2"/>
      <c r="X63" s="2"/>
      <c r="Y63" s="2"/>
      <c r="Z63" s="2"/>
      <c r="AA63" s="2"/>
    </row>
    <row r="64" spans="1:27" s="3" customFormat="1" ht="15.75">
      <c r="A64" s="134"/>
      <c r="B64" s="241" t="s">
        <v>149</v>
      </c>
      <c r="C64" s="194"/>
      <c r="D64" s="195"/>
      <c r="E64" s="139"/>
      <c r="F64" s="275">
        <f>+'Cash-Flow-2016-Leva'!F64/1000</f>
        <v>140.431</v>
      </c>
      <c r="G64" s="291">
        <f>+'Cash-Flow-2016-Leva'!G64/1000</f>
        <v>140.43</v>
      </c>
      <c r="H64" s="347"/>
      <c r="I64" s="275">
        <f>+'Cash-Flow-2016-Leva'!I64/1000</f>
        <v>0</v>
      </c>
      <c r="J64" s="291">
        <f>+'Cash-Flow-2016-Leva'!J64/1000</f>
        <v>0</v>
      </c>
      <c r="K64" s="347"/>
      <c r="L64" s="291">
        <f>+'Cash-Flow-2016-Leva'!L64/1000</f>
        <v>0</v>
      </c>
      <c r="M64" s="347"/>
      <c r="N64" s="292">
        <f>+G64+J64+L64</f>
        <v>140.43</v>
      </c>
      <c r="O64" s="70"/>
      <c r="P64" s="268"/>
      <c r="Q64" s="268"/>
      <c r="R64" s="268"/>
      <c r="S64" s="268"/>
      <c r="T64" s="2"/>
      <c r="U64" s="2"/>
      <c r="V64" s="2"/>
      <c r="W64" s="2"/>
      <c r="X64" s="2"/>
      <c r="Y64" s="2"/>
      <c r="Z64" s="2"/>
      <c r="AA64" s="2"/>
    </row>
    <row r="65" spans="1:27" s="3" customFormat="1" ht="15.75">
      <c r="A65" s="134"/>
      <c r="B65" s="237" t="s">
        <v>150</v>
      </c>
      <c r="C65" s="192"/>
      <c r="D65" s="193"/>
      <c r="E65" s="5"/>
      <c r="F65" s="332">
        <f>+'Cash-Flow-2016-Leva'!F65/1000</f>
        <v>0</v>
      </c>
      <c r="G65" s="333">
        <f>+'Cash-Flow-2016-Leva'!G65/1000</f>
        <v>0</v>
      </c>
      <c r="H65" s="347"/>
      <c r="I65" s="332">
        <f>+'Cash-Flow-2016-Leva'!I65/1000</f>
        <v>0</v>
      </c>
      <c r="J65" s="333">
        <f>+'Cash-Flow-2016-Leva'!J65/1000</f>
        <v>0</v>
      </c>
      <c r="K65" s="347"/>
      <c r="L65" s="333">
        <f>+'Cash-Flow-2016-Leva'!L65/1000</f>
        <v>0</v>
      </c>
      <c r="M65" s="347"/>
      <c r="N65" s="285">
        <f>+G65+J65+L65</f>
        <v>0</v>
      </c>
      <c r="O65" s="70"/>
      <c r="P65" s="268"/>
      <c r="Q65" s="268"/>
      <c r="R65" s="268"/>
      <c r="S65" s="268"/>
      <c r="T65" s="2"/>
      <c r="U65" s="2"/>
      <c r="V65" s="2"/>
      <c r="W65" s="2"/>
      <c r="X65" s="2"/>
      <c r="Y65" s="2"/>
      <c r="Z65" s="2"/>
      <c r="AA65" s="2"/>
    </row>
    <row r="66" spans="1:27" s="3" customFormat="1" ht="15.75">
      <c r="A66" s="134"/>
      <c r="B66" s="185" t="s">
        <v>128</v>
      </c>
      <c r="C66" s="186"/>
      <c r="D66" s="187"/>
      <c r="E66" s="5"/>
      <c r="F66" s="323">
        <f>+ROUND(+SUM(F64:F65),0)</f>
        <v>140</v>
      </c>
      <c r="G66" s="324">
        <f>+ROUND(+SUM(G64:G65),0)</f>
        <v>140</v>
      </c>
      <c r="H66" s="347"/>
      <c r="I66" s="323">
        <f>+ROUND(+SUM(I64:I65),0)</f>
        <v>0</v>
      </c>
      <c r="J66" s="324">
        <f>+ROUND(+SUM(J64:J65),0)</f>
        <v>0</v>
      </c>
      <c r="K66" s="347"/>
      <c r="L66" s="324">
        <f>+ROUND(+SUM(L64:L65),0)</f>
        <v>0</v>
      </c>
      <c r="M66" s="347"/>
      <c r="N66" s="325">
        <f>+ROUND(+SUM(N64:N65),0)</f>
        <v>140</v>
      </c>
      <c r="O66" s="70"/>
      <c r="P66" s="268"/>
      <c r="Q66" s="268"/>
      <c r="R66" s="268"/>
      <c r="S66" s="268"/>
      <c r="T66" s="2"/>
      <c r="U66" s="2"/>
      <c r="V66" s="2"/>
      <c r="W66" s="2"/>
      <c r="X66" s="2"/>
      <c r="Y66" s="2"/>
      <c r="Z66" s="2"/>
      <c r="AA66" s="2"/>
    </row>
    <row r="67" spans="1:27" s="3" customFormat="1" ht="15.75">
      <c r="A67" s="134"/>
      <c r="B67" s="240" t="s">
        <v>39</v>
      </c>
      <c r="C67" s="156"/>
      <c r="D67" s="162"/>
      <c r="E67" s="139"/>
      <c r="F67" s="332"/>
      <c r="G67" s="333"/>
      <c r="H67" s="347"/>
      <c r="I67" s="332"/>
      <c r="J67" s="333"/>
      <c r="K67" s="347"/>
      <c r="L67" s="333"/>
      <c r="M67" s="347"/>
      <c r="N67" s="285"/>
      <c r="O67" s="70"/>
      <c r="P67" s="268"/>
      <c r="Q67" s="268"/>
      <c r="R67" s="268"/>
      <c r="S67" s="268"/>
      <c r="T67" s="2"/>
      <c r="U67" s="2"/>
      <c r="V67" s="2"/>
      <c r="W67" s="2"/>
      <c r="X67" s="2"/>
      <c r="Y67" s="2"/>
      <c r="Z67" s="2"/>
      <c r="AA67" s="2"/>
    </row>
    <row r="68" spans="1:27" s="3" customFormat="1" ht="15.75">
      <c r="A68" s="134"/>
      <c r="B68" s="241" t="s">
        <v>40</v>
      </c>
      <c r="C68" s="194"/>
      <c r="D68" s="195"/>
      <c r="E68" s="139"/>
      <c r="F68" s="275">
        <f>+'Cash-Flow-2016-Leva'!F68/1000</f>
        <v>23316.978</v>
      </c>
      <c r="G68" s="291">
        <f>+'Cash-Flow-2016-Leva'!G68/1000</f>
        <v>23309.258</v>
      </c>
      <c r="H68" s="347"/>
      <c r="I68" s="275">
        <f>+'Cash-Flow-2016-Leva'!I68/1000</f>
        <v>0</v>
      </c>
      <c r="J68" s="291">
        <f>+'Cash-Flow-2016-Leva'!J68/1000</f>
        <v>13.225</v>
      </c>
      <c r="K68" s="347"/>
      <c r="L68" s="291">
        <f>+'Cash-Flow-2016-Leva'!L68/1000</f>
        <v>0</v>
      </c>
      <c r="M68" s="347"/>
      <c r="N68" s="292">
        <f>+G68+J68+L68</f>
        <v>23322.483</v>
      </c>
      <c r="O68" s="70"/>
      <c r="P68" s="268"/>
      <c r="Q68" s="268"/>
      <c r="R68" s="268"/>
      <c r="S68" s="268"/>
      <c r="T68" s="2"/>
      <c r="U68" s="2"/>
      <c r="V68" s="2"/>
      <c r="W68" s="2"/>
      <c r="X68" s="2"/>
      <c r="Y68" s="2"/>
      <c r="Z68" s="2"/>
      <c r="AA68" s="2"/>
    </row>
    <row r="69" spans="1:27" s="3" customFormat="1" ht="15.75">
      <c r="A69" s="134"/>
      <c r="B69" s="237" t="s">
        <v>41</v>
      </c>
      <c r="C69" s="192"/>
      <c r="D69" s="193"/>
      <c r="E69" s="5"/>
      <c r="F69" s="332">
        <f>+'Cash-Flow-2016-Leva'!F69/1000</f>
        <v>0</v>
      </c>
      <c r="G69" s="333">
        <f>+'Cash-Flow-2016-Leva'!G69/1000</f>
        <v>0</v>
      </c>
      <c r="H69" s="347"/>
      <c r="I69" s="332">
        <f>+'Cash-Flow-2016-Leva'!I69/1000</f>
        <v>0</v>
      </c>
      <c r="J69" s="333">
        <f>+'Cash-Flow-2016-Leva'!J69/1000</f>
        <v>0</v>
      </c>
      <c r="K69" s="347"/>
      <c r="L69" s="333">
        <f>+'Cash-Flow-2016-Leva'!L69/1000</f>
        <v>0</v>
      </c>
      <c r="M69" s="347"/>
      <c r="N69" s="285">
        <f>+G69+J69+L69</f>
        <v>0</v>
      </c>
      <c r="O69" s="70"/>
      <c r="P69" s="268"/>
      <c r="Q69" s="268"/>
      <c r="R69" s="268"/>
      <c r="S69" s="268"/>
      <c r="T69" s="2"/>
      <c r="U69" s="2"/>
      <c r="V69" s="2"/>
      <c r="W69" s="2"/>
      <c r="X69" s="2"/>
      <c r="Y69" s="2"/>
      <c r="Z69" s="2"/>
      <c r="AA69" s="2"/>
    </row>
    <row r="70" spans="1:27" s="3" customFormat="1" ht="15.75">
      <c r="A70" s="134"/>
      <c r="B70" s="185" t="s">
        <v>129</v>
      </c>
      <c r="C70" s="186"/>
      <c r="D70" s="187"/>
      <c r="E70" s="5"/>
      <c r="F70" s="323">
        <f>+ROUND(+SUM(F68:F69),0)</f>
        <v>23317</v>
      </c>
      <c r="G70" s="324">
        <f>+ROUND(+SUM(G68:G69),0)</f>
        <v>23309</v>
      </c>
      <c r="H70" s="347"/>
      <c r="I70" s="323">
        <f>+ROUND(+SUM(I68:I69),0)</f>
        <v>0</v>
      </c>
      <c r="J70" s="324">
        <f>+ROUND(+SUM(J68:J69),0)</f>
        <v>13</v>
      </c>
      <c r="K70" s="347"/>
      <c r="L70" s="324">
        <f>+ROUND(+SUM(L68:L69),0)</f>
        <v>0</v>
      </c>
      <c r="M70" s="347"/>
      <c r="N70" s="325">
        <f>+ROUND(+SUM(N68:N69),0)</f>
        <v>23322</v>
      </c>
      <c r="O70" s="70"/>
      <c r="P70" s="268"/>
      <c r="Q70" s="268"/>
      <c r="R70" s="268"/>
      <c r="S70" s="268"/>
      <c r="T70" s="2"/>
      <c r="U70" s="2"/>
      <c r="V70" s="2"/>
      <c r="W70" s="2"/>
      <c r="X70" s="2"/>
      <c r="Y70" s="2"/>
      <c r="Z70" s="2"/>
      <c r="AA70" s="2"/>
    </row>
    <row r="71" spans="1:27" s="3" customFormat="1" ht="15.75">
      <c r="A71" s="134"/>
      <c r="B71" s="240" t="s">
        <v>42</v>
      </c>
      <c r="C71" s="156"/>
      <c r="D71" s="162"/>
      <c r="E71" s="139"/>
      <c r="F71" s="332"/>
      <c r="G71" s="333"/>
      <c r="H71" s="347"/>
      <c r="I71" s="332"/>
      <c r="J71" s="333"/>
      <c r="K71" s="347"/>
      <c r="L71" s="333"/>
      <c r="M71" s="347"/>
      <c r="N71" s="285"/>
      <c r="O71" s="70"/>
      <c r="P71" s="268"/>
      <c r="Q71" s="268"/>
      <c r="R71" s="268"/>
      <c r="S71" s="268"/>
      <c r="T71" s="2"/>
      <c r="U71" s="2"/>
      <c r="V71" s="2"/>
      <c r="W71" s="2"/>
      <c r="X71" s="2"/>
      <c r="Y71" s="2"/>
      <c r="Z71" s="2"/>
      <c r="AA71" s="2"/>
    </row>
    <row r="72" spans="1:27" s="3" customFormat="1" ht="15.75">
      <c r="A72" s="134"/>
      <c r="B72" s="241" t="s">
        <v>43</v>
      </c>
      <c r="C72" s="194"/>
      <c r="D72" s="195"/>
      <c r="E72" s="139"/>
      <c r="F72" s="275">
        <f>+'Cash-Flow-2016-Leva'!F72/1000</f>
        <v>88325.942</v>
      </c>
      <c r="G72" s="291">
        <f>+'Cash-Flow-2016-Leva'!G72/1000</f>
        <v>87216.808</v>
      </c>
      <c r="H72" s="347"/>
      <c r="I72" s="275">
        <f>+'Cash-Flow-2016-Leva'!I72/1000</f>
        <v>0</v>
      </c>
      <c r="J72" s="291">
        <f>+'Cash-Flow-2016-Leva'!J72/1000</f>
        <v>0</v>
      </c>
      <c r="K72" s="347"/>
      <c r="L72" s="291">
        <f>+'Cash-Flow-2016-Leva'!L72/1000</f>
        <v>0</v>
      </c>
      <c r="M72" s="347"/>
      <c r="N72" s="292">
        <f>+G72+J72+L72</f>
        <v>87216.808</v>
      </c>
      <c r="O72" s="70"/>
      <c r="P72" s="268"/>
      <c r="Q72" s="268"/>
      <c r="R72" s="268"/>
      <c r="S72" s="268"/>
      <c r="T72" s="2"/>
      <c r="U72" s="2"/>
      <c r="V72" s="2"/>
      <c r="W72" s="2"/>
      <c r="X72" s="2"/>
      <c r="Y72" s="2"/>
      <c r="Z72" s="2"/>
      <c r="AA72" s="2"/>
    </row>
    <row r="73" spans="1:27" s="3" customFormat="1" ht="15.75">
      <c r="A73" s="134"/>
      <c r="B73" s="237" t="s">
        <v>44</v>
      </c>
      <c r="C73" s="192"/>
      <c r="D73" s="193"/>
      <c r="E73" s="5"/>
      <c r="F73" s="332">
        <f>+'Cash-Flow-2016-Leva'!F73/1000</f>
        <v>21165.296</v>
      </c>
      <c r="G73" s="333">
        <f>+'Cash-Flow-2016-Leva'!G73/1000</f>
        <v>21024.635</v>
      </c>
      <c r="H73" s="347"/>
      <c r="I73" s="332">
        <f>+'Cash-Flow-2016-Leva'!I73/1000</f>
        <v>0</v>
      </c>
      <c r="J73" s="333">
        <f>+'Cash-Flow-2016-Leva'!J73/1000</f>
        <v>0</v>
      </c>
      <c r="K73" s="347"/>
      <c r="L73" s="333">
        <f>+'Cash-Flow-2016-Leva'!L73/1000</f>
        <v>0</v>
      </c>
      <c r="M73" s="347"/>
      <c r="N73" s="285">
        <f>+G73+J73+L73</f>
        <v>21024.635</v>
      </c>
      <c r="O73" s="70"/>
      <c r="P73" s="268"/>
      <c r="Q73" s="268"/>
      <c r="R73" s="268"/>
      <c r="S73" s="268"/>
      <c r="T73" s="2"/>
      <c r="U73" s="2"/>
      <c r="V73" s="2"/>
      <c r="W73" s="2"/>
      <c r="X73" s="2"/>
      <c r="Y73" s="2"/>
      <c r="Z73" s="2"/>
      <c r="AA73" s="2"/>
    </row>
    <row r="74" spans="1:27" s="3" customFormat="1" ht="15.75">
      <c r="A74" s="134"/>
      <c r="B74" s="185" t="s">
        <v>130</v>
      </c>
      <c r="C74" s="186"/>
      <c r="D74" s="187"/>
      <c r="E74" s="5"/>
      <c r="F74" s="323">
        <f>+ROUND(+SUM(F72:F73),0)</f>
        <v>109491</v>
      </c>
      <c r="G74" s="324">
        <f>+ROUND(+SUM(G72:G73),0)</f>
        <v>108241</v>
      </c>
      <c r="H74" s="347"/>
      <c r="I74" s="323">
        <f>+ROUND(+SUM(I72:I73),0)</f>
        <v>0</v>
      </c>
      <c r="J74" s="324">
        <f>+ROUND(+SUM(J72:J73),0)</f>
        <v>0</v>
      </c>
      <c r="K74" s="347"/>
      <c r="L74" s="324">
        <f>+ROUND(+SUM(L72:L73),0)</f>
        <v>0</v>
      </c>
      <c r="M74" s="347"/>
      <c r="N74" s="325">
        <f>+ROUND(+SUM(N72:N73),0)</f>
        <v>108241</v>
      </c>
      <c r="O74" s="70"/>
      <c r="P74" s="268"/>
      <c r="Q74" s="268"/>
      <c r="R74" s="268"/>
      <c r="S74" s="268"/>
      <c r="T74" s="2"/>
      <c r="U74" s="2"/>
      <c r="V74" s="2"/>
      <c r="W74" s="2"/>
      <c r="X74" s="2"/>
      <c r="Y74" s="2"/>
      <c r="Z74" s="2"/>
      <c r="AA74" s="2"/>
    </row>
    <row r="75" spans="1:27" s="3" customFormat="1" ht="9.75" customHeight="1">
      <c r="A75" s="134"/>
      <c r="B75" s="207"/>
      <c r="C75" s="208"/>
      <c r="D75" s="209"/>
      <c r="E75" s="5"/>
      <c r="F75" s="332"/>
      <c r="G75" s="333"/>
      <c r="H75" s="347"/>
      <c r="I75" s="332"/>
      <c r="J75" s="333"/>
      <c r="K75" s="347"/>
      <c r="L75" s="333"/>
      <c r="M75" s="347"/>
      <c r="N75" s="285"/>
      <c r="O75" s="70"/>
      <c r="P75" s="268"/>
      <c r="Q75" s="268"/>
      <c r="R75" s="268"/>
      <c r="S75" s="268"/>
      <c r="T75" s="2"/>
      <c r="U75" s="2"/>
      <c r="V75" s="2"/>
      <c r="W75" s="2"/>
      <c r="X75" s="2"/>
      <c r="Y75" s="2"/>
      <c r="Z75" s="2"/>
      <c r="AA75" s="2"/>
    </row>
    <row r="76" spans="1:27" s="3" customFormat="1" ht="16.5" thickBot="1">
      <c r="A76" s="134"/>
      <c r="B76" s="251" t="s">
        <v>139</v>
      </c>
      <c r="C76" s="221"/>
      <c r="D76" s="222"/>
      <c r="E76" s="5"/>
      <c r="F76" s="334">
        <f>+ROUND(F55+F62+F66+F70+F74,0)</f>
        <v>461360</v>
      </c>
      <c r="G76" s="335">
        <f>+ROUND(G55+G62+G66+G70+G74,0)</f>
        <v>458376</v>
      </c>
      <c r="H76" s="347"/>
      <c r="I76" s="334">
        <f>+ROUND(I55+I62+I66+I70+I74,0)</f>
        <v>0</v>
      </c>
      <c r="J76" s="335">
        <f>+ROUND(J55+J62+J66+J70+J74,0)</f>
        <v>6199</v>
      </c>
      <c r="K76" s="347"/>
      <c r="L76" s="335">
        <f>+ROUND(L55+L62+L66+L70+L74,0)</f>
        <v>0</v>
      </c>
      <c r="M76" s="347"/>
      <c r="N76" s="336">
        <f>+ROUND(N55+N62+N66+N70+N74,0)</f>
        <v>464574</v>
      </c>
      <c r="O76" s="70"/>
      <c r="P76" s="268"/>
      <c r="Q76" s="268"/>
      <c r="R76" s="268"/>
      <c r="S76" s="268"/>
      <c r="T76" s="8"/>
      <c r="U76" s="8"/>
      <c r="V76" s="8"/>
      <c r="W76" s="8"/>
      <c r="X76" s="8"/>
      <c r="Y76" s="9"/>
      <c r="Z76" s="8"/>
      <c r="AA76" s="8"/>
    </row>
    <row r="77" spans="1:27" s="3" customFormat="1" ht="15.75">
      <c r="A77" s="134"/>
      <c r="B77" s="238" t="s">
        <v>63</v>
      </c>
      <c r="C77" s="155"/>
      <c r="D77" s="161"/>
      <c r="E77" s="5"/>
      <c r="F77" s="275"/>
      <c r="G77" s="291"/>
      <c r="H77" s="347"/>
      <c r="I77" s="275"/>
      <c r="J77" s="291"/>
      <c r="K77" s="347"/>
      <c r="L77" s="291"/>
      <c r="M77" s="347"/>
      <c r="N77" s="292"/>
      <c r="O77" s="70"/>
      <c r="P77" s="268"/>
      <c r="Q77" s="268"/>
      <c r="R77" s="268"/>
      <c r="S77" s="268"/>
      <c r="T77" s="2"/>
      <c r="U77" s="2"/>
      <c r="V77" s="2"/>
      <c r="W77" s="2"/>
      <c r="X77" s="2"/>
      <c r="Y77" s="2"/>
      <c r="Z77" s="2"/>
      <c r="AA77" s="2"/>
    </row>
    <row r="78" spans="1:27" s="3" customFormat="1" ht="15.75">
      <c r="A78" s="134"/>
      <c r="B78" s="241" t="s">
        <v>62</v>
      </c>
      <c r="C78" s="194"/>
      <c r="D78" s="195"/>
      <c r="E78" s="5"/>
      <c r="F78" s="316">
        <f>+'Cash-Flow-2016-Leva'!F78/1000</f>
        <v>427742.914</v>
      </c>
      <c r="G78" s="317">
        <f>+'Cash-Flow-2016-Leva'!G78/1000</f>
        <v>390219.996</v>
      </c>
      <c r="H78" s="347"/>
      <c r="I78" s="316">
        <f>+'Cash-Flow-2016-Leva'!I78/1000</f>
        <v>0</v>
      </c>
      <c r="J78" s="317">
        <f>+'Cash-Flow-2016-Leva'!J78/1000</f>
        <v>46642.879</v>
      </c>
      <c r="K78" s="347"/>
      <c r="L78" s="317">
        <f>+'Cash-Flow-2016-Leva'!L78/1000</f>
        <v>0</v>
      </c>
      <c r="M78" s="347"/>
      <c r="N78" s="279">
        <f>+G78+J78+L78</f>
        <v>436862.875</v>
      </c>
      <c r="O78" s="70"/>
      <c r="P78" s="268"/>
      <c r="Q78" s="268"/>
      <c r="R78" s="268"/>
      <c r="S78" s="268"/>
      <c r="T78" s="2"/>
      <c r="U78" s="2"/>
      <c r="V78" s="2"/>
      <c r="W78" s="2"/>
      <c r="X78" s="2"/>
      <c r="Y78" s="2"/>
      <c r="Z78" s="2"/>
      <c r="AA78" s="2"/>
    </row>
    <row r="79" spans="1:27" s="3" customFormat="1" ht="15.75">
      <c r="A79" s="134"/>
      <c r="B79" s="237" t="s">
        <v>58</v>
      </c>
      <c r="C79" s="192"/>
      <c r="D79" s="193"/>
      <c r="E79" s="5"/>
      <c r="F79" s="332">
        <f>+'Cash-Flow-2016-Leva'!F79/1000</f>
        <v>0</v>
      </c>
      <c r="G79" s="333">
        <f>+'Cash-Flow-2016-Leva'!G79/1000</f>
        <v>0</v>
      </c>
      <c r="H79" s="347"/>
      <c r="I79" s="332">
        <f>+'Cash-Flow-2016-Leva'!I79/1000</f>
        <v>0</v>
      </c>
      <c r="J79" s="333">
        <f>+'Cash-Flow-2016-Leva'!J79/1000</f>
        <v>-35765.61</v>
      </c>
      <c r="K79" s="347"/>
      <c r="L79" s="333">
        <f>+'Cash-Flow-2016-Leva'!L79/1000</f>
        <v>0</v>
      </c>
      <c r="M79" s="347"/>
      <c r="N79" s="285">
        <f>+G79+J79+L79</f>
        <v>-35765.61</v>
      </c>
      <c r="O79" s="70"/>
      <c r="P79" s="268"/>
      <c r="Q79" s="268"/>
      <c r="R79" s="268"/>
      <c r="S79" s="268"/>
      <c r="T79" s="2"/>
      <c r="U79" s="2"/>
      <c r="V79" s="2"/>
      <c r="W79" s="2"/>
      <c r="X79" s="2"/>
      <c r="Y79" s="2"/>
      <c r="Z79" s="2"/>
      <c r="AA79" s="2"/>
    </row>
    <row r="80" spans="1:27" s="3" customFormat="1" ht="16.5" thickBot="1">
      <c r="A80" s="134"/>
      <c r="B80" s="252" t="s">
        <v>87</v>
      </c>
      <c r="C80" s="179"/>
      <c r="D80" s="180"/>
      <c r="E80" s="5"/>
      <c r="F80" s="337">
        <f>+ROUND(F78+F79,0)</f>
        <v>427743</v>
      </c>
      <c r="G80" s="338">
        <f>+ROUND(G78+G79,0)</f>
        <v>390220</v>
      </c>
      <c r="H80" s="347"/>
      <c r="I80" s="337">
        <f>+ROUND(I78+I79,0)</f>
        <v>0</v>
      </c>
      <c r="J80" s="338">
        <f>+ROUND(J78+J79,0)</f>
        <v>10877</v>
      </c>
      <c r="K80" s="347"/>
      <c r="L80" s="338">
        <f>+ROUND(L78+L79,0)</f>
        <v>0</v>
      </c>
      <c r="M80" s="347"/>
      <c r="N80" s="339">
        <f>+ROUND(N78+N79,0)</f>
        <v>401097</v>
      </c>
      <c r="O80" s="70"/>
      <c r="P80" s="268"/>
      <c r="Q80" s="268"/>
      <c r="R80" s="268"/>
      <c r="S80" s="268"/>
      <c r="T80" s="8"/>
      <c r="U80" s="8"/>
      <c r="V80" s="8"/>
      <c r="W80" s="8"/>
      <c r="X80" s="8"/>
      <c r="Y80" s="9"/>
      <c r="Z80" s="8"/>
      <c r="AA80" s="8"/>
    </row>
    <row r="81" spans="1:27" s="3" customFormat="1" ht="12.75" customHeight="1" thickBot="1" thickTop="1">
      <c r="A81" s="134"/>
      <c r="B81" s="130" t="str">
        <f>+IF(+SUM(F81:N81)=0,0,"Контрола: дефицит/излишък = финансиране с обратен знак (Г. + Д. = 0)")</f>
        <v>Контрола: дефицит/излишък = финансиране с обратен знак (Г. + Д. = 0)</v>
      </c>
      <c r="C81" s="159"/>
      <c r="D81" s="159"/>
      <c r="E81" s="5"/>
      <c r="F81" s="127">
        <f>+ROUND(F82,0)+ROUND(F83,0)</f>
        <v>0</v>
      </c>
      <c r="G81" s="128">
        <f>+ROUND(G82,0)+ROUND(G83,0)</f>
        <v>0</v>
      </c>
      <c r="H81" s="5"/>
      <c r="I81" s="127">
        <f>+ROUND(I82,0)+ROUND(I83,0)</f>
        <v>0</v>
      </c>
      <c r="J81" s="128">
        <f>+ROUND(J82,0)+ROUND(J83,0)</f>
        <v>0</v>
      </c>
      <c r="K81" s="5"/>
      <c r="L81" s="128">
        <f>+ROUND(L82,0)+ROUND(L83,0)</f>
        <v>1</v>
      </c>
      <c r="M81" s="5"/>
      <c r="N81" s="129">
        <f>+ROUND(N82,0)+ROUND(N83,0)</f>
        <v>0</v>
      </c>
      <c r="O81" s="70"/>
      <c r="P81" s="268"/>
      <c r="Q81" s="268"/>
      <c r="R81" s="268"/>
      <c r="S81" s="268"/>
      <c r="T81" s="2"/>
      <c r="U81" s="2"/>
      <c r="V81" s="2"/>
      <c r="W81" s="2"/>
      <c r="X81" s="2"/>
      <c r="Y81" s="2"/>
      <c r="Z81" s="2"/>
      <c r="AA81" s="2"/>
    </row>
    <row r="82" spans="1:27" s="3" customFormat="1" ht="19.5" thickTop="1">
      <c r="A82" s="134"/>
      <c r="B82" s="253" t="s">
        <v>103</v>
      </c>
      <c r="C82" s="175"/>
      <c r="D82" s="176"/>
      <c r="E82" s="5"/>
      <c r="F82" s="362">
        <f>+ROUND(F47,0)-ROUND(F76,0)+ROUND(F80,0)</f>
        <v>10262</v>
      </c>
      <c r="G82" s="363">
        <f>+ROUND(G47,0)-ROUND(G76,0)+ROUND(G80,0)</f>
        <v>-27772</v>
      </c>
      <c r="H82" s="347"/>
      <c r="I82" s="362">
        <f>+ROUND(I47,0)-ROUND(I76,0)+ROUND(I80,0)</f>
        <v>0</v>
      </c>
      <c r="J82" s="363">
        <f>+ROUND(J47,0)-ROUND(J76,0)+ROUND(J80,0)</f>
        <v>5275</v>
      </c>
      <c r="K82" s="347"/>
      <c r="L82" s="363">
        <f>+ROUND(L47,0)-ROUND(L76,0)+ROUND(L80,0)</f>
        <v>0</v>
      </c>
      <c r="M82" s="347"/>
      <c r="N82" s="364">
        <f>+ROUND(N47,0)-ROUND(N76,0)+ROUND(N80,0)</f>
        <v>-22495</v>
      </c>
      <c r="O82" s="138"/>
      <c r="P82" s="268"/>
      <c r="Q82" s="268"/>
      <c r="R82" s="268"/>
      <c r="S82" s="268"/>
      <c r="T82" s="8"/>
      <c r="U82" s="8"/>
      <c r="V82" s="8"/>
      <c r="W82" s="8"/>
      <c r="X82" s="8"/>
      <c r="Y82" s="9"/>
      <c r="Z82" s="8"/>
      <c r="AA82" s="8"/>
    </row>
    <row r="83" spans="1:27" s="3" customFormat="1" ht="19.5" thickBot="1">
      <c r="A83" s="134"/>
      <c r="B83" s="254" t="s">
        <v>97</v>
      </c>
      <c r="C83" s="177"/>
      <c r="D83" s="178"/>
      <c r="E83" s="140"/>
      <c r="F83" s="365">
        <f>+ROUND(F100,0)+ROUND(F119,0)+ROUND(F125,0)-ROUND(F130,0)</f>
        <v>-10262</v>
      </c>
      <c r="G83" s="366">
        <f>+ROUND(G100,0)+ROUND(G119,0)+ROUND(G125,0)-ROUND(G130,0)</f>
        <v>27772</v>
      </c>
      <c r="H83" s="347"/>
      <c r="I83" s="365">
        <f>+ROUND(I100,0)+ROUND(I119,0)+ROUND(I125,0)-ROUND(I130,0)</f>
        <v>0</v>
      </c>
      <c r="J83" s="366">
        <f>+ROUND(J100,0)+ROUND(J119,0)+ROUND(J125,0)-ROUND(J130,0)</f>
        <v>-5275</v>
      </c>
      <c r="K83" s="347"/>
      <c r="L83" s="366">
        <f>+ROUND(L100,0)+ROUND(L119,0)+ROUND(L125,0)-ROUND(L130,0)</f>
        <v>1</v>
      </c>
      <c r="M83" s="347"/>
      <c r="N83" s="367">
        <f>+ROUND(N100,0)+ROUND(N119,0)+ROUND(N125,0)-ROUND(N130,0)</f>
        <v>22495</v>
      </c>
      <c r="O83" s="138"/>
      <c r="P83" s="268"/>
      <c r="Q83" s="268"/>
      <c r="R83" s="268"/>
      <c r="S83" s="268"/>
      <c r="T83" s="8"/>
      <c r="U83" s="8"/>
      <c r="V83" s="8"/>
      <c r="W83" s="8"/>
      <c r="X83" s="8"/>
      <c r="Y83" s="9"/>
      <c r="Z83" s="8"/>
      <c r="AA83" s="8"/>
    </row>
    <row r="84" spans="1:27" s="3" customFormat="1" ht="16.5" thickTop="1">
      <c r="A84" s="134"/>
      <c r="B84" s="238" t="s">
        <v>82</v>
      </c>
      <c r="C84" s="173"/>
      <c r="D84" s="174"/>
      <c r="E84" s="5"/>
      <c r="F84" s="272"/>
      <c r="G84" s="289"/>
      <c r="H84" s="347"/>
      <c r="I84" s="272"/>
      <c r="J84" s="289"/>
      <c r="K84" s="347"/>
      <c r="L84" s="289"/>
      <c r="M84" s="347"/>
      <c r="N84" s="290"/>
      <c r="O84" s="70"/>
      <c r="P84" s="268"/>
      <c r="Q84" s="268"/>
      <c r="R84" s="268"/>
      <c r="S84" s="268"/>
      <c r="T84" s="2"/>
      <c r="U84" s="2"/>
      <c r="V84" s="2"/>
      <c r="W84" s="2"/>
      <c r="X84" s="2"/>
      <c r="Y84" s="2"/>
      <c r="Z84" s="2"/>
      <c r="AA84" s="2"/>
    </row>
    <row r="85" spans="1:27" s="3" customFormat="1" ht="15.75">
      <c r="A85" s="134"/>
      <c r="B85" s="239" t="s">
        <v>90</v>
      </c>
      <c r="C85" s="188"/>
      <c r="D85" s="189"/>
      <c r="E85" s="5"/>
      <c r="F85" s="316"/>
      <c r="G85" s="317"/>
      <c r="H85" s="347"/>
      <c r="I85" s="316"/>
      <c r="J85" s="317"/>
      <c r="K85" s="347"/>
      <c r="L85" s="317"/>
      <c r="M85" s="347"/>
      <c r="N85" s="279"/>
      <c r="O85" s="70"/>
      <c r="P85" s="268"/>
      <c r="Q85" s="268"/>
      <c r="R85" s="268"/>
      <c r="S85" s="268"/>
      <c r="T85" s="2"/>
      <c r="U85" s="2"/>
      <c r="V85" s="2"/>
      <c r="W85" s="2"/>
      <c r="X85" s="2"/>
      <c r="Y85" s="2"/>
      <c r="Z85" s="2"/>
      <c r="AA85" s="2"/>
    </row>
    <row r="86" spans="1:27" s="3" customFormat="1" ht="15.75">
      <c r="A86" s="134"/>
      <c r="B86" s="236" t="s">
        <v>91</v>
      </c>
      <c r="C86" s="190"/>
      <c r="D86" s="191"/>
      <c r="E86" s="5"/>
      <c r="F86" s="348">
        <f>+'Cash-Flow-2016-Leva'!F86/1000</f>
        <v>0</v>
      </c>
      <c r="G86" s="349">
        <f>+'Cash-Flow-2016-Leva'!G86/1000</f>
        <v>0</v>
      </c>
      <c r="H86" s="347"/>
      <c r="I86" s="348">
        <f>+'Cash-Flow-2016-Leva'!I86/1000</f>
        <v>0</v>
      </c>
      <c r="J86" s="349">
        <f>+'Cash-Flow-2016-Leva'!J86/1000</f>
        <v>0</v>
      </c>
      <c r="K86" s="347"/>
      <c r="L86" s="349">
        <f>+'Cash-Flow-2016-Leva'!L86/1000</f>
        <v>0</v>
      </c>
      <c r="M86" s="347"/>
      <c r="N86" s="282">
        <f>+G86+J86+L86</f>
        <v>0</v>
      </c>
      <c r="O86" s="70"/>
      <c r="P86" s="268"/>
      <c r="Q86" s="268"/>
      <c r="R86" s="268"/>
      <c r="S86" s="268"/>
      <c r="T86" s="2"/>
      <c r="U86" s="2"/>
      <c r="V86" s="2"/>
      <c r="W86" s="2"/>
      <c r="X86" s="2"/>
      <c r="Y86" s="2"/>
      <c r="Z86" s="2"/>
      <c r="AA86" s="2"/>
    </row>
    <row r="87" spans="1:27" s="3" customFormat="1" ht="15.75">
      <c r="A87" s="134"/>
      <c r="B87" s="237" t="s">
        <v>89</v>
      </c>
      <c r="C87" s="192"/>
      <c r="D87" s="193"/>
      <c r="E87" s="5"/>
      <c r="F87" s="332">
        <f>+'Cash-Flow-2016-Leva'!F87/1000</f>
        <v>0</v>
      </c>
      <c r="G87" s="333">
        <f>+'Cash-Flow-2016-Leva'!G87/1000</f>
        <v>8.599</v>
      </c>
      <c r="H87" s="347"/>
      <c r="I87" s="332">
        <f>+'Cash-Flow-2016-Leva'!I87/1000</f>
        <v>0</v>
      </c>
      <c r="J87" s="333">
        <f>+'Cash-Flow-2016-Leva'!J87/1000</f>
        <v>0</v>
      </c>
      <c r="K87" s="347"/>
      <c r="L87" s="333">
        <f>+'Cash-Flow-2016-Leva'!L87/1000</f>
        <v>0</v>
      </c>
      <c r="M87" s="347"/>
      <c r="N87" s="285">
        <f>+G87+J87+L87</f>
        <v>8.599</v>
      </c>
      <c r="O87" s="70"/>
      <c r="P87" s="268"/>
      <c r="Q87" s="268"/>
      <c r="R87" s="268"/>
      <c r="S87" s="268"/>
      <c r="T87" s="2"/>
      <c r="U87" s="2"/>
      <c r="V87" s="2"/>
      <c r="W87" s="2"/>
      <c r="X87" s="2"/>
      <c r="Y87" s="2"/>
      <c r="Z87" s="2"/>
      <c r="AA87" s="2"/>
    </row>
    <row r="88" spans="1:27" s="3" customFormat="1" ht="15.75">
      <c r="A88" s="134"/>
      <c r="B88" s="182" t="s">
        <v>131</v>
      </c>
      <c r="C88" s="183"/>
      <c r="D88" s="184"/>
      <c r="E88" s="5"/>
      <c r="F88" s="286">
        <f>+ROUND(+SUM(F86:F87),0)</f>
        <v>0</v>
      </c>
      <c r="G88" s="287">
        <f>+ROUND(+SUM(G86:G87),0)</f>
        <v>9</v>
      </c>
      <c r="H88" s="347"/>
      <c r="I88" s="286">
        <f>+ROUND(+SUM(I86:I87),0)</f>
        <v>0</v>
      </c>
      <c r="J88" s="287">
        <f>+ROUND(+SUM(J86:J87),0)</f>
        <v>0</v>
      </c>
      <c r="K88" s="347"/>
      <c r="L88" s="287">
        <f>+ROUND(+SUM(L86:L87),0)</f>
        <v>0</v>
      </c>
      <c r="M88" s="347"/>
      <c r="N88" s="288">
        <f>+ROUND(+SUM(N86:N87),0)</f>
        <v>9</v>
      </c>
      <c r="O88" s="70"/>
      <c r="P88" s="268"/>
      <c r="Q88" s="268"/>
      <c r="R88" s="268"/>
      <c r="S88" s="268"/>
      <c r="T88" s="2"/>
      <c r="U88" s="2"/>
      <c r="V88" s="2"/>
      <c r="W88" s="2"/>
      <c r="X88" s="2"/>
      <c r="Y88" s="2"/>
      <c r="Z88" s="2"/>
      <c r="AA88" s="2"/>
    </row>
    <row r="89" spans="1:27" s="3" customFormat="1" ht="15.75">
      <c r="A89" s="134"/>
      <c r="B89" s="240" t="s">
        <v>73</v>
      </c>
      <c r="C89" s="156"/>
      <c r="D89" s="162"/>
      <c r="E89" s="5"/>
      <c r="F89" s="272"/>
      <c r="G89" s="289"/>
      <c r="H89" s="347"/>
      <c r="I89" s="272"/>
      <c r="J89" s="289"/>
      <c r="K89" s="347"/>
      <c r="L89" s="289"/>
      <c r="M89" s="347"/>
      <c r="N89" s="290"/>
      <c r="O89" s="70"/>
      <c r="P89" s="268"/>
      <c r="Q89" s="268"/>
      <c r="R89" s="268"/>
      <c r="S89" s="268"/>
      <c r="T89" s="2"/>
      <c r="U89" s="2"/>
      <c r="V89" s="2"/>
      <c r="W89" s="2"/>
      <c r="X89" s="2"/>
      <c r="Y89" s="2"/>
      <c r="Z89" s="2"/>
      <c r="AA89" s="2"/>
    </row>
    <row r="90" spans="1:27" s="3" customFormat="1" ht="15.75">
      <c r="A90" s="134"/>
      <c r="B90" s="241" t="s">
        <v>76</v>
      </c>
      <c r="C90" s="194"/>
      <c r="D90" s="195"/>
      <c r="E90" s="5"/>
      <c r="F90" s="316">
        <f>+'Cash-Flow-2016-Leva'!F90/1000</f>
        <v>0</v>
      </c>
      <c r="G90" s="317">
        <f>+'Cash-Flow-2016-Leva'!G90/1000</f>
        <v>0</v>
      </c>
      <c r="H90" s="347"/>
      <c r="I90" s="316">
        <f>+'Cash-Flow-2016-Leva'!I90/1000</f>
        <v>0</v>
      </c>
      <c r="J90" s="317">
        <f>+'Cash-Flow-2016-Leva'!J90/1000</f>
        <v>0</v>
      </c>
      <c r="K90" s="347"/>
      <c r="L90" s="317">
        <f>+'Cash-Flow-2016-Leva'!L90/1000</f>
        <v>0</v>
      </c>
      <c r="M90" s="347"/>
      <c r="N90" s="279">
        <f>+G90+J90+L90</f>
        <v>0</v>
      </c>
      <c r="O90" s="70"/>
      <c r="P90" s="268"/>
      <c r="Q90" s="268"/>
      <c r="R90" s="268"/>
      <c r="S90" s="268"/>
      <c r="T90" s="2"/>
      <c r="U90" s="2"/>
      <c r="V90" s="2"/>
      <c r="W90" s="2"/>
      <c r="X90" s="2"/>
      <c r="Y90" s="2"/>
      <c r="Z90" s="2"/>
      <c r="AA90" s="2"/>
    </row>
    <row r="91" spans="1:27" s="3" customFormat="1" ht="15.75">
      <c r="A91" s="134"/>
      <c r="B91" s="236" t="s">
        <v>92</v>
      </c>
      <c r="C91" s="190"/>
      <c r="D91" s="191"/>
      <c r="E91" s="5"/>
      <c r="F91" s="332">
        <f>+'Cash-Flow-2016-Leva'!F91/1000</f>
        <v>0</v>
      </c>
      <c r="G91" s="333">
        <f>+'Cash-Flow-2016-Leva'!G91/1000</f>
        <v>261.111</v>
      </c>
      <c r="H91" s="347"/>
      <c r="I91" s="332">
        <f>+'Cash-Flow-2016-Leva'!I91/1000</f>
        <v>0</v>
      </c>
      <c r="J91" s="333">
        <f>+'Cash-Flow-2016-Leva'!J91/1000</f>
        <v>0</v>
      </c>
      <c r="K91" s="347"/>
      <c r="L91" s="333">
        <f>+'Cash-Flow-2016-Leva'!L91/1000</f>
        <v>0</v>
      </c>
      <c r="M91" s="347"/>
      <c r="N91" s="285">
        <f>+G91+J91+L91</f>
        <v>261.111</v>
      </c>
      <c r="O91" s="70"/>
      <c r="P91" s="268"/>
      <c r="Q91" s="268"/>
      <c r="R91" s="268"/>
      <c r="S91" s="268"/>
      <c r="T91" s="2"/>
      <c r="U91" s="2"/>
      <c r="V91" s="2"/>
      <c r="W91" s="2"/>
      <c r="X91" s="2"/>
      <c r="Y91" s="2"/>
      <c r="Z91" s="2"/>
      <c r="AA91" s="2"/>
    </row>
    <row r="92" spans="1:27" s="3" customFormat="1" ht="15.75">
      <c r="A92" s="134"/>
      <c r="B92" s="236" t="s">
        <v>120</v>
      </c>
      <c r="C92" s="190"/>
      <c r="D92" s="191"/>
      <c r="E92" s="5"/>
      <c r="F92" s="332">
        <f>+'Cash-Flow-2016-Leva'!F92/1000</f>
        <v>0</v>
      </c>
      <c r="G92" s="333">
        <f>+'Cash-Flow-2016-Leva'!G92/1000</f>
        <v>0</v>
      </c>
      <c r="H92" s="347"/>
      <c r="I92" s="332">
        <f>+'Cash-Flow-2016-Leva'!I92/1000</f>
        <v>0</v>
      </c>
      <c r="J92" s="333">
        <f>+'Cash-Flow-2016-Leva'!J92/1000</f>
        <v>0</v>
      </c>
      <c r="K92" s="347"/>
      <c r="L92" s="333">
        <f>+'Cash-Flow-2016-Leva'!L92/1000</f>
        <v>0</v>
      </c>
      <c r="M92" s="347"/>
      <c r="N92" s="285">
        <f>+G92+J92+L92</f>
        <v>0</v>
      </c>
      <c r="O92" s="70"/>
      <c r="P92" s="268"/>
      <c r="Q92" s="268"/>
      <c r="R92" s="268"/>
      <c r="S92" s="268"/>
      <c r="T92" s="2"/>
      <c r="U92" s="2"/>
      <c r="V92" s="2"/>
      <c r="W92" s="2"/>
      <c r="X92" s="2"/>
      <c r="Y92" s="2"/>
      <c r="Z92" s="2"/>
      <c r="AA92" s="2"/>
    </row>
    <row r="93" spans="1:27" s="3" customFormat="1" ht="15.75">
      <c r="A93" s="134"/>
      <c r="B93" s="255" t="s">
        <v>121</v>
      </c>
      <c r="C93" s="223"/>
      <c r="D93" s="224"/>
      <c r="E93" s="5"/>
      <c r="F93" s="332">
        <f>+'Cash-Flow-2016-Leva'!F93/1000</f>
        <v>0</v>
      </c>
      <c r="G93" s="333">
        <f>+'Cash-Flow-2016-Leva'!G93/1000</f>
        <v>0</v>
      </c>
      <c r="H93" s="347"/>
      <c r="I93" s="332">
        <f>+'Cash-Flow-2016-Leva'!I93/1000</f>
        <v>0</v>
      </c>
      <c r="J93" s="333">
        <f>+'Cash-Flow-2016-Leva'!J93/1000</f>
        <v>0</v>
      </c>
      <c r="K93" s="347"/>
      <c r="L93" s="333">
        <f>+'Cash-Flow-2016-Leva'!L93/1000</f>
        <v>0</v>
      </c>
      <c r="M93" s="347"/>
      <c r="N93" s="285">
        <f>+G93+J93+L93</f>
        <v>0</v>
      </c>
      <c r="O93" s="70"/>
      <c r="P93" s="268"/>
      <c r="Q93" s="268"/>
      <c r="R93" s="268"/>
      <c r="S93" s="268"/>
      <c r="T93" s="2"/>
      <c r="U93" s="2"/>
      <c r="V93" s="2"/>
      <c r="W93" s="2"/>
      <c r="X93" s="2"/>
      <c r="Y93" s="2"/>
      <c r="Z93" s="2"/>
      <c r="AA93" s="2"/>
    </row>
    <row r="94" spans="1:27" s="3" customFormat="1" ht="15.75">
      <c r="A94" s="134"/>
      <c r="B94" s="182" t="s">
        <v>132</v>
      </c>
      <c r="C94" s="183"/>
      <c r="D94" s="184"/>
      <c r="E94" s="5"/>
      <c r="F94" s="286">
        <f>+ROUND(+SUM(F90:F93),0)</f>
        <v>0</v>
      </c>
      <c r="G94" s="287">
        <f>+ROUND(+SUM(G90:G93),0)</f>
        <v>261</v>
      </c>
      <c r="H94" s="347"/>
      <c r="I94" s="286">
        <f>+ROUND(+SUM(I90:I93),0)</f>
        <v>0</v>
      </c>
      <c r="J94" s="287">
        <f>+ROUND(+SUM(J90:J93),0)</f>
        <v>0</v>
      </c>
      <c r="K94" s="347"/>
      <c r="L94" s="287">
        <f>+ROUND(+SUM(L90:L93),0)</f>
        <v>0</v>
      </c>
      <c r="M94" s="347"/>
      <c r="N94" s="288">
        <f>+ROUND(+SUM(N90:N93),0)</f>
        <v>261</v>
      </c>
      <c r="O94" s="70"/>
      <c r="P94" s="268"/>
      <c r="Q94" s="268"/>
      <c r="R94" s="268"/>
      <c r="S94" s="268"/>
      <c r="T94" s="2"/>
      <c r="U94" s="2"/>
      <c r="V94" s="2"/>
      <c r="W94" s="2"/>
      <c r="X94" s="2"/>
      <c r="Y94" s="2"/>
      <c r="Z94" s="2"/>
      <c r="AA94" s="2"/>
    </row>
    <row r="95" spans="1:27" s="3" customFormat="1" ht="15.75">
      <c r="A95" s="134"/>
      <c r="B95" s="240" t="s">
        <v>74</v>
      </c>
      <c r="C95" s="156"/>
      <c r="D95" s="162"/>
      <c r="E95" s="5"/>
      <c r="F95" s="272"/>
      <c r="G95" s="289"/>
      <c r="H95" s="347"/>
      <c r="I95" s="272"/>
      <c r="J95" s="289"/>
      <c r="K95" s="347"/>
      <c r="L95" s="289"/>
      <c r="M95" s="347"/>
      <c r="N95" s="290"/>
      <c r="O95" s="70"/>
      <c r="P95" s="268"/>
      <c r="Q95" s="268"/>
      <c r="R95" s="268"/>
      <c r="S95" s="268"/>
      <c r="T95" s="2"/>
      <c r="U95" s="2"/>
      <c r="V95" s="2"/>
      <c r="W95" s="2"/>
      <c r="X95" s="2"/>
      <c r="Y95" s="2"/>
      <c r="Z95" s="2"/>
      <c r="AA95" s="2"/>
    </row>
    <row r="96" spans="1:27" s="3" customFormat="1" ht="15.75">
      <c r="A96" s="134"/>
      <c r="B96" s="241" t="s">
        <v>93</v>
      </c>
      <c r="C96" s="194"/>
      <c r="D96" s="195"/>
      <c r="E96" s="5"/>
      <c r="F96" s="316">
        <f>+'Cash-Flow-2016-Leva'!F96/1000</f>
        <v>0</v>
      </c>
      <c r="G96" s="317">
        <f>+'Cash-Flow-2016-Leva'!G96/1000</f>
        <v>0</v>
      </c>
      <c r="H96" s="347"/>
      <c r="I96" s="316">
        <f>+'Cash-Flow-2016-Leva'!I96/1000</f>
        <v>0</v>
      </c>
      <c r="J96" s="317">
        <f>+'Cash-Flow-2016-Leva'!J96/1000</f>
        <v>0</v>
      </c>
      <c r="K96" s="347"/>
      <c r="L96" s="317">
        <f>+'Cash-Flow-2016-Leva'!L96/1000</f>
        <v>0</v>
      </c>
      <c r="M96" s="347"/>
      <c r="N96" s="279">
        <f>+G96+J96+L96</f>
        <v>0</v>
      </c>
      <c r="O96" s="70"/>
      <c r="P96" s="268"/>
      <c r="Q96" s="268"/>
      <c r="R96" s="268"/>
      <c r="S96" s="268"/>
      <c r="T96" s="2"/>
      <c r="U96" s="2"/>
      <c r="V96" s="2"/>
      <c r="W96" s="2"/>
      <c r="X96" s="2"/>
      <c r="Y96" s="2"/>
      <c r="Z96" s="2"/>
      <c r="AA96" s="2"/>
    </row>
    <row r="97" spans="1:27" s="3" customFormat="1" ht="15.75">
      <c r="A97" s="134"/>
      <c r="B97" s="237" t="s">
        <v>75</v>
      </c>
      <c r="C97" s="192"/>
      <c r="D97" s="193"/>
      <c r="E97" s="5"/>
      <c r="F97" s="332">
        <f>+'Cash-Flow-2016-Leva'!F97/1000</f>
        <v>0</v>
      </c>
      <c r="G97" s="333">
        <f>+'Cash-Flow-2016-Leva'!G97/1000</f>
        <v>7.287</v>
      </c>
      <c r="H97" s="347"/>
      <c r="I97" s="332">
        <f>+'Cash-Flow-2016-Leva'!I97/1000</f>
        <v>0</v>
      </c>
      <c r="J97" s="333">
        <f>+'Cash-Flow-2016-Leva'!J97/1000</f>
        <v>0</v>
      </c>
      <c r="K97" s="347"/>
      <c r="L97" s="333">
        <f>+'Cash-Flow-2016-Leva'!L97/1000</f>
        <v>0</v>
      </c>
      <c r="M97" s="347"/>
      <c r="N97" s="285">
        <f>+G97+J97+L97</f>
        <v>7.287</v>
      </c>
      <c r="O97" s="70"/>
      <c r="P97" s="268"/>
      <c r="Q97" s="268"/>
      <c r="R97" s="268"/>
      <c r="S97" s="268"/>
      <c r="T97" s="2"/>
      <c r="U97" s="2"/>
      <c r="V97" s="2"/>
      <c r="W97" s="2"/>
      <c r="X97" s="2"/>
      <c r="Y97" s="2"/>
      <c r="Z97" s="2"/>
      <c r="AA97" s="2"/>
    </row>
    <row r="98" spans="1:27" s="3" customFormat="1" ht="15.75">
      <c r="A98" s="134"/>
      <c r="B98" s="182" t="s">
        <v>133</v>
      </c>
      <c r="C98" s="183"/>
      <c r="D98" s="184"/>
      <c r="E98" s="5"/>
      <c r="F98" s="286">
        <f>+ROUND(+SUM(F96:F97),0)</f>
        <v>0</v>
      </c>
      <c r="G98" s="287">
        <f>+ROUND(+SUM(G96:G97),0)</f>
        <v>7</v>
      </c>
      <c r="H98" s="347"/>
      <c r="I98" s="286">
        <f>+ROUND(+SUM(I96:I97),0)</f>
        <v>0</v>
      </c>
      <c r="J98" s="287">
        <f>+ROUND(+SUM(J96:J97),0)</f>
        <v>0</v>
      </c>
      <c r="K98" s="347"/>
      <c r="L98" s="287">
        <f>+ROUND(+SUM(L96:L97),0)</f>
        <v>0</v>
      </c>
      <c r="M98" s="347"/>
      <c r="N98" s="288">
        <f>+ROUND(+SUM(N96:N97),0)</f>
        <v>7</v>
      </c>
      <c r="O98" s="70"/>
      <c r="P98" s="268"/>
      <c r="Q98" s="268"/>
      <c r="R98" s="268"/>
      <c r="S98" s="268"/>
      <c r="T98" s="2"/>
      <c r="U98" s="2"/>
      <c r="V98" s="2"/>
      <c r="W98" s="2"/>
      <c r="X98" s="2"/>
      <c r="Y98" s="2"/>
      <c r="Z98" s="2"/>
      <c r="AA98" s="2"/>
    </row>
    <row r="99" spans="1:27" s="3" customFormat="1" ht="8.25" customHeight="1">
      <c r="A99" s="134"/>
      <c r="B99" s="218"/>
      <c r="C99" s="197"/>
      <c r="D99" s="198"/>
      <c r="E99" s="5"/>
      <c r="F99" s="316"/>
      <c r="G99" s="317"/>
      <c r="H99" s="347"/>
      <c r="I99" s="316"/>
      <c r="J99" s="317"/>
      <c r="K99" s="347"/>
      <c r="L99" s="317"/>
      <c r="M99" s="347"/>
      <c r="N99" s="279"/>
      <c r="O99" s="70"/>
      <c r="P99" s="268"/>
      <c r="Q99" s="268"/>
      <c r="R99" s="268"/>
      <c r="S99" s="268"/>
      <c r="T99" s="2"/>
      <c r="U99" s="2"/>
      <c r="V99" s="2"/>
      <c r="W99" s="2"/>
      <c r="X99" s="2"/>
      <c r="Y99" s="2"/>
      <c r="Z99" s="2"/>
      <c r="AA99" s="2"/>
    </row>
    <row r="100" spans="1:27" s="3" customFormat="1" ht="16.5" thickBot="1">
      <c r="A100" s="134"/>
      <c r="B100" s="249" t="s">
        <v>85</v>
      </c>
      <c r="C100" s="219"/>
      <c r="D100" s="220"/>
      <c r="E100" s="5"/>
      <c r="F100" s="318">
        <f>+ROUND(F88+F94+F98,0)</f>
        <v>0</v>
      </c>
      <c r="G100" s="319">
        <f>+ROUND(G88+G94+G98,0)</f>
        <v>277</v>
      </c>
      <c r="H100" s="347"/>
      <c r="I100" s="318">
        <f>+ROUND(I88+I94+I98,0)</f>
        <v>0</v>
      </c>
      <c r="J100" s="319">
        <f>+ROUND(J88+J94+J98,0)</f>
        <v>0</v>
      </c>
      <c r="K100" s="347"/>
      <c r="L100" s="319">
        <f>+ROUND(L88+L94+L98,0)</f>
        <v>0</v>
      </c>
      <c r="M100" s="347"/>
      <c r="N100" s="320">
        <f>+ROUND(N88+N94+N98,0)</f>
        <v>277</v>
      </c>
      <c r="O100" s="137"/>
      <c r="P100" s="268"/>
      <c r="Q100" s="268"/>
      <c r="R100" s="268"/>
      <c r="S100" s="268"/>
      <c r="T100" s="2"/>
      <c r="U100" s="2"/>
      <c r="V100" s="2"/>
      <c r="W100" s="2"/>
      <c r="X100" s="2"/>
      <c r="Y100" s="2"/>
      <c r="Z100" s="2"/>
      <c r="AA100" s="2"/>
    </row>
    <row r="101" spans="1:27" s="3" customFormat="1" ht="15.75">
      <c r="A101" s="134"/>
      <c r="B101" s="238" t="s">
        <v>83</v>
      </c>
      <c r="C101" s="173"/>
      <c r="D101" s="174"/>
      <c r="E101" s="5"/>
      <c r="F101" s="275"/>
      <c r="G101" s="291"/>
      <c r="H101" s="347"/>
      <c r="I101" s="275"/>
      <c r="J101" s="291"/>
      <c r="K101" s="347"/>
      <c r="L101" s="291"/>
      <c r="M101" s="347"/>
      <c r="N101" s="292"/>
      <c r="O101" s="70"/>
      <c r="P101" s="268"/>
      <c r="Q101" s="268"/>
      <c r="R101" s="268"/>
      <c r="S101" s="268"/>
      <c r="T101" s="2"/>
      <c r="U101" s="2"/>
      <c r="V101" s="2"/>
      <c r="W101" s="2"/>
      <c r="X101" s="2"/>
      <c r="Y101" s="2"/>
      <c r="Z101" s="2"/>
      <c r="AA101" s="2"/>
    </row>
    <row r="102" spans="1:27" s="3" customFormat="1" ht="15.75">
      <c r="A102" s="134"/>
      <c r="B102" s="239" t="s">
        <v>66</v>
      </c>
      <c r="C102" s="188"/>
      <c r="D102" s="189"/>
      <c r="E102" s="5"/>
      <c r="F102" s="316"/>
      <c r="G102" s="317"/>
      <c r="H102" s="347"/>
      <c r="I102" s="316"/>
      <c r="J102" s="317"/>
      <c r="K102" s="347"/>
      <c r="L102" s="317"/>
      <c r="M102" s="347"/>
      <c r="N102" s="279"/>
      <c r="O102" s="70"/>
      <c r="P102" s="268"/>
      <c r="Q102" s="268"/>
      <c r="R102" s="268"/>
      <c r="S102" s="268"/>
      <c r="T102" s="2"/>
      <c r="U102" s="2"/>
      <c r="V102" s="2"/>
      <c r="W102" s="2"/>
      <c r="X102" s="2"/>
      <c r="Y102" s="2"/>
      <c r="Z102" s="2"/>
      <c r="AA102" s="2"/>
    </row>
    <row r="103" spans="1:27" s="3" customFormat="1" ht="15.75">
      <c r="A103" s="134"/>
      <c r="B103" s="236" t="s">
        <v>77</v>
      </c>
      <c r="C103" s="190"/>
      <c r="D103" s="191"/>
      <c r="E103" s="5"/>
      <c r="F103" s="348">
        <f>+'Cash-Flow-2016-Leva'!F103/1000</f>
        <v>0</v>
      </c>
      <c r="G103" s="349">
        <f>+'Cash-Flow-2016-Leva'!G103/1000</f>
        <v>0</v>
      </c>
      <c r="H103" s="347"/>
      <c r="I103" s="348">
        <f>+'Cash-Flow-2016-Leva'!I103/1000</f>
        <v>0</v>
      </c>
      <c r="J103" s="349">
        <f>+'Cash-Flow-2016-Leva'!J103/1000</f>
        <v>0</v>
      </c>
      <c r="K103" s="347"/>
      <c r="L103" s="349">
        <f>+'Cash-Flow-2016-Leva'!L103/1000</f>
        <v>0</v>
      </c>
      <c r="M103" s="347"/>
      <c r="N103" s="282">
        <f>+G103+J103+L103</f>
        <v>0</v>
      </c>
      <c r="O103" s="70"/>
      <c r="P103" s="268"/>
      <c r="Q103" s="268"/>
      <c r="R103" s="268"/>
      <c r="S103" s="268"/>
      <c r="T103" s="2"/>
      <c r="U103" s="2"/>
      <c r="V103" s="2"/>
      <c r="W103" s="2"/>
      <c r="X103" s="2"/>
      <c r="Y103" s="2"/>
      <c r="Z103" s="2"/>
      <c r="AA103" s="2"/>
    </row>
    <row r="104" spans="1:27" s="3" customFormat="1" ht="15.75">
      <c r="A104" s="134"/>
      <c r="B104" s="237" t="s">
        <v>78</v>
      </c>
      <c r="C104" s="192"/>
      <c r="D104" s="193"/>
      <c r="E104" s="5"/>
      <c r="F104" s="332">
        <f>+'Cash-Flow-2016-Leva'!F104/1000</f>
        <v>0</v>
      </c>
      <c r="G104" s="333">
        <f>+'Cash-Flow-2016-Leva'!G104/1000</f>
        <v>0</v>
      </c>
      <c r="H104" s="347"/>
      <c r="I104" s="332">
        <f>+'Cash-Flow-2016-Leva'!I104/1000</f>
        <v>0</v>
      </c>
      <c r="J104" s="333">
        <f>+'Cash-Flow-2016-Leva'!J104/1000</f>
        <v>0</v>
      </c>
      <c r="K104" s="347"/>
      <c r="L104" s="333">
        <f>+'Cash-Flow-2016-Leva'!L104/1000</f>
        <v>0</v>
      </c>
      <c r="M104" s="347"/>
      <c r="N104" s="285">
        <f>+G104+J104+L104</f>
        <v>0</v>
      </c>
      <c r="O104" s="70"/>
      <c r="P104" s="268"/>
      <c r="Q104" s="268"/>
      <c r="R104" s="268"/>
      <c r="S104" s="268"/>
      <c r="T104" s="2"/>
      <c r="U104" s="2"/>
      <c r="V104" s="2"/>
      <c r="W104" s="2"/>
      <c r="X104" s="2"/>
      <c r="Y104" s="2"/>
      <c r="Z104" s="2"/>
      <c r="AA104" s="2"/>
    </row>
    <row r="105" spans="1:27" s="3" customFormat="1" ht="15.75">
      <c r="A105" s="134"/>
      <c r="B105" s="185" t="s">
        <v>134</v>
      </c>
      <c r="C105" s="186"/>
      <c r="D105" s="187"/>
      <c r="E105" s="5"/>
      <c r="F105" s="323">
        <f>+ROUND(+SUM(F103:F104),0)</f>
        <v>0</v>
      </c>
      <c r="G105" s="324">
        <f>+ROUND(+SUM(G103:G104),0)</f>
        <v>0</v>
      </c>
      <c r="H105" s="347"/>
      <c r="I105" s="323">
        <f>+ROUND(+SUM(I103:I104),0)</f>
        <v>0</v>
      </c>
      <c r="J105" s="324">
        <f>+ROUND(+SUM(J103:J104),0)</f>
        <v>0</v>
      </c>
      <c r="K105" s="347"/>
      <c r="L105" s="324">
        <f>+ROUND(+SUM(L103:L104),0)</f>
        <v>0</v>
      </c>
      <c r="M105" s="347"/>
      <c r="N105" s="325">
        <f>+ROUND(+SUM(N103:N104),0)</f>
        <v>0</v>
      </c>
      <c r="O105" s="70"/>
      <c r="P105" s="268"/>
      <c r="Q105" s="268"/>
      <c r="R105" s="268"/>
      <c r="S105" s="268"/>
      <c r="T105" s="2"/>
      <c r="U105" s="2"/>
      <c r="V105" s="2"/>
      <c r="W105" s="2"/>
      <c r="X105" s="2"/>
      <c r="Y105" s="2"/>
      <c r="Z105" s="2"/>
      <c r="AA105" s="2"/>
    </row>
    <row r="106" spans="1:27" s="3" customFormat="1" ht="15.75">
      <c r="A106" s="134"/>
      <c r="B106" s="240" t="s">
        <v>70</v>
      </c>
      <c r="C106" s="156"/>
      <c r="D106" s="162"/>
      <c r="E106" s="5"/>
      <c r="F106" s="272"/>
      <c r="G106" s="289"/>
      <c r="H106" s="347"/>
      <c r="I106" s="272"/>
      <c r="J106" s="289"/>
      <c r="K106" s="347"/>
      <c r="L106" s="289"/>
      <c r="M106" s="347"/>
      <c r="N106" s="290"/>
      <c r="O106" s="70"/>
      <c r="P106" s="268"/>
      <c r="Q106" s="268"/>
      <c r="R106" s="268"/>
      <c r="S106" s="268"/>
      <c r="T106" s="2"/>
      <c r="U106" s="2"/>
      <c r="V106" s="2"/>
      <c r="W106" s="2"/>
      <c r="X106" s="2"/>
      <c r="Y106" s="2"/>
      <c r="Z106" s="2"/>
      <c r="AA106" s="2"/>
    </row>
    <row r="107" spans="1:27" s="3" customFormat="1" ht="15.75">
      <c r="A107" s="134"/>
      <c r="B107" s="241" t="s">
        <v>79</v>
      </c>
      <c r="C107" s="194"/>
      <c r="D107" s="195"/>
      <c r="E107" s="5"/>
      <c r="F107" s="316">
        <f>+'Cash-Flow-2016-Leva'!F107/1000</f>
        <v>0</v>
      </c>
      <c r="G107" s="317">
        <f>+'Cash-Flow-2016-Leva'!G107/1000</f>
        <v>0</v>
      </c>
      <c r="H107" s="347"/>
      <c r="I107" s="316">
        <f>+'Cash-Flow-2016-Leva'!I107/1000</f>
        <v>0</v>
      </c>
      <c r="J107" s="317">
        <f>+'Cash-Flow-2016-Leva'!J107/1000</f>
        <v>0</v>
      </c>
      <c r="K107" s="347"/>
      <c r="L107" s="317">
        <f>+'Cash-Flow-2016-Leva'!L107/1000</f>
        <v>0</v>
      </c>
      <c r="M107" s="347"/>
      <c r="N107" s="279">
        <f>+G107+J107+L107</f>
        <v>0</v>
      </c>
      <c r="O107" s="70"/>
      <c r="P107" s="268"/>
      <c r="Q107" s="268"/>
      <c r="R107" s="268"/>
      <c r="S107" s="268"/>
      <c r="T107" s="2"/>
      <c r="U107" s="2"/>
      <c r="V107" s="2"/>
      <c r="W107" s="2"/>
      <c r="X107" s="2"/>
      <c r="Y107" s="2"/>
      <c r="Z107" s="2"/>
      <c r="AA107" s="2"/>
    </row>
    <row r="108" spans="1:27" s="3" customFormat="1" ht="15.75">
      <c r="A108" s="134"/>
      <c r="B108" s="237" t="s">
        <v>248</v>
      </c>
      <c r="C108" s="192"/>
      <c r="D108" s="193"/>
      <c r="E108" s="5"/>
      <c r="F108" s="332">
        <f>+'Cash-Flow-2016-Leva'!F108/1000</f>
        <v>-12656.027</v>
      </c>
      <c r="G108" s="333">
        <f>+'Cash-Flow-2016-Leva'!G108/1000</f>
        <v>-12656.027</v>
      </c>
      <c r="H108" s="347"/>
      <c r="I108" s="332">
        <f>+'Cash-Flow-2016-Leva'!I108/1000</f>
        <v>0</v>
      </c>
      <c r="J108" s="333">
        <f>+'Cash-Flow-2016-Leva'!J108/1000</f>
        <v>0</v>
      </c>
      <c r="K108" s="347"/>
      <c r="L108" s="333">
        <f>+'Cash-Flow-2016-Leva'!L108/1000</f>
        <v>0</v>
      </c>
      <c r="M108" s="347"/>
      <c r="N108" s="285">
        <f>+G108+J108+L108</f>
        <v>-12656.027</v>
      </c>
      <c r="O108" s="70"/>
      <c r="P108" s="268"/>
      <c r="Q108" s="268"/>
      <c r="R108" s="268"/>
      <c r="S108" s="268"/>
      <c r="T108" s="2"/>
      <c r="U108" s="2"/>
      <c r="V108" s="2"/>
      <c r="W108" s="2"/>
      <c r="X108" s="2"/>
      <c r="Y108" s="2"/>
      <c r="Z108" s="2"/>
      <c r="AA108" s="2"/>
    </row>
    <row r="109" spans="1:27" s="3" customFormat="1" ht="15.75">
      <c r="A109" s="134"/>
      <c r="B109" s="185" t="s">
        <v>135</v>
      </c>
      <c r="C109" s="186"/>
      <c r="D109" s="187"/>
      <c r="E109" s="5"/>
      <c r="F109" s="323">
        <f>+ROUND(+SUM(F107:F108),0)</f>
        <v>-12656</v>
      </c>
      <c r="G109" s="324">
        <f>+ROUND(+SUM(G107:G108),0)</f>
        <v>-12656</v>
      </c>
      <c r="H109" s="347"/>
      <c r="I109" s="323">
        <f>+ROUND(+SUM(I107:I108),0)</f>
        <v>0</v>
      </c>
      <c r="J109" s="324">
        <f>+ROUND(+SUM(J107:J108),0)</f>
        <v>0</v>
      </c>
      <c r="K109" s="347"/>
      <c r="L109" s="324">
        <f>+ROUND(+SUM(L107:L108),0)</f>
        <v>0</v>
      </c>
      <c r="M109" s="347"/>
      <c r="N109" s="325">
        <f>+ROUND(+SUM(N107:N108),0)</f>
        <v>-12656</v>
      </c>
      <c r="O109" s="70"/>
      <c r="P109" s="268"/>
      <c r="Q109" s="268"/>
      <c r="R109" s="268"/>
      <c r="S109" s="268"/>
      <c r="T109" s="2"/>
      <c r="U109" s="2"/>
      <c r="V109" s="2"/>
      <c r="W109" s="2"/>
      <c r="X109" s="2"/>
      <c r="Y109" s="2"/>
      <c r="Z109" s="2"/>
      <c r="AA109" s="2"/>
    </row>
    <row r="110" spans="1:27" s="3" customFormat="1" ht="15.75">
      <c r="A110" s="134"/>
      <c r="B110" s="240" t="s">
        <v>67</v>
      </c>
      <c r="C110" s="156"/>
      <c r="D110" s="162"/>
      <c r="E110" s="5"/>
      <c r="F110" s="272"/>
      <c r="G110" s="289"/>
      <c r="H110" s="347"/>
      <c r="I110" s="272"/>
      <c r="J110" s="289"/>
      <c r="K110" s="347"/>
      <c r="L110" s="289"/>
      <c r="M110" s="347"/>
      <c r="N110" s="290"/>
      <c r="O110" s="70"/>
      <c r="P110" s="268"/>
      <c r="Q110" s="268"/>
      <c r="R110" s="268"/>
      <c r="S110" s="268"/>
      <c r="T110" s="2"/>
      <c r="U110" s="2"/>
      <c r="V110" s="2"/>
      <c r="W110" s="2"/>
      <c r="X110" s="2"/>
      <c r="Y110" s="2"/>
      <c r="Z110" s="2"/>
      <c r="AA110" s="2"/>
    </row>
    <row r="111" spans="1:27" s="3" customFormat="1" ht="15.75">
      <c r="A111" s="134"/>
      <c r="B111" s="241" t="s">
        <v>80</v>
      </c>
      <c r="C111" s="194"/>
      <c r="D111" s="195"/>
      <c r="E111" s="5"/>
      <c r="F111" s="316">
        <f>+'Cash-Flow-2016-Leva'!F111/1000</f>
        <v>0</v>
      </c>
      <c r="G111" s="317">
        <f>+'Cash-Flow-2016-Leva'!G111/1000</f>
        <v>0</v>
      </c>
      <c r="H111" s="347"/>
      <c r="I111" s="316">
        <f>+'Cash-Flow-2016-Leva'!I111/1000</f>
        <v>0</v>
      </c>
      <c r="J111" s="317">
        <f>+'Cash-Flow-2016-Leva'!J111/1000</f>
        <v>0</v>
      </c>
      <c r="K111" s="347"/>
      <c r="L111" s="317">
        <f>+'Cash-Flow-2016-Leva'!L111/1000</f>
        <v>0</v>
      </c>
      <c r="M111" s="347"/>
      <c r="N111" s="279">
        <f>+G111+J111+L111</f>
        <v>0</v>
      </c>
      <c r="O111" s="70"/>
      <c r="P111" s="268"/>
      <c r="Q111" s="268"/>
      <c r="R111" s="268"/>
      <c r="S111" s="268"/>
      <c r="T111" s="2"/>
      <c r="U111" s="2"/>
      <c r="V111" s="2"/>
      <c r="W111" s="2"/>
      <c r="X111" s="2"/>
      <c r="Y111" s="2"/>
      <c r="Z111" s="2"/>
      <c r="AA111" s="2"/>
    </row>
    <row r="112" spans="1:27" s="3" customFormat="1" ht="15.75">
      <c r="A112" s="134"/>
      <c r="B112" s="237" t="s">
        <v>81</v>
      </c>
      <c r="C112" s="192"/>
      <c r="D112" s="193"/>
      <c r="E112" s="5"/>
      <c r="F112" s="332">
        <f>+'Cash-Flow-2016-Leva'!F112/1000</f>
        <v>0</v>
      </c>
      <c r="G112" s="333">
        <f>+'Cash-Flow-2016-Leva'!G112/1000</f>
        <v>0</v>
      </c>
      <c r="H112" s="347"/>
      <c r="I112" s="332">
        <f>+'Cash-Flow-2016-Leva'!I112/1000</f>
        <v>0</v>
      </c>
      <c r="J112" s="333">
        <f>+'Cash-Flow-2016-Leva'!J112/1000</f>
        <v>0</v>
      </c>
      <c r="K112" s="347"/>
      <c r="L112" s="333">
        <f>+'Cash-Flow-2016-Leva'!L112/1000</f>
        <v>0</v>
      </c>
      <c r="M112" s="347"/>
      <c r="N112" s="285">
        <f>+G112+J112+L112</f>
        <v>0</v>
      </c>
      <c r="O112" s="70"/>
      <c r="P112" s="268"/>
      <c r="Q112" s="268"/>
      <c r="R112" s="268"/>
      <c r="S112" s="268"/>
      <c r="T112" s="2"/>
      <c r="U112" s="2"/>
      <c r="V112" s="2"/>
      <c r="W112" s="2"/>
      <c r="X112" s="2"/>
      <c r="Y112" s="2"/>
      <c r="Z112" s="2"/>
      <c r="AA112" s="2"/>
    </row>
    <row r="113" spans="1:27" s="3" customFormat="1" ht="15.75">
      <c r="A113" s="134"/>
      <c r="B113" s="185" t="s">
        <v>136</v>
      </c>
      <c r="C113" s="186"/>
      <c r="D113" s="187"/>
      <c r="E113" s="5"/>
      <c r="F113" s="323">
        <f>+ROUND(+SUM(F111:F112),0)</f>
        <v>0</v>
      </c>
      <c r="G113" s="324">
        <f>+ROUND(+SUM(G111:G112),0)</f>
        <v>0</v>
      </c>
      <c r="H113" s="347"/>
      <c r="I113" s="323">
        <f>+ROUND(+SUM(I111:I112),0)</f>
        <v>0</v>
      </c>
      <c r="J113" s="324">
        <f>+ROUND(+SUM(J111:J112),0)</f>
        <v>0</v>
      </c>
      <c r="K113" s="347"/>
      <c r="L113" s="324">
        <f>+ROUND(+SUM(L111:L112),0)</f>
        <v>0</v>
      </c>
      <c r="M113" s="347"/>
      <c r="N113" s="325">
        <f>+ROUND(+SUM(N111:N112),0)</f>
        <v>0</v>
      </c>
      <c r="O113" s="70"/>
      <c r="P113" s="268"/>
      <c r="Q113" s="268"/>
      <c r="R113" s="268"/>
      <c r="S113" s="268"/>
      <c r="T113" s="2"/>
      <c r="U113" s="2"/>
      <c r="V113" s="2"/>
      <c r="W113" s="2"/>
      <c r="X113" s="2"/>
      <c r="Y113" s="2"/>
      <c r="Z113" s="2"/>
      <c r="AA113" s="2"/>
    </row>
    <row r="114" spans="1:27" s="3" customFormat="1" ht="15.75">
      <c r="A114" s="134"/>
      <c r="B114" s="240" t="s">
        <v>71</v>
      </c>
      <c r="C114" s="156"/>
      <c r="D114" s="162"/>
      <c r="E114" s="139"/>
      <c r="F114" s="275"/>
      <c r="G114" s="291"/>
      <c r="H114" s="347"/>
      <c r="I114" s="275"/>
      <c r="J114" s="291"/>
      <c r="K114" s="347"/>
      <c r="L114" s="291"/>
      <c r="M114" s="347"/>
      <c r="N114" s="292"/>
      <c r="O114" s="70"/>
      <c r="P114" s="268"/>
      <c r="Q114" s="268"/>
      <c r="R114" s="268"/>
      <c r="S114" s="268"/>
      <c r="T114" s="2"/>
      <c r="U114" s="2"/>
      <c r="V114" s="2"/>
      <c r="W114" s="2"/>
      <c r="X114" s="2"/>
      <c r="Y114" s="2"/>
      <c r="Z114" s="2"/>
      <c r="AA114" s="2"/>
    </row>
    <row r="115" spans="1:27" s="3" customFormat="1" ht="15.75">
      <c r="A115" s="134"/>
      <c r="B115" s="241" t="s">
        <v>108</v>
      </c>
      <c r="C115" s="194"/>
      <c r="D115" s="195"/>
      <c r="E115" s="139"/>
      <c r="F115" s="275">
        <f>+'Cash-Flow-2016-Leva'!F115/1000</f>
        <v>0</v>
      </c>
      <c r="G115" s="291">
        <f>+'Cash-Flow-2016-Leva'!G115/1000</f>
        <v>-82.103</v>
      </c>
      <c r="H115" s="347"/>
      <c r="I115" s="275">
        <f>+'Cash-Flow-2016-Leva'!I115/1000</f>
        <v>0</v>
      </c>
      <c r="J115" s="291">
        <f>+'Cash-Flow-2016-Leva'!J115/1000</f>
        <v>-26.876</v>
      </c>
      <c r="K115" s="347"/>
      <c r="L115" s="291">
        <f>+'Cash-Flow-2016-Leva'!L115/1000</f>
        <v>-389.631</v>
      </c>
      <c r="M115" s="347"/>
      <c r="N115" s="292">
        <f>+G115+J115+L115</f>
        <v>-498.60999999999996</v>
      </c>
      <c r="O115" s="70"/>
      <c r="P115" s="268"/>
      <c r="Q115" s="268"/>
      <c r="R115" s="268"/>
      <c r="S115" s="268"/>
      <c r="T115" s="2"/>
      <c r="U115" s="2"/>
      <c r="V115" s="2"/>
      <c r="W115" s="2"/>
      <c r="X115" s="2"/>
      <c r="Y115" s="2"/>
      <c r="Z115" s="2"/>
      <c r="AA115" s="2"/>
    </row>
    <row r="116" spans="1:27" s="3" customFormat="1" ht="15.75">
      <c r="A116" s="134"/>
      <c r="B116" s="237" t="s">
        <v>109</v>
      </c>
      <c r="C116" s="192"/>
      <c r="D116" s="193"/>
      <c r="E116" s="5"/>
      <c r="F116" s="332">
        <f>+'Cash-Flow-2016-Leva'!F116/1000</f>
        <v>0</v>
      </c>
      <c r="G116" s="333">
        <f>+'Cash-Flow-2016-Leva'!G116/1000</f>
        <v>-1.473</v>
      </c>
      <c r="H116" s="347"/>
      <c r="I116" s="332">
        <f>+'Cash-Flow-2016-Leva'!I116/1000</f>
        <v>0</v>
      </c>
      <c r="J116" s="333">
        <f>+'Cash-Flow-2016-Leva'!J116/1000</f>
        <v>0</v>
      </c>
      <c r="K116" s="347"/>
      <c r="L116" s="333">
        <f>+'Cash-Flow-2016-Leva'!L116/1000</f>
        <v>0</v>
      </c>
      <c r="M116" s="347"/>
      <c r="N116" s="285">
        <f>+G116+J116+L116</f>
        <v>-1.473</v>
      </c>
      <c r="O116" s="70"/>
      <c r="P116" s="268"/>
      <c r="Q116" s="268"/>
      <c r="R116" s="268"/>
      <c r="S116" s="268"/>
      <c r="T116" s="2"/>
      <c r="U116" s="2"/>
      <c r="V116" s="2"/>
      <c r="W116" s="2"/>
      <c r="X116" s="2"/>
      <c r="Y116" s="2"/>
      <c r="Z116" s="2"/>
      <c r="AA116" s="2"/>
    </row>
    <row r="117" spans="1:27" s="3" customFormat="1" ht="15.75">
      <c r="A117" s="134"/>
      <c r="B117" s="185" t="s">
        <v>137</v>
      </c>
      <c r="C117" s="186"/>
      <c r="D117" s="187"/>
      <c r="E117" s="5"/>
      <c r="F117" s="323">
        <f>+ROUND(+SUM(F115:F116),0)</f>
        <v>0</v>
      </c>
      <c r="G117" s="324">
        <f>+ROUND(+SUM(G115:G116),0)</f>
        <v>-84</v>
      </c>
      <c r="H117" s="347"/>
      <c r="I117" s="323">
        <f>+ROUND(+SUM(I115:I116),0)</f>
        <v>0</v>
      </c>
      <c r="J117" s="324">
        <f>+ROUND(+SUM(J115:J116),0)</f>
        <v>-27</v>
      </c>
      <c r="K117" s="347"/>
      <c r="L117" s="324">
        <f>+ROUND(+SUM(L115:L116),0)</f>
        <v>-390</v>
      </c>
      <c r="M117" s="347"/>
      <c r="N117" s="325">
        <f>+ROUND(+SUM(N115:N116),0)</f>
        <v>-500</v>
      </c>
      <c r="O117" s="70"/>
      <c r="P117" s="268"/>
      <c r="Q117" s="268"/>
      <c r="R117" s="268"/>
      <c r="S117" s="268"/>
      <c r="T117" s="2"/>
      <c r="U117" s="2"/>
      <c r="V117" s="2"/>
      <c r="W117" s="2"/>
      <c r="X117" s="2"/>
      <c r="Y117" s="2"/>
      <c r="Z117" s="2"/>
      <c r="AA117" s="2"/>
    </row>
    <row r="118" spans="1:27" s="3" customFormat="1" ht="9.75" customHeight="1">
      <c r="A118" s="134"/>
      <c r="B118" s="207"/>
      <c r="C118" s="208"/>
      <c r="D118" s="209"/>
      <c r="E118" s="5"/>
      <c r="F118" s="332"/>
      <c r="G118" s="333"/>
      <c r="H118" s="347"/>
      <c r="I118" s="332"/>
      <c r="J118" s="333"/>
      <c r="K118" s="347"/>
      <c r="L118" s="333"/>
      <c r="M118" s="347"/>
      <c r="N118" s="285"/>
      <c r="O118" s="70"/>
      <c r="P118" s="268"/>
      <c r="Q118" s="268"/>
      <c r="R118" s="268"/>
      <c r="S118" s="268"/>
      <c r="T118" s="2"/>
      <c r="U118" s="2"/>
      <c r="V118" s="2"/>
      <c r="W118" s="2"/>
      <c r="X118" s="2"/>
      <c r="Y118" s="2"/>
      <c r="Z118" s="2"/>
      <c r="AA118" s="2"/>
    </row>
    <row r="119" spans="1:27" s="3" customFormat="1" ht="16.5" thickBot="1">
      <c r="A119" s="134"/>
      <c r="B119" s="251" t="s">
        <v>140</v>
      </c>
      <c r="C119" s="221"/>
      <c r="D119" s="222"/>
      <c r="E119" s="5"/>
      <c r="F119" s="340">
        <f>+ROUND(F105+F109+F113+F117,0)</f>
        <v>-12656</v>
      </c>
      <c r="G119" s="335">
        <f>+ROUND(G105+G109+G113+G117,0)</f>
        <v>-12740</v>
      </c>
      <c r="H119" s="347"/>
      <c r="I119" s="340">
        <f>+ROUND(I105+I109+I113+I117,0)</f>
        <v>0</v>
      </c>
      <c r="J119" s="335">
        <f>+ROUND(J105+J109+J113+J117,0)</f>
        <v>-27</v>
      </c>
      <c r="K119" s="347"/>
      <c r="L119" s="335">
        <f>+ROUND(L105+L109+L113+L117,0)</f>
        <v>-390</v>
      </c>
      <c r="M119" s="347"/>
      <c r="N119" s="336">
        <f>+ROUND(N105+N109+N113+N117,0)</f>
        <v>-13156</v>
      </c>
      <c r="O119" s="70"/>
      <c r="P119" s="268"/>
      <c r="Q119" s="268"/>
      <c r="R119" s="268"/>
      <c r="S119" s="268"/>
      <c r="T119" s="8"/>
      <c r="U119" s="8"/>
      <c r="V119" s="8"/>
      <c r="W119" s="8"/>
      <c r="X119" s="8"/>
      <c r="Y119" s="9"/>
      <c r="Z119" s="8"/>
      <c r="AA119" s="8"/>
    </row>
    <row r="120" spans="1:27" s="3" customFormat="1" ht="15.75">
      <c r="A120" s="134"/>
      <c r="B120" s="238" t="s">
        <v>106</v>
      </c>
      <c r="C120" s="173"/>
      <c r="D120" s="174"/>
      <c r="E120" s="5"/>
      <c r="F120" s="275"/>
      <c r="G120" s="291"/>
      <c r="H120" s="347"/>
      <c r="I120" s="275"/>
      <c r="J120" s="291"/>
      <c r="K120" s="347"/>
      <c r="L120" s="291"/>
      <c r="M120" s="347"/>
      <c r="N120" s="292"/>
      <c r="O120" s="70"/>
      <c r="P120" s="268"/>
      <c r="Q120" s="268"/>
      <c r="R120" s="268"/>
      <c r="S120" s="268"/>
      <c r="T120" s="2"/>
      <c r="U120" s="2"/>
      <c r="V120" s="2"/>
      <c r="W120" s="2"/>
      <c r="X120" s="2"/>
      <c r="Y120" s="2"/>
      <c r="Z120" s="2"/>
      <c r="AA120" s="2"/>
    </row>
    <row r="121" spans="1:27" s="3" customFormat="1" ht="15.75">
      <c r="A121" s="134"/>
      <c r="B121" s="241" t="s">
        <v>69</v>
      </c>
      <c r="C121" s="194"/>
      <c r="D121" s="195"/>
      <c r="E121" s="5"/>
      <c r="F121" s="316">
        <f>+'Cash-Flow-2016-Leva'!F121/1000</f>
        <v>0</v>
      </c>
      <c r="G121" s="317">
        <f>+'Cash-Flow-2016-Leva'!G121/1000</f>
        <v>0</v>
      </c>
      <c r="H121" s="347"/>
      <c r="I121" s="316">
        <f>+'Cash-Flow-2016-Leva'!I121/1000</f>
        <v>0</v>
      </c>
      <c r="J121" s="317">
        <f>+'Cash-Flow-2016-Leva'!J121/1000</f>
        <v>0</v>
      </c>
      <c r="K121" s="347"/>
      <c r="L121" s="317">
        <f>+'Cash-Flow-2016-Leva'!L121/1000</f>
        <v>0</v>
      </c>
      <c r="M121" s="347"/>
      <c r="N121" s="279">
        <f>+G121+J121+L121</f>
        <v>0</v>
      </c>
      <c r="O121" s="70"/>
      <c r="P121" s="268"/>
      <c r="Q121" s="268"/>
      <c r="R121" s="268"/>
      <c r="S121" s="268"/>
      <c r="T121" s="2"/>
      <c r="U121" s="2"/>
      <c r="V121" s="2"/>
      <c r="W121" s="2"/>
      <c r="X121" s="2"/>
      <c r="Y121" s="2"/>
      <c r="Z121" s="2"/>
      <c r="AA121" s="2"/>
    </row>
    <row r="122" spans="1:27" s="3" customFormat="1" ht="15.75">
      <c r="A122" s="134"/>
      <c r="B122" s="236" t="s">
        <v>107</v>
      </c>
      <c r="C122" s="190"/>
      <c r="D122" s="191"/>
      <c r="E122" s="5"/>
      <c r="F122" s="332">
        <f>+'Cash-Flow-2016-Leva'!F122/1000</f>
        <v>0</v>
      </c>
      <c r="G122" s="333">
        <f>+'Cash-Flow-2016-Leva'!G122/1000</f>
        <v>39175.302</v>
      </c>
      <c r="H122" s="347"/>
      <c r="I122" s="332">
        <f>+'Cash-Flow-2016-Leva'!I122/1000</f>
        <v>0</v>
      </c>
      <c r="J122" s="333">
        <f>+'Cash-Flow-2016-Leva'!J122/1000</f>
        <v>-5268.655</v>
      </c>
      <c r="K122" s="347"/>
      <c r="L122" s="333">
        <f>+'Cash-Flow-2016-Leva'!L122/1000</f>
        <v>0</v>
      </c>
      <c r="M122" s="347"/>
      <c r="N122" s="285">
        <f>+G122+J122+L122</f>
        <v>33906.647000000004</v>
      </c>
      <c r="O122" s="70"/>
      <c r="P122" s="268"/>
      <c r="Q122" s="268"/>
      <c r="R122" s="268"/>
      <c r="S122" s="268"/>
      <c r="T122" s="2"/>
      <c r="U122" s="2"/>
      <c r="V122" s="2"/>
      <c r="W122" s="2"/>
      <c r="X122" s="2"/>
      <c r="Y122" s="2"/>
      <c r="Z122" s="2"/>
      <c r="AA122" s="2"/>
    </row>
    <row r="123" spans="1:27" s="3" customFormat="1" ht="15.75">
      <c r="A123" s="134"/>
      <c r="B123" s="236" t="s">
        <v>159</v>
      </c>
      <c r="C123" s="190"/>
      <c r="D123" s="191"/>
      <c r="E123" s="5"/>
      <c r="F123" s="332">
        <f>+'Cash-Flow-2016-Leva'!F123/1000</f>
        <v>0</v>
      </c>
      <c r="G123" s="333">
        <f>+'Cash-Flow-2016-Leva'!G123/1000</f>
        <v>-13.289</v>
      </c>
      <c r="H123" s="347"/>
      <c r="I123" s="332">
        <f>+'Cash-Flow-2016-Leva'!I123/1000</f>
        <v>0</v>
      </c>
      <c r="J123" s="333">
        <f>+'Cash-Flow-2016-Leva'!J123/1000</f>
        <v>13.289</v>
      </c>
      <c r="K123" s="347"/>
      <c r="L123" s="333">
        <f>+'Cash-Flow-2016-Leva'!L123/1000</f>
        <v>0</v>
      </c>
      <c r="M123" s="347"/>
      <c r="N123" s="285">
        <f>+G123+J123+L123</f>
        <v>0</v>
      </c>
      <c r="O123" s="70"/>
      <c r="P123" s="268"/>
      <c r="Q123" s="268"/>
      <c r="R123" s="268"/>
      <c r="S123" s="268"/>
      <c r="T123" s="2"/>
      <c r="U123" s="2"/>
      <c r="V123" s="2"/>
      <c r="W123" s="2"/>
      <c r="X123" s="2"/>
      <c r="Y123" s="2"/>
      <c r="Z123" s="2"/>
      <c r="AA123" s="2"/>
    </row>
    <row r="124" spans="1:27" s="3" customFormat="1" ht="15.75">
      <c r="A124" s="134"/>
      <c r="B124" s="256" t="s">
        <v>110</v>
      </c>
      <c r="C124" s="212"/>
      <c r="D124" s="213"/>
      <c r="E124" s="5"/>
      <c r="F124" s="341">
        <f>+IF(+'Cash-Flow-2016-Leva'!F82+'Cash-Flow-2016-Leva'!F83=0,-F142,0)</f>
        <v>-1</v>
      </c>
      <c r="G124" s="342">
        <f>+IF(+'Cash-Flow-2016-Leva'!G82+'Cash-Flow-2016-Leva'!G83=0,-G142,0)</f>
        <v>1</v>
      </c>
      <c r="H124" s="347"/>
      <c r="I124" s="341">
        <f>+IF(+'Cash-Flow-2016-Leva'!I82+'Cash-Flow-2016-Leva'!I83=0,-I142,0)</f>
        <v>0</v>
      </c>
      <c r="J124" s="342">
        <f>+IF(+'Cash-Flow-2016-Leva'!J82+'Cash-Flow-2016-Leva'!J83=0,-J142,0)</f>
        <v>0</v>
      </c>
      <c r="K124" s="347"/>
      <c r="L124" s="342">
        <f>+IF(+'Cash-Flow-2016-Leva'!L82+'Cash-Flow-2016-Leva'!L83=0,-L142,0)</f>
        <v>1</v>
      </c>
      <c r="M124" s="347"/>
      <c r="N124" s="341">
        <f>+IF(+'Cash-Flow-2016-Leva'!N82+'Cash-Flow-2016-Leva'!N83=0,-N142,0)</f>
        <v>-1</v>
      </c>
      <c r="O124" s="70"/>
      <c r="P124" s="268"/>
      <c r="Q124" s="268"/>
      <c r="R124" s="268"/>
      <c r="S124" s="268"/>
      <c r="T124" s="2"/>
      <c r="U124" s="2"/>
      <c r="V124" s="2"/>
      <c r="W124" s="2"/>
      <c r="X124" s="2"/>
      <c r="Y124" s="2"/>
      <c r="Z124" s="2"/>
      <c r="AA124" s="2"/>
    </row>
    <row r="125" spans="1:27" s="3" customFormat="1" ht="16.5" thickBot="1">
      <c r="A125" s="134"/>
      <c r="B125" s="252" t="s">
        <v>249</v>
      </c>
      <c r="C125" s="179"/>
      <c r="D125" s="180"/>
      <c r="E125" s="5"/>
      <c r="F125" s="337">
        <f>+ROUND(+SUM(F121:F124),0)</f>
        <v>-1</v>
      </c>
      <c r="G125" s="338">
        <f>+ROUND(+SUM(G121:G124),0)</f>
        <v>39163</v>
      </c>
      <c r="H125" s="347"/>
      <c r="I125" s="337">
        <f>+ROUND(+SUM(I121:I124),0)</f>
        <v>0</v>
      </c>
      <c r="J125" s="338">
        <f>+ROUND(+SUM(J121:J124),0)</f>
        <v>-5255</v>
      </c>
      <c r="K125" s="347"/>
      <c r="L125" s="338">
        <f>+ROUND(+SUM(L121:L124),0)</f>
        <v>1</v>
      </c>
      <c r="M125" s="347"/>
      <c r="N125" s="339">
        <f>+ROUND(+SUM(N121:N124),0)</f>
        <v>33906</v>
      </c>
      <c r="O125" s="70"/>
      <c r="P125" s="268"/>
      <c r="Q125" s="268"/>
      <c r="R125" s="268"/>
      <c r="S125" s="268"/>
      <c r="T125" s="8"/>
      <c r="U125" s="8"/>
      <c r="V125" s="8"/>
      <c r="W125" s="8"/>
      <c r="X125" s="8"/>
      <c r="Y125" s="9"/>
      <c r="Z125" s="8"/>
      <c r="AA125" s="8"/>
    </row>
    <row r="126" spans="1:27" s="3" customFormat="1" ht="15.75">
      <c r="A126" s="134"/>
      <c r="B126" s="238" t="s">
        <v>84</v>
      </c>
      <c r="C126" s="173"/>
      <c r="D126" s="174"/>
      <c r="E126" s="139"/>
      <c r="F126" s="275"/>
      <c r="G126" s="291"/>
      <c r="H126" s="347"/>
      <c r="I126" s="275"/>
      <c r="J126" s="291"/>
      <c r="K126" s="347"/>
      <c r="L126" s="291"/>
      <c r="M126" s="347"/>
      <c r="N126" s="292"/>
      <c r="O126" s="70"/>
      <c r="P126" s="268"/>
      <c r="Q126" s="268"/>
      <c r="R126" s="268"/>
      <c r="S126" s="268"/>
      <c r="T126" s="2"/>
      <c r="U126" s="2"/>
      <c r="V126" s="2"/>
      <c r="W126" s="2"/>
      <c r="X126" s="2"/>
      <c r="Y126" s="2"/>
      <c r="Z126" s="2"/>
      <c r="AA126" s="2"/>
    </row>
    <row r="127" spans="1:27" s="3" customFormat="1" ht="15.75">
      <c r="A127" s="134"/>
      <c r="B127" s="241" t="s">
        <v>88</v>
      </c>
      <c r="C127" s="194"/>
      <c r="D127" s="195"/>
      <c r="E127" s="5"/>
      <c r="F127" s="316">
        <f>+'Cash-Flow-2016-Leva'!F127/1000</f>
        <v>2394.813</v>
      </c>
      <c r="G127" s="317">
        <f>+'Cash-Flow-2016-Leva'!G127/1000</f>
        <v>4277.562</v>
      </c>
      <c r="H127" s="347"/>
      <c r="I127" s="316">
        <f>+'Cash-Flow-2016-Leva'!I127/1000</f>
        <v>0</v>
      </c>
      <c r="J127" s="317">
        <f>+'Cash-Flow-2016-Leva'!J127/1000</f>
        <v>0</v>
      </c>
      <c r="K127" s="347"/>
      <c r="L127" s="317">
        <f>+'Cash-Flow-2016-Leva'!L127/1000</f>
        <v>1972.248</v>
      </c>
      <c r="M127" s="347"/>
      <c r="N127" s="279">
        <f>+G127+J127+L127</f>
        <v>6249.8099999999995</v>
      </c>
      <c r="O127" s="70"/>
      <c r="P127" s="268"/>
      <c r="Q127" s="268"/>
      <c r="R127" s="268"/>
      <c r="S127" s="268"/>
      <c r="T127" s="2"/>
      <c r="U127" s="2"/>
      <c r="V127" s="2"/>
      <c r="W127" s="2"/>
      <c r="X127" s="2"/>
      <c r="Y127" s="2"/>
      <c r="Z127" s="2"/>
      <c r="AA127" s="2"/>
    </row>
    <row r="128" spans="1:27" s="3" customFormat="1" ht="15.75">
      <c r="A128" s="134"/>
      <c r="B128" s="236" t="s">
        <v>99</v>
      </c>
      <c r="C128" s="190"/>
      <c r="D128" s="191"/>
      <c r="E128" s="5"/>
      <c r="F128" s="332">
        <f>+'Cash-Flow-2016-Leva'!F128/1000</f>
        <v>0</v>
      </c>
      <c r="G128" s="333">
        <f>+'Cash-Flow-2016-Leva'!G128/1000</f>
        <v>9.584</v>
      </c>
      <c r="H128" s="347"/>
      <c r="I128" s="332">
        <f>+'Cash-Flow-2016-Leva'!I128/1000</f>
        <v>0</v>
      </c>
      <c r="J128" s="333">
        <f>+'Cash-Flow-2016-Leva'!J128/1000</f>
        <v>6.5</v>
      </c>
      <c r="K128" s="347"/>
      <c r="L128" s="333">
        <f>+'Cash-Flow-2016-Leva'!L128/1000</f>
        <v>0</v>
      </c>
      <c r="M128" s="347"/>
      <c r="N128" s="285">
        <f>+G128+J128+L128</f>
        <v>16.084</v>
      </c>
      <c r="O128" s="70"/>
      <c r="P128" s="268"/>
      <c r="Q128" s="268"/>
      <c r="R128" s="268"/>
      <c r="S128" s="268"/>
      <c r="T128" s="2"/>
      <c r="U128" s="2"/>
      <c r="V128" s="2"/>
      <c r="W128" s="2"/>
      <c r="X128" s="2"/>
      <c r="Y128" s="2"/>
      <c r="Z128" s="2"/>
      <c r="AA128" s="2"/>
    </row>
    <row r="129" spans="1:27" s="3" customFormat="1" ht="15.75">
      <c r="A129" s="134"/>
      <c r="B129" s="257" t="s">
        <v>98</v>
      </c>
      <c r="C129" s="214"/>
      <c r="D129" s="215"/>
      <c r="E129" s="5"/>
      <c r="F129" s="332">
        <f>+'Cash-Flow-2016-Leva'!F129/1000</f>
        <v>0</v>
      </c>
      <c r="G129" s="333">
        <f>+'Cash-Flow-2016-Leva'!G129/1000</f>
        <v>3214.937</v>
      </c>
      <c r="H129" s="347"/>
      <c r="I129" s="332">
        <f>+'Cash-Flow-2016-Leva'!I129/1000</f>
        <v>0</v>
      </c>
      <c r="J129" s="333">
        <f>+'Cash-Flow-2016-Leva'!J129/1000</f>
        <v>0</v>
      </c>
      <c r="K129" s="347"/>
      <c r="L129" s="333">
        <f>+'Cash-Flow-2016-Leva'!L129/1000</f>
        <v>1582.619</v>
      </c>
      <c r="M129" s="347"/>
      <c r="N129" s="285">
        <f>+G129+J129+L129</f>
        <v>4797.556</v>
      </c>
      <c r="O129" s="70"/>
      <c r="P129" s="268"/>
      <c r="Q129" s="268"/>
      <c r="R129" s="268"/>
      <c r="S129" s="268"/>
      <c r="T129" s="2"/>
      <c r="U129" s="2"/>
      <c r="V129" s="2"/>
      <c r="W129" s="2"/>
      <c r="X129" s="2"/>
      <c r="Y129" s="2"/>
      <c r="Z129" s="2"/>
      <c r="AA129" s="2"/>
    </row>
    <row r="130" spans="1:27" s="3" customFormat="1" ht="16.5" thickBot="1">
      <c r="A130" s="134"/>
      <c r="B130" s="258" t="s">
        <v>100</v>
      </c>
      <c r="C130" s="216"/>
      <c r="D130" s="217"/>
      <c r="E130" s="5"/>
      <c r="F130" s="344">
        <f>+ROUND(+F129-F127-F128,0)</f>
        <v>-2395</v>
      </c>
      <c r="G130" s="345">
        <f>+ROUND(+G129-G127-G128,0)</f>
        <v>-1072</v>
      </c>
      <c r="H130" s="347"/>
      <c r="I130" s="344">
        <f>+ROUND(+I129-I127-I128,0)</f>
        <v>0</v>
      </c>
      <c r="J130" s="345">
        <f>+ROUND(+J129-J127-J128,0)</f>
        <v>-7</v>
      </c>
      <c r="K130" s="347"/>
      <c r="L130" s="345">
        <f>+ROUND(+L129-L127-L128,0)</f>
        <v>-390</v>
      </c>
      <c r="M130" s="347"/>
      <c r="N130" s="346">
        <f>+ROUND(+N129-N127-N128,0)</f>
        <v>-1468</v>
      </c>
      <c r="O130" s="70"/>
      <c r="P130" s="268"/>
      <c r="Q130" s="268"/>
      <c r="R130" s="268"/>
      <c r="S130" s="268"/>
      <c r="T130" s="8"/>
      <c r="U130" s="8"/>
      <c r="V130" s="8"/>
      <c r="W130" s="8"/>
      <c r="X130" s="8"/>
      <c r="Y130" s="9"/>
      <c r="Z130" s="8"/>
      <c r="AA130" s="8"/>
    </row>
    <row r="131" spans="1:27" s="3" customFormat="1" ht="16.5" customHeight="1" thickTop="1">
      <c r="A131" s="1"/>
      <c r="B131" s="529" t="str">
        <f>+IF(+SUM(F131:N131)=0,0,"Контрола: дефицит/излишък = финансиране с обратен знак (Г. + Д. = 0)")</f>
        <v>Контрола: дефицит/излишък = финансиране с обратен знак (Г. + Д. = 0)</v>
      </c>
      <c r="C131" s="529"/>
      <c r="D131" s="529"/>
      <c r="E131" s="5"/>
      <c r="F131" s="63">
        <f>+ROUND(F82,0)+ROUND(F83,0)</f>
        <v>0</v>
      </c>
      <c r="G131" s="63">
        <f>+ROUND(G82,0)+ROUND(G83,0)</f>
        <v>0</v>
      </c>
      <c r="H131" s="5"/>
      <c r="I131" s="63">
        <f>+ROUND(I82,0)+ROUND(I83,0)</f>
        <v>0</v>
      </c>
      <c r="J131" s="63">
        <f>+ROUND(J82,0)+ROUND(J83,0)</f>
        <v>0</v>
      </c>
      <c r="K131" s="5"/>
      <c r="L131" s="63">
        <f>+ROUND(L82,0)+ROUND(L83,0)</f>
        <v>1</v>
      </c>
      <c r="M131" s="5"/>
      <c r="N131" s="135">
        <f>+ROUND(N82,0)+ROUND(N83,0)</f>
        <v>0</v>
      </c>
      <c r="O131" s="62"/>
      <c r="P131" s="268"/>
      <c r="Q131" s="268"/>
      <c r="R131" s="268"/>
      <c r="S131" s="268"/>
      <c r="T131" s="8"/>
      <c r="U131" s="8"/>
      <c r="V131" s="8"/>
      <c r="W131" s="8"/>
      <c r="X131" s="8"/>
      <c r="Y131" s="9"/>
      <c r="Z131" s="8"/>
      <c r="AA131" s="8"/>
    </row>
    <row r="132" spans="1:27" s="3" customFormat="1" ht="15.75" customHeight="1">
      <c r="A132" s="1"/>
      <c r="B132" s="64" t="s">
        <v>9</v>
      </c>
      <c r="C132" s="234">
        <f>+'Cash-Flow-2016-Leva'!C132</f>
        <v>0</v>
      </c>
      <c r="D132" s="70" t="s">
        <v>8</v>
      </c>
      <c r="E132" s="5"/>
      <c r="F132" s="530">
        <f>+'Cash-Flow-2016-Leva'!F132:G132</f>
        <v>0</v>
      </c>
      <c r="G132" s="530"/>
      <c r="H132" s="5"/>
      <c r="I132" s="136" t="s">
        <v>111</v>
      </c>
      <c r="J132" s="65"/>
      <c r="K132" s="5"/>
      <c r="L132" s="530">
        <f>+'Cash-Flow-2016-Leva'!L132:N132</f>
        <v>0</v>
      </c>
      <c r="M132" s="530"/>
      <c r="N132" s="530"/>
      <c r="O132" s="62"/>
      <c r="P132" s="268"/>
      <c r="Q132" s="268"/>
      <c r="R132" s="268"/>
      <c r="S132" s="268"/>
      <c r="T132" s="8"/>
      <c r="U132" s="8"/>
      <c r="V132" s="8"/>
      <c r="W132" s="8"/>
      <c r="X132" s="8"/>
      <c r="Y132" s="9"/>
      <c r="Z132" s="8"/>
      <c r="AA132" s="8"/>
    </row>
    <row r="133" spans="1:27" s="3" customFormat="1" ht="15" customHeight="1">
      <c r="A133" s="1"/>
      <c r="B133" s="66"/>
      <c r="C133" s="66"/>
      <c r="D133" s="66"/>
      <c r="E133" s="66"/>
      <c r="F133" s="527">
        <f>+'Cash-Flow-2016-Leva'!F133:G133</f>
        <v>0</v>
      </c>
      <c r="G133" s="528"/>
      <c r="H133" s="66"/>
      <c r="I133" s="66"/>
      <c r="J133" s="66"/>
      <c r="K133" s="66"/>
      <c r="L133" s="527">
        <f>+'Cash-Flow-2016-Leva'!L133:N133</f>
        <v>0</v>
      </c>
      <c r="M133" s="528"/>
      <c r="N133" s="528"/>
      <c r="O133" s="62"/>
      <c r="P133" s="268"/>
      <c r="Q133" s="268"/>
      <c r="R133" s="268"/>
      <c r="S133" s="268"/>
      <c r="T133" s="8"/>
      <c r="U133" s="8"/>
      <c r="V133" s="8"/>
      <c r="W133" s="8"/>
      <c r="X133" s="8"/>
      <c r="Y133" s="9"/>
      <c r="Z133" s="8"/>
      <c r="AA133" s="8"/>
    </row>
    <row r="134" spans="1:25" s="3" customFormat="1" ht="13.5" thickBot="1">
      <c r="A134" s="10"/>
      <c r="B134" s="10"/>
      <c r="C134" s="10"/>
      <c r="D134" s="10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0"/>
      <c r="P134" s="268"/>
      <c r="Q134" s="268"/>
      <c r="R134" s="268"/>
      <c r="S134" s="10"/>
      <c r="Y134" s="4"/>
    </row>
    <row r="135" spans="1:25" s="3" customFormat="1" ht="15.75" customHeight="1">
      <c r="A135" s="10"/>
      <c r="B135" s="225" t="s">
        <v>104</v>
      </c>
      <c r="C135" s="227"/>
      <c r="D135" s="228"/>
      <c r="E135" s="11"/>
      <c r="F135" s="144" t="str">
        <f>+IF(+ROUND(F138,2)=0,"O K","НЕРАВНЕНИЕ!")</f>
        <v>O K</v>
      </c>
      <c r="G135" s="145" t="str">
        <f>+IF(+ROUND(G138,2)=0,"O K","НЕРАВНЕНИЕ!")</f>
        <v>O K</v>
      </c>
      <c r="H135" s="94"/>
      <c r="I135" s="111" t="str">
        <f>+IF(+ROUND(I138,2)=0,"O K","НЕРАВНЕНИЕ!")</f>
        <v>O K</v>
      </c>
      <c r="J135" s="112" t="str">
        <f>+IF(+ROUND(J138,2)=0,"O K","НЕРАВНЕНИЕ!")</f>
        <v>O K</v>
      </c>
      <c r="K135" s="95"/>
      <c r="L135" s="107" t="str">
        <f>+IF(+ROUND(L138,2)=0,"O K","НЕРАВНЕНИЕ!")</f>
        <v>НЕРАВНЕНИЕ!</v>
      </c>
      <c r="M135" s="96"/>
      <c r="N135" s="103" t="str">
        <f>+IF(+ROUND(N138,2)=0,"O K","НЕРАВНЕНИЕ!")</f>
        <v>O K</v>
      </c>
      <c r="O135" s="10"/>
      <c r="P135" s="269"/>
      <c r="Q135" s="269"/>
      <c r="R135" s="269"/>
      <c r="S135" s="10"/>
      <c r="Y135" s="4"/>
    </row>
    <row r="136" spans="1:25" s="3" customFormat="1" ht="15.75" customHeight="1" thickBot="1">
      <c r="A136" s="10"/>
      <c r="B136" s="226" t="s">
        <v>105</v>
      </c>
      <c r="C136" s="229"/>
      <c r="D136" s="230"/>
      <c r="E136" s="11"/>
      <c r="F136" s="146" t="str">
        <f>+IF(+ROUND(F139,0)=0,"O K","НЕРАВНЕНИЕ!")</f>
        <v>O K</v>
      </c>
      <c r="G136" s="147" t="str">
        <f>+IF(+ROUND(G139,0)=0,"O K","НЕРАВНЕНИЕ!")</f>
        <v>НЕРАВНЕНИЕ!</v>
      </c>
      <c r="H136" s="94"/>
      <c r="I136" s="113" t="str">
        <f>+IF(+ROUND(I139,0)=0,"O K","НЕРАВНЕНИЕ!")</f>
        <v>O K</v>
      </c>
      <c r="J136" s="114" t="str">
        <f>+IF(+ROUND(J139,0)=0,"O K","НЕРАВНЕНИЕ!")</f>
        <v>O K</v>
      </c>
      <c r="K136" s="95"/>
      <c r="L136" s="108" t="str">
        <f>+IF(+ROUND(L139,0)=0,"O K","НЕРАВНЕНИЕ!")</f>
        <v>O K</v>
      </c>
      <c r="M136" s="96"/>
      <c r="N136" s="104" t="str">
        <f>+IF(+ROUND(N139,0)=0,"O K","НЕРАВНЕНИЕ!")</f>
        <v>O K</v>
      </c>
      <c r="O136" s="10"/>
      <c r="P136" s="269"/>
      <c r="Q136" s="269"/>
      <c r="R136" s="269"/>
      <c r="S136" s="10"/>
      <c r="Y136" s="4"/>
    </row>
    <row r="137" spans="1:25" s="3" customFormat="1" ht="13.5" thickBot="1">
      <c r="A137" s="10"/>
      <c r="B137" s="10"/>
      <c r="C137" s="10"/>
      <c r="D137" s="10"/>
      <c r="E137" s="11"/>
      <c r="F137" s="96"/>
      <c r="G137" s="96"/>
      <c r="H137" s="96"/>
      <c r="I137" s="102"/>
      <c r="J137" s="96"/>
      <c r="K137" s="96"/>
      <c r="L137" s="102"/>
      <c r="M137" s="96"/>
      <c r="N137" s="96"/>
      <c r="O137" s="10"/>
      <c r="P137" s="268"/>
      <c r="Q137" s="268"/>
      <c r="R137" s="268"/>
      <c r="S137" s="10"/>
      <c r="Y137" s="4"/>
    </row>
    <row r="138" spans="1:25" s="3" customFormat="1" ht="15.75">
      <c r="A138" s="10"/>
      <c r="B138" s="225" t="s">
        <v>143</v>
      </c>
      <c r="C138" s="227"/>
      <c r="D138" s="228"/>
      <c r="E138" s="11"/>
      <c r="F138" s="119">
        <f>+ROUND(F82,0)+ROUND(F83,0)</f>
        <v>0</v>
      </c>
      <c r="G138" s="120">
        <f>+ROUND(G82,0)+ROUND(G83,0)</f>
        <v>0</v>
      </c>
      <c r="H138" s="94"/>
      <c r="I138" s="115">
        <f>+ROUND(I82,0)+ROUND(I83,0)</f>
        <v>0</v>
      </c>
      <c r="J138" s="116">
        <f>+ROUND(J82,0)+ROUND(J83,0)</f>
        <v>0</v>
      </c>
      <c r="K138" s="95"/>
      <c r="L138" s="109">
        <f>+ROUND(L82,0)+ROUND(L83,0)</f>
        <v>1</v>
      </c>
      <c r="M138" s="96"/>
      <c r="N138" s="105">
        <f>+ROUND(N82,0)+ROUND(N83,0)</f>
        <v>0</v>
      </c>
      <c r="O138" s="10"/>
      <c r="P138" s="268"/>
      <c r="Q138" s="268"/>
      <c r="R138" s="268"/>
      <c r="S138" s="10"/>
      <c r="Y138" s="4"/>
    </row>
    <row r="139" spans="1:25" s="3" customFormat="1" ht="16.5" thickBot="1">
      <c r="A139" s="10"/>
      <c r="B139" s="226" t="s">
        <v>144</v>
      </c>
      <c r="C139" s="229"/>
      <c r="D139" s="230"/>
      <c r="E139" s="11"/>
      <c r="F139" s="121">
        <f>SUM(+ROUND(F82,0)+ROUND(F100,0)+ROUND(F119,0)+ROUND(F125,0)+ROUND(F127,0)+ROUND(F128,0))-ROUND(F129,0)</f>
        <v>0</v>
      </c>
      <c r="G139" s="122">
        <f>SUM(+ROUND(G82,0)+ROUND(G100,0)+ROUND(G119,0)+ROUND(G125,0)+ROUND(G127,0)+ROUND(G128,0))-ROUND(G129,0)</f>
        <v>1</v>
      </c>
      <c r="H139" s="94"/>
      <c r="I139" s="117">
        <f>SUM(+ROUND(I82,0)+ROUND(I100,0)+ROUND(I119,0)+ROUND(I125,0)+ROUND(I127,0)+ROUND(I128,0))-ROUND(I129,0)</f>
        <v>0</v>
      </c>
      <c r="J139" s="118">
        <f>SUM(+ROUND(J82,0)+ROUND(J100,0)+ROUND(J119,0)+ROUND(J125,0)+ROUND(J127,0)+ROUND(J128,0))-ROUND(J129,0)</f>
        <v>0</v>
      </c>
      <c r="K139" s="95"/>
      <c r="L139" s="110">
        <f>SUM(+ROUND(L82,0)+ROUND(L100,0)+ROUND(L119,0)+ROUND(L125,0)+ROUND(L127,0)+ROUND(L128,0))-ROUND(L129,0)</f>
        <v>0</v>
      </c>
      <c r="M139" s="96"/>
      <c r="N139" s="106">
        <f>SUM(+ROUND(N82,0)+ROUND(N100,0)+ROUND(N119,0)+ROUND(N125,0)+ROUND(N127,0)+ROUND(N128,0))-ROUND(N129,0)</f>
        <v>0</v>
      </c>
      <c r="O139" s="10"/>
      <c r="P139" s="268"/>
      <c r="Q139" s="268"/>
      <c r="R139" s="268"/>
      <c r="S139" s="10"/>
      <c r="Y139" s="4"/>
    </row>
    <row r="140" spans="1:25" s="3" customFormat="1" ht="12.75">
      <c r="A140" s="10"/>
      <c r="B140" s="10"/>
      <c r="C140" s="10"/>
      <c r="D140" s="10"/>
      <c r="E140" s="10"/>
      <c r="F140" s="11"/>
      <c r="G140" s="11"/>
      <c r="H140" s="10"/>
      <c r="I140" s="11"/>
      <c r="J140" s="11"/>
      <c r="K140" s="10"/>
      <c r="L140" s="11"/>
      <c r="M140" s="10"/>
      <c r="N140" s="11"/>
      <c r="O140" s="10"/>
      <c r="P140" s="268"/>
      <c r="Q140" s="268"/>
      <c r="R140" s="268"/>
      <c r="S140" s="10"/>
      <c r="Y140" s="4"/>
    </row>
    <row r="141" spans="1:25" s="3" customFormat="1" ht="18" customHeight="1">
      <c r="A141" s="148"/>
      <c r="B141" s="232" t="s">
        <v>145</v>
      </c>
      <c r="C141" s="235"/>
      <c r="D141" s="149"/>
      <c r="E141" s="10"/>
      <c r="F141" s="141">
        <f>+IF(AND(+(F81-F124)&lt;&gt;0,+'Cash-Flow-2016-Leva'!F82+'Cash-Flow-2016-Leva'!F83=0),+(F81-F124),0)</f>
        <v>1</v>
      </c>
      <c r="G141" s="142">
        <f>+IF(AND(+(G81-G124)&lt;&gt;0,+'Cash-Flow-2016-Leva'!G82+'Cash-Flow-2016-Leva'!G83=0),+(G81-G124),0)</f>
        <v>-1</v>
      </c>
      <c r="H141" s="10"/>
      <c r="I141" s="141">
        <f>+IF(AND(+(I81-I124)&lt;&gt;0,+'Cash-Flow-2016-Leva'!I82+'Cash-Flow-2016-Leva'!I83=0),+(I81-I124),0)</f>
        <v>0</v>
      </c>
      <c r="J141" s="142">
        <f>+IF(AND(+(J81-J124)&lt;&gt;0,+'Cash-Flow-2016-Leva'!J82+'Cash-Flow-2016-Leva'!J83=0),+(J81-J124),0)</f>
        <v>0</v>
      </c>
      <c r="K141" s="10"/>
      <c r="L141" s="142">
        <f>+IF(AND(+(L81-L124)&lt;&gt;0,+'Cash-Flow-2016-Leva'!L82+'Cash-Flow-2016-Leva'!L83=0),+(L81-L124),0)</f>
        <v>0</v>
      </c>
      <c r="M141" s="10"/>
      <c r="N141" s="142">
        <f>+IF(AND(+(N81-N124)&lt;&gt;0,+'Cash-Flow-2016-Leva'!N82+'Cash-Flow-2016-Leva'!N83=0),+(N81-N124),0)</f>
        <v>1</v>
      </c>
      <c r="O141" s="10"/>
      <c r="P141" s="268"/>
      <c r="Q141" s="268"/>
      <c r="R141" s="268"/>
      <c r="S141" s="10"/>
      <c r="Y141" s="4"/>
    </row>
    <row r="142" spans="1:25" s="3" customFormat="1" ht="18" customHeight="1">
      <c r="A142" s="150" t="s">
        <v>122</v>
      </c>
      <c r="B142" s="231"/>
      <c r="C142" s="231"/>
      <c r="D142" s="151"/>
      <c r="E142" s="10"/>
      <c r="F142" s="143">
        <v>1</v>
      </c>
      <c r="G142" s="427">
        <v>-1</v>
      </c>
      <c r="H142" s="10"/>
      <c r="I142" s="143"/>
      <c r="J142" s="428"/>
      <c r="K142" s="10"/>
      <c r="L142" s="427">
        <v>-1</v>
      </c>
      <c r="M142" s="10"/>
      <c r="N142" s="427">
        <v>1</v>
      </c>
      <c r="O142" s="10"/>
      <c r="P142" s="268"/>
      <c r="Q142" s="268"/>
      <c r="R142" s="268"/>
      <c r="S142" s="10"/>
      <c r="Y142" s="4"/>
    </row>
    <row r="143" spans="1:25" s="3" customFormat="1" ht="12.75">
      <c r="A143" s="10"/>
      <c r="B143" s="10"/>
      <c r="C143" s="10"/>
      <c r="D143" s="10"/>
      <c r="E143" s="10"/>
      <c r="F143" s="11"/>
      <c r="G143" s="11"/>
      <c r="H143" s="10"/>
      <c r="I143" s="11"/>
      <c r="J143" s="11"/>
      <c r="K143" s="10"/>
      <c r="L143" s="11"/>
      <c r="M143" s="10"/>
      <c r="N143" s="11"/>
      <c r="O143" s="10"/>
      <c r="P143" s="268"/>
      <c r="Q143" s="268"/>
      <c r="R143" s="268"/>
      <c r="S143" s="10"/>
      <c r="Y143" s="4"/>
    </row>
    <row r="144" spans="1:25" s="3" customFormat="1" ht="12.75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0"/>
      <c r="P144" s="268"/>
      <c r="Q144" s="268"/>
      <c r="R144" s="268"/>
      <c r="S144" s="10"/>
      <c r="Y144" s="4"/>
    </row>
    <row r="145" spans="1:25" s="3" customFormat="1" ht="12.75">
      <c r="A145" s="10"/>
      <c r="B145" s="10"/>
      <c r="C145" s="10"/>
      <c r="D145" s="10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0"/>
      <c r="P145" s="268"/>
      <c r="Q145" s="268"/>
      <c r="R145" s="268"/>
      <c r="S145" s="10"/>
      <c r="Y145" s="4"/>
    </row>
    <row r="146" spans="1:25" s="3" customFormat="1" ht="12.75">
      <c r="A146" s="10"/>
      <c r="B146" s="10"/>
      <c r="C146" s="10"/>
      <c r="D146" s="10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0"/>
      <c r="P146" s="268"/>
      <c r="Q146" s="268"/>
      <c r="R146" s="268"/>
      <c r="S146" s="10"/>
      <c r="Y146" s="4"/>
    </row>
    <row r="147" spans="1:25" s="3" customFormat="1" ht="12.75">
      <c r="A147" s="10"/>
      <c r="B147" s="10"/>
      <c r="C147" s="10"/>
      <c r="D147" s="10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0"/>
      <c r="P147" s="268"/>
      <c r="Q147" s="268"/>
      <c r="R147" s="268"/>
      <c r="S147" s="10"/>
      <c r="Y147" s="4"/>
    </row>
    <row r="148" spans="1:25" s="3" customFormat="1" ht="12.75">
      <c r="A148" s="10"/>
      <c r="B148" s="10"/>
      <c r="C148" s="10"/>
      <c r="D148" s="10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0"/>
      <c r="P148" s="268"/>
      <c r="Q148" s="268"/>
      <c r="R148" s="268"/>
      <c r="S148" s="10"/>
      <c r="Y148" s="4"/>
    </row>
    <row r="149" spans="1:25" s="3" customFormat="1" ht="12.75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0"/>
      <c r="P149" s="268"/>
      <c r="Q149" s="268"/>
      <c r="R149" s="268"/>
      <c r="S149" s="10"/>
      <c r="Y149" s="4"/>
    </row>
    <row r="150" spans="1:25" s="3" customFormat="1" ht="12.75">
      <c r="A150" s="10"/>
      <c r="B150" s="10"/>
      <c r="C150" s="10"/>
      <c r="D150" s="10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0"/>
      <c r="P150" s="268"/>
      <c r="Q150" s="268"/>
      <c r="R150" s="268"/>
      <c r="S150" s="10"/>
      <c r="Y150" s="4"/>
    </row>
    <row r="151" spans="1:25" s="3" customFormat="1" ht="12.75">
      <c r="A151" s="10"/>
      <c r="B151" s="10"/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0"/>
      <c r="P151" s="268"/>
      <c r="Q151" s="268"/>
      <c r="R151" s="268"/>
      <c r="S151" s="10"/>
      <c r="Y151" s="4"/>
    </row>
    <row r="152" spans="1:25" s="3" customFormat="1" ht="12.75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0"/>
      <c r="P152" s="268"/>
      <c r="Q152" s="268"/>
      <c r="R152" s="268"/>
      <c r="S152" s="10"/>
      <c r="Y152" s="4"/>
    </row>
    <row r="153" spans="1:25" s="3" customFormat="1" ht="12.75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0"/>
      <c r="P153" s="268"/>
      <c r="Q153" s="268"/>
      <c r="R153" s="268"/>
      <c r="S153" s="10"/>
      <c r="Y153" s="4"/>
    </row>
    <row r="154" spans="1:25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0"/>
      <c r="P154" s="268"/>
      <c r="Q154" s="268"/>
      <c r="R154" s="268"/>
      <c r="S154" s="10"/>
      <c r="Y154" s="4"/>
    </row>
    <row r="155" spans="1:25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0"/>
      <c r="P155" s="268"/>
      <c r="Q155" s="268"/>
      <c r="R155" s="268"/>
      <c r="S155" s="10"/>
      <c r="Y155" s="4"/>
    </row>
    <row r="156" spans="1:25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0"/>
      <c r="P156" s="268"/>
      <c r="Q156" s="268"/>
      <c r="R156" s="268"/>
      <c r="S156" s="10"/>
      <c r="Y156" s="4"/>
    </row>
    <row r="157" spans="1:25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0"/>
      <c r="P157" s="268"/>
      <c r="Q157" s="268"/>
      <c r="R157" s="268"/>
      <c r="S157" s="10"/>
      <c r="Y157" s="4"/>
    </row>
    <row r="158" spans="1:25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0"/>
      <c r="P158" s="268"/>
      <c r="Q158" s="268"/>
      <c r="R158" s="268"/>
      <c r="S158" s="10"/>
      <c r="Y158" s="4"/>
    </row>
    <row r="159" spans="1:25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0"/>
      <c r="P159" s="268"/>
      <c r="Q159" s="268"/>
      <c r="R159" s="268"/>
      <c r="S159" s="10"/>
      <c r="Y159" s="4"/>
    </row>
    <row r="160" spans="1:25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0"/>
      <c r="P160" s="268"/>
      <c r="Q160" s="268"/>
      <c r="R160" s="268"/>
      <c r="S160" s="10"/>
      <c r="Y160" s="4"/>
    </row>
    <row r="161" spans="1:25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0"/>
      <c r="P161" s="268"/>
      <c r="Q161" s="268"/>
      <c r="R161" s="268"/>
      <c r="S161" s="10"/>
      <c r="Y161" s="4"/>
    </row>
    <row r="162" spans="1:25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0"/>
      <c r="P162" s="268"/>
      <c r="Q162" s="268"/>
      <c r="R162" s="268"/>
      <c r="S162" s="10"/>
      <c r="Y162" s="4"/>
    </row>
    <row r="163" spans="1:25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0"/>
      <c r="P163" s="268"/>
      <c r="Q163" s="268"/>
      <c r="R163" s="268"/>
      <c r="S163" s="10"/>
      <c r="Y163" s="4"/>
    </row>
    <row r="164" spans="1:25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0"/>
      <c r="P164" s="268"/>
      <c r="Q164" s="268"/>
      <c r="R164" s="268"/>
      <c r="S164" s="10"/>
      <c r="Y164" s="4"/>
    </row>
    <row r="165" spans="1:25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0"/>
      <c r="P165" s="268"/>
      <c r="Q165" s="268"/>
      <c r="R165" s="268"/>
      <c r="S165" s="10"/>
      <c r="Y165" s="4"/>
    </row>
    <row r="166" spans="1:25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0"/>
      <c r="P166" s="268"/>
      <c r="Q166" s="268"/>
      <c r="R166" s="268"/>
      <c r="S166" s="10"/>
      <c r="Y166" s="4"/>
    </row>
    <row r="167" spans="1:25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0"/>
      <c r="P167" s="268"/>
      <c r="Q167" s="268"/>
      <c r="R167" s="268"/>
      <c r="S167" s="10"/>
      <c r="Y167" s="4"/>
    </row>
    <row r="168" spans="1:25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0"/>
      <c r="P168" s="268"/>
      <c r="Q168" s="268"/>
      <c r="R168" s="268"/>
      <c r="S168" s="10"/>
      <c r="Y168" s="4"/>
    </row>
    <row r="169" spans="1:25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0"/>
      <c r="P169" s="268"/>
      <c r="Q169" s="268"/>
      <c r="R169" s="268"/>
      <c r="S169" s="10"/>
      <c r="Y169" s="4"/>
    </row>
    <row r="170" spans="1:25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0"/>
      <c r="P170" s="268"/>
      <c r="Q170" s="268"/>
      <c r="R170" s="268"/>
      <c r="S170" s="10"/>
      <c r="Y170" s="4"/>
    </row>
    <row r="171" spans="1:25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0"/>
      <c r="P171" s="268"/>
      <c r="Q171" s="268"/>
      <c r="R171" s="268"/>
      <c r="S171" s="10"/>
      <c r="Y171" s="4"/>
    </row>
    <row r="172" spans="1:25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0"/>
      <c r="P172" s="268"/>
      <c r="Q172" s="268"/>
      <c r="R172" s="268"/>
      <c r="S172" s="10"/>
      <c r="Y172" s="4"/>
    </row>
    <row r="173" spans="1:25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0"/>
      <c r="P173" s="268"/>
      <c r="Q173" s="268"/>
      <c r="R173" s="268"/>
      <c r="S173" s="10"/>
      <c r="Y173" s="4"/>
    </row>
    <row r="174" spans="1:25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0"/>
      <c r="P174" s="268"/>
      <c r="Q174" s="268"/>
      <c r="R174" s="268"/>
      <c r="S174" s="10"/>
      <c r="Y174" s="4"/>
    </row>
    <row r="175" spans="1:25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0"/>
      <c r="P175" s="268"/>
      <c r="Q175" s="268"/>
      <c r="R175" s="268"/>
      <c r="S175" s="10"/>
      <c r="Y175" s="4"/>
    </row>
    <row r="176" spans="1:25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0"/>
      <c r="P176" s="268"/>
      <c r="Q176" s="268"/>
      <c r="R176" s="268"/>
      <c r="S176" s="10"/>
      <c r="Y176" s="4"/>
    </row>
    <row r="177" spans="1:25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0"/>
      <c r="P177" s="268"/>
      <c r="Q177" s="268"/>
      <c r="R177" s="268"/>
      <c r="S177" s="10"/>
      <c r="Y177" s="4"/>
    </row>
    <row r="178" spans="1:25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0"/>
      <c r="P178" s="268"/>
      <c r="Q178" s="268"/>
      <c r="R178" s="268"/>
      <c r="S178" s="10"/>
      <c r="Y178" s="4"/>
    </row>
    <row r="179" spans="1:25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0"/>
      <c r="P179" s="268"/>
      <c r="Q179" s="268"/>
      <c r="R179" s="268"/>
      <c r="S179" s="10"/>
      <c r="Y179" s="4"/>
    </row>
    <row r="180" spans="1:25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0"/>
      <c r="P180" s="268"/>
      <c r="Q180" s="268"/>
      <c r="R180" s="268"/>
      <c r="S180" s="10"/>
      <c r="Y180" s="4"/>
    </row>
    <row r="181" spans="1:25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0"/>
      <c r="P181" s="268"/>
      <c r="Q181" s="268"/>
      <c r="R181" s="268"/>
      <c r="S181" s="10"/>
      <c r="Y181" s="4"/>
    </row>
    <row r="182" spans="1:25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0"/>
      <c r="P182" s="268"/>
      <c r="Q182" s="268"/>
      <c r="R182" s="268"/>
      <c r="S182" s="10"/>
      <c r="Y182" s="4"/>
    </row>
    <row r="183" spans="1:25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0"/>
      <c r="P183" s="268"/>
      <c r="Q183" s="268"/>
      <c r="R183" s="268"/>
      <c r="S183" s="10"/>
      <c r="Y183" s="4"/>
    </row>
    <row r="184" spans="1:25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0"/>
      <c r="P184" s="270"/>
      <c r="Q184" s="270"/>
      <c r="R184" s="270"/>
      <c r="S184" s="10"/>
      <c r="Y184" s="4"/>
    </row>
    <row r="185" spans="1:25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0"/>
      <c r="P185" s="270"/>
      <c r="Q185" s="270"/>
      <c r="R185" s="270"/>
      <c r="S185" s="10"/>
      <c r="Y185" s="4"/>
    </row>
    <row r="186" spans="1:25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0"/>
      <c r="P186" s="270"/>
      <c r="Q186" s="270"/>
      <c r="R186" s="270"/>
      <c r="S186" s="10"/>
      <c r="Y186" s="4"/>
    </row>
    <row r="187" spans="1:25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0"/>
      <c r="P187" s="270"/>
      <c r="Q187" s="270"/>
      <c r="R187" s="270"/>
      <c r="S187" s="10"/>
      <c r="Y187" s="4"/>
    </row>
    <row r="188" spans="1:25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0"/>
      <c r="P188" s="270"/>
      <c r="Q188" s="270"/>
      <c r="R188" s="270"/>
      <c r="S188" s="10"/>
      <c r="Y188" s="4"/>
    </row>
    <row r="189" spans="1:25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0"/>
      <c r="P189" s="270"/>
      <c r="Q189" s="270"/>
      <c r="R189" s="270"/>
      <c r="S189" s="10"/>
      <c r="Y189" s="4"/>
    </row>
    <row r="190" spans="1:25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0"/>
      <c r="P190" s="270"/>
      <c r="Q190" s="270"/>
      <c r="R190" s="270"/>
      <c r="S190" s="10"/>
      <c r="Y190" s="4"/>
    </row>
    <row r="191" spans="1:25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0"/>
      <c r="P191" s="270"/>
      <c r="Q191" s="270"/>
      <c r="R191" s="270"/>
      <c r="S191" s="10"/>
      <c r="Y191" s="4"/>
    </row>
    <row r="192" spans="1:25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0"/>
      <c r="P192" s="270"/>
      <c r="Q192" s="270"/>
      <c r="R192" s="270"/>
      <c r="S192" s="10"/>
      <c r="Y192" s="4"/>
    </row>
    <row r="193" spans="1:25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0"/>
      <c r="P193" s="270"/>
      <c r="Q193" s="270"/>
      <c r="R193" s="270"/>
      <c r="S193" s="10"/>
      <c r="Y193" s="4"/>
    </row>
    <row r="194" spans="1:25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0"/>
      <c r="P194" s="270"/>
      <c r="Q194" s="270"/>
      <c r="R194" s="270"/>
      <c r="S194" s="10"/>
      <c r="Y194" s="4"/>
    </row>
    <row r="195" spans="1:25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0"/>
      <c r="P195" s="270"/>
      <c r="Q195" s="270"/>
      <c r="R195" s="270"/>
      <c r="S195" s="10"/>
      <c r="Y195" s="4"/>
    </row>
    <row r="196" spans="1:25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0"/>
      <c r="P196" s="270"/>
      <c r="Q196" s="270"/>
      <c r="R196" s="270"/>
      <c r="S196" s="10"/>
      <c r="Y196" s="4"/>
    </row>
    <row r="197" spans="1:25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0"/>
      <c r="P197" s="270"/>
      <c r="Q197" s="270"/>
      <c r="R197" s="270"/>
      <c r="S197" s="10"/>
      <c r="Y197" s="4"/>
    </row>
    <row r="198" spans="1:25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0"/>
      <c r="P198" s="270"/>
      <c r="Q198" s="270"/>
      <c r="R198" s="270"/>
      <c r="S198" s="10"/>
      <c r="Y198" s="4"/>
    </row>
    <row r="199" spans="1:25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0"/>
      <c r="P199" s="270"/>
      <c r="Q199" s="270"/>
      <c r="R199" s="270"/>
      <c r="S199" s="10"/>
      <c r="Y199" s="4"/>
    </row>
    <row r="200" spans="1:25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0"/>
      <c r="P200" s="270"/>
      <c r="Q200" s="270"/>
      <c r="R200" s="270"/>
      <c r="S200" s="10"/>
      <c r="Y200" s="4"/>
    </row>
    <row r="201" spans="1:25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0"/>
      <c r="P201" s="270"/>
      <c r="Q201" s="270"/>
      <c r="R201" s="270"/>
      <c r="S201" s="10"/>
      <c r="Y201" s="4"/>
    </row>
    <row r="202" spans="1:25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0"/>
      <c r="P202" s="270"/>
      <c r="Q202" s="270"/>
      <c r="R202" s="270"/>
      <c r="S202" s="10"/>
      <c r="Y202" s="4"/>
    </row>
    <row r="203" spans="1:25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0"/>
      <c r="P203" s="270"/>
      <c r="Q203" s="270"/>
      <c r="R203" s="270"/>
      <c r="S203" s="10"/>
      <c r="Y203" s="4"/>
    </row>
    <row r="204" spans="1:25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0"/>
      <c r="P204" s="270"/>
      <c r="Q204" s="270"/>
      <c r="R204" s="270"/>
      <c r="S204" s="10"/>
      <c r="Y204" s="4"/>
    </row>
    <row r="205" spans="1:25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0"/>
      <c r="P205" s="270"/>
      <c r="Q205" s="270"/>
      <c r="R205" s="270"/>
      <c r="S205" s="10"/>
      <c r="Y205" s="4"/>
    </row>
    <row r="206" spans="1:25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0"/>
      <c r="P206" s="270"/>
      <c r="Q206" s="270"/>
      <c r="R206" s="270"/>
      <c r="S206" s="10"/>
      <c r="Y206" s="4"/>
    </row>
    <row r="207" spans="1:25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0"/>
      <c r="P207" s="270"/>
      <c r="Q207" s="270"/>
      <c r="R207" s="270"/>
      <c r="S207" s="10"/>
      <c r="Y207" s="4"/>
    </row>
  </sheetData>
  <sheetProtection password="889B" sheet="1" objects="1" scenarios="1"/>
  <mergeCells count="9">
    <mergeCell ref="Q2:R2"/>
    <mergeCell ref="L133:N133"/>
    <mergeCell ref="F133:G133"/>
    <mergeCell ref="B131:D131"/>
    <mergeCell ref="L132:N132"/>
    <mergeCell ref="B2:D2"/>
    <mergeCell ref="I2:J2"/>
    <mergeCell ref="L2:N2"/>
    <mergeCell ref="F132:G132"/>
  </mergeCells>
  <conditionalFormatting sqref="F131:G131">
    <cfRule type="cellIs" priority="52" dxfId="58" operator="notEqual" stopIfTrue="1">
      <formula>0</formula>
    </cfRule>
  </conditionalFormatting>
  <conditionalFormatting sqref="B131">
    <cfRule type="cellIs" priority="50" dxfId="59" operator="notEqual" stopIfTrue="1">
      <formula>0</formula>
    </cfRule>
    <cfRule type="cellIs" priority="31" dxfId="63" operator="equal">
      <formula>0</formula>
    </cfRule>
  </conditionalFormatting>
  <conditionalFormatting sqref="F135:G136">
    <cfRule type="cellIs" priority="39" dxfId="62" operator="equal" stopIfTrue="1">
      <formula>"НЕРАВНЕНИЕ!"</formula>
    </cfRule>
    <cfRule type="cellIs" priority="40" dxfId="0" operator="equal" stopIfTrue="1">
      <formula>"НЕРАВНЕНИЕ!"</formula>
    </cfRule>
  </conditionalFormatting>
  <conditionalFormatting sqref="I135:J136 N135:N136">
    <cfRule type="cellIs" priority="38" dxfId="62" operator="equal" stopIfTrue="1">
      <formula>"НЕРАВНЕНИЕ!"</formula>
    </cfRule>
  </conditionalFormatting>
  <conditionalFormatting sqref="L135:M136">
    <cfRule type="cellIs" priority="37" dxfId="62" operator="equal" stopIfTrue="1">
      <formula>"НЕРАВНЕНИЕ!"</formula>
    </cfRule>
  </conditionalFormatting>
  <conditionalFormatting sqref="F138:G139">
    <cfRule type="cellIs" priority="35" dxfId="62" operator="equal" stopIfTrue="1">
      <formula>"НЕРАВНЕНИЕ !"</formula>
    </cfRule>
    <cfRule type="cellIs" priority="36" dxfId="0" operator="equal" stopIfTrue="1">
      <formula>"НЕРАВНЕНИЕ !"</formula>
    </cfRule>
  </conditionalFormatting>
  <conditionalFormatting sqref="I138:J139 N138:N139">
    <cfRule type="cellIs" priority="34" dxfId="62" operator="equal" stopIfTrue="1">
      <formula>"НЕРАВНЕНИЕ !"</formula>
    </cfRule>
  </conditionalFormatting>
  <conditionalFormatting sqref="L138:M139">
    <cfRule type="cellIs" priority="33" dxfId="62" operator="equal" stopIfTrue="1">
      <formula>"НЕРАВНЕНИЕ !"</formula>
    </cfRule>
  </conditionalFormatting>
  <conditionalFormatting sqref="I138:J139 L138:L139 N138:N139 F138:G139">
    <cfRule type="cellIs" priority="32" dxfId="62" operator="notEqual">
      <formula>0</formula>
    </cfRule>
  </conditionalFormatting>
  <conditionalFormatting sqref="I131:J131">
    <cfRule type="cellIs" priority="30" dxfId="58" operator="notEqual" stopIfTrue="1">
      <formula>0</formula>
    </cfRule>
  </conditionalFormatting>
  <conditionalFormatting sqref="L81">
    <cfRule type="cellIs" priority="25" dxfId="58" operator="notEqual" stopIfTrue="1">
      <formula>0</formula>
    </cfRule>
  </conditionalFormatting>
  <conditionalFormatting sqref="N81">
    <cfRule type="cellIs" priority="24" dxfId="58" operator="notEqual" stopIfTrue="1">
      <formula>0</formula>
    </cfRule>
  </conditionalFormatting>
  <conditionalFormatting sqref="L131">
    <cfRule type="cellIs" priority="29" dxfId="58" operator="notEqual" stopIfTrue="1">
      <formula>0</formula>
    </cfRule>
  </conditionalFormatting>
  <conditionalFormatting sqref="N131">
    <cfRule type="cellIs" priority="28" dxfId="58" operator="notEqual" stopIfTrue="1">
      <formula>0</formula>
    </cfRule>
  </conditionalFormatting>
  <conditionalFormatting sqref="F81:G81">
    <cfRule type="cellIs" priority="27" dxfId="58" operator="notEqual" stopIfTrue="1">
      <formula>0</formula>
    </cfRule>
  </conditionalFormatting>
  <conditionalFormatting sqref="I81:J81">
    <cfRule type="cellIs" priority="26" dxfId="58" operator="notEqual" stopIfTrue="1">
      <formula>0</formula>
    </cfRule>
  </conditionalFormatting>
  <conditionalFormatting sqref="B81:D81">
    <cfRule type="cellIs" priority="22" dxfId="63" operator="equal">
      <formula>0</formula>
    </cfRule>
    <cfRule type="cellIs" priority="23" dxfId="59" operator="notEqual" stopIfTrue="1">
      <formula>0</formula>
    </cfRule>
  </conditionalFormatting>
  <conditionalFormatting sqref="G141">
    <cfRule type="cellIs" priority="21" dxfId="61" operator="equal">
      <formula>0</formula>
    </cfRule>
  </conditionalFormatting>
  <conditionalFormatting sqref="F141">
    <cfRule type="cellIs" priority="16" dxfId="61" operator="equal">
      <formula>0</formula>
    </cfRule>
  </conditionalFormatting>
  <conditionalFormatting sqref="J141">
    <cfRule type="cellIs" priority="15" dxfId="61" operator="equal">
      <formula>0</formula>
    </cfRule>
  </conditionalFormatting>
  <conditionalFormatting sqref="I141">
    <cfRule type="cellIs" priority="14" dxfId="61" operator="equal">
      <formula>0</formula>
    </cfRule>
  </conditionalFormatting>
  <conditionalFormatting sqref="L141">
    <cfRule type="cellIs" priority="13" dxfId="61" operator="equal">
      <formula>0</formula>
    </cfRule>
  </conditionalFormatting>
  <conditionalFormatting sqref="N141">
    <cfRule type="cellIs" priority="12" dxfId="61" operator="equal">
      <formula>0</formula>
    </cfRule>
  </conditionalFormatting>
  <conditionalFormatting sqref="I2">
    <cfRule type="cellIs" priority="10" dxfId="61" operator="equal">
      <formula>0</formula>
    </cfRule>
  </conditionalFormatting>
  <conditionalFormatting sqref="G2">
    <cfRule type="cellIs" priority="9" dxfId="61" operator="equal">
      <formula>0</formula>
    </cfRule>
  </conditionalFormatting>
  <conditionalFormatting sqref="Q2:R2">
    <cfRule type="cellIs" priority="1" dxfId="64" operator="between" stopIfTrue="1">
      <formula>1000000000000</formula>
      <formula>9999999999999990</formula>
    </cfRule>
    <cfRule type="cellIs" priority="2" dxfId="65" operator="between" stopIfTrue="1">
      <formula>10000000000</formula>
      <formula>999999999999</formula>
    </cfRule>
    <cfRule type="cellIs" priority="3" dxfId="66" operator="between" stopIfTrue="1">
      <formula>1000000</formula>
      <formula>99999999</formula>
    </cfRule>
    <cfRule type="cellIs" priority="4" dxfId="67" operator="between" stopIfTrue="1">
      <formula>100</formula>
      <formula>9999</formula>
    </cfRule>
  </conditionalFormatting>
  <dataValidations count="3">
    <dataValidation type="whole" allowBlank="1" showInputMessage="1" showErrorMessage="1" error="въведете цяло число" sqref="L11:L131 F11:G131 I11:J131 N11:N131">
      <formula1>-10000000000000000</formula1>
      <formula2>10000000000000000</formula2>
    </dataValidation>
    <dataValidation type="whole" allowBlank="1" showInputMessage="1" showErrorMessage="1" error="Въведи цяло положително число!" sqref="F2">
      <formula1>1</formula1>
      <formula2>9999999999999</formula2>
    </dataValidation>
    <dataValidation type="whole" allowBlank="1" showInputMessage="1" showErrorMessage="1" error="Въведи цяло положително число!" sqref="G2">
      <formula1>1</formula1>
      <formula2>9999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7" r:id="rId3"/>
  <headerFooter>
    <oddHeader>&amp;C&amp;"Times New Roman,Italic"&amp;10- &amp;P / &amp;N -</oddHeader>
  </headerFooter>
  <rowBreaks count="2" manualBreakCount="2">
    <brk id="52" min="1" max="13" man="1"/>
    <brk id="91" min="1" max="13" man="1"/>
  </rowBreaks>
  <ignoredErrors>
    <ignoredError sqref="I2 L2 F2:G2" unlockedFormula="1"/>
    <ignoredError sqref="F10:N10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9"/>
  <sheetViews>
    <sheetView zoomScalePageLayoutView="0" workbookViewId="0" topLeftCell="B1">
      <selection activeCell="J9" sqref="J9"/>
    </sheetView>
  </sheetViews>
  <sheetFormatPr defaultColWidth="9.140625" defaultRowHeight="15"/>
  <cols>
    <col min="2" max="2" width="9.7109375" style="0" customWidth="1"/>
    <col min="3" max="3" width="64.140625" style="0" customWidth="1"/>
    <col min="4" max="4" width="16.140625" style="0" customWidth="1"/>
    <col min="5" max="5" width="16.421875" style="0" customWidth="1"/>
    <col min="6" max="6" width="18.7109375" style="0" customWidth="1"/>
    <col min="7" max="7" width="13.7109375" style="0" customWidth="1"/>
  </cols>
  <sheetData>
    <row r="1" spans="1:256" ht="15.75" thickBot="1">
      <c r="A1" s="453"/>
      <c r="B1" s="453"/>
      <c r="C1" s="453"/>
      <c r="D1" s="453"/>
      <c r="E1" s="453"/>
      <c r="F1" s="453"/>
      <c r="G1" s="453" t="s">
        <v>289</v>
      </c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L1" s="453"/>
      <c r="AM1" s="453"/>
      <c r="AN1" s="453"/>
      <c r="AO1" s="453"/>
      <c r="AP1" s="453"/>
      <c r="AQ1" s="453"/>
      <c r="AR1" s="453"/>
      <c r="AS1" s="453"/>
      <c r="AT1" s="453"/>
      <c r="AU1" s="453"/>
      <c r="AV1" s="453"/>
      <c r="AW1" s="453"/>
      <c r="AX1" s="453"/>
      <c r="AY1" s="453"/>
      <c r="AZ1" s="453"/>
      <c r="BA1" s="453"/>
      <c r="BB1" s="453"/>
      <c r="BC1" s="453"/>
      <c r="BD1" s="453"/>
      <c r="BE1" s="453"/>
      <c r="BF1" s="453"/>
      <c r="BG1" s="453"/>
      <c r="BH1" s="453"/>
      <c r="BI1" s="453"/>
      <c r="BJ1" s="453"/>
      <c r="BK1" s="453"/>
      <c r="BL1" s="453"/>
      <c r="BM1" s="453"/>
      <c r="BN1" s="453"/>
      <c r="BO1" s="453"/>
      <c r="BP1" s="453"/>
      <c r="BQ1" s="453"/>
      <c r="BR1" s="453"/>
      <c r="BS1" s="453"/>
      <c r="BT1" s="453"/>
      <c r="BU1" s="453"/>
      <c r="BV1" s="453"/>
      <c r="BW1" s="453"/>
      <c r="BX1" s="453"/>
      <c r="BY1" s="453"/>
      <c r="BZ1" s="453"/>
      <c r="CA1" s="453"/>
      <c r="CB1" s="453"/>
      <c r="CC1" s="453"/>
      <c r="CD1" s="453"/>
      <c r="CE1" s="453"/>
      <c r="CF1" s="453"/>
      <c r="CG1" s="453"/>
      <c r="CH1" s="453"/>
      <c r="CI1" s="453"/>
      <c r="CJ1" s="453"/>
      <c r="CK1" s="453"/>
      <c r="CL1" s="453"/>
      <c r="CM1" s="453"/>
      <c r="CN1" s="453"/>
      <c r="CO1" s="453"/>
      <c r="CP1" s="453"/>
      <c r="CQ1" s="453"/>
      <c r="CR1" s="453"/>
      <c r="CS1" s="453"/>
      <c r="CT1" s="453"/>
      <c r="CU1" s="453"/>
      <c r="CV1" s="453"/>
      <c r="CW1" s="453"/>
      <c r="CX1" s="453"/>
      <c r="CY1" s="453"/>
      <c r="CZ1" s="453"/>
      <c r="DA1" s="453"/>
      <c r="DB1" s="453"/>
      <c r="DC1" s="453"/>
      <c r="DD1" s="453"/>
      <c r="DE1" s="453"/>
      <c r="DF1" s="453"/>
      <c r="DG1" s="453"/>
      <c r="DH1" s="453"/>
      <c r="DI1" s="453"/>
      <c r="DJ1" s="453"/>
      <c r="DK1" s="453"/>
      <c r="DL1" s="453"/>
      <c r="DM1" s="453"/>
      <c r="DN1" s="453"/>
      <c r="DO1" s="453"/>
      <c r="DP1" s="453"/>
      <c r="DQ1" s="453"/>
      <c r="DR1" s="453"/>
      <c r="DS1" s="453"/>
      <c r="DT1" s="453"/>
      <c r="DU1" s="453"/>
      <c r="DV1" s="453"/>
      <c r="DW1" s="453"/>
      <c r="DX1" s="453"/>
      <c r="DY1" s="453"/>
      <c r="DZ1" s="453"/>
      <c r="EA1" s="453"/>
      <c r="EB1" s="453"/>
      <c r="EC1" s="453"/>
      <c r="ED1" s="453"/>
      <c r="EE1" s="453"/>
      <c r="EF1" s="453"/>
      <c r="EG1" s="453"/>
      <c r="EH1" s="453"/>
      <c r="EI1" s="453"/>
      <c r="EJ1" s="453"/>
      <c r="EK1" s="453"/>
      <c r="EL1" s="453"/>
      <c r="EM1" s="453"/>
      <c r="EN1" s="453"/>
      <c r="EO1" s="453"/>
      <c r="EP1" s="453"/>
      <c r="EQ1" s="453"/>
      <c r="ER1" s="453"/>
      <c r="ES1" s="453"/>
      <c r="ET1" s="453"/>
      <c r="EU1" s="453"/>
      <c r="EV1" s="453"/>
      <c r="EW1" s="453"/>
      <c r="EX1" s="453"/>
      <c r="EY1" s="453"/>
      <c r="EZ1" s="453"/>
      <c r="FA1" s="453"/>
      <c r="FB1" s="453"/>
      <c r="FC1" s="453"/>
      <c r="FD1" s="453"/>
      <c r="FE1" s="453"/>
      <c r="FF1" s="453"/>
      <c r="FG1" s="453"/>
      <c r="FH1" s="453"/>
      <c r="FI1" s="453"/>
      <c r="FJ1" s="453"/>
      <c r="FK1" s="453"/>
      <c r="FL1" s="453"/>
      <c r="FM1" s="453"/>
      <c r="FN1" s="453"/>
      <c r="FO1" s="453"/>
      <c r="FP1" s="453"/>
      <c r="FQ1" s="453"/>
      <c r="FR1" s="453"/>
      <c r="FS1" s="453"/>
      <c r="FT1" s="453"/>
      <c r="FU1" s="453"/>
      <c r="FV1" s="453"/>
      <c r="FW1" s="453"/>
      <c r="FX1" s="453"/>
      <c r="FY1" s="453"/>
      <c r="FZ1" s="453"/>
      <c r="GA1" s="453"/>
      <c r="GB1" s="453"/>
      <c r="GC1" s="453"/>
      <c r="GD1" s="453"/>
      <c r="GE1" s="453"/>
      <c r="GF1" s="453"/>
      <c r="GG1" s="453"/>
      <c r="GH1" s="453"/>
      <c r="GI1" s="453"/>
      <c r="GJ1" s="453"/>
      <c r="GK1" s="453"/>
      <c r="GL1" s="453"/>
      <c r="GM1" s="453"/>
      <c r="GN1" s="453"/>
      <c r="GO1" s="453"/>
      <c r="GP1" s="453"/>
      <c r="GQ1" s="453"/>
      <c r="GR1" s="453"/>
      <c r="GS1" s="453"/>
      <c r="GT1" s="453"/>
      <c r="GU1" s="453"/>
      <c r="GV1" s="453"/>
      <c r="GW1" s="453"/>
      <c r="GX1" s="453"/>
      <c r="GY1" s="453"/>
      <c r="GZ1" s="453"/>
      <c r="HA1" s="453"/>
      <c r="HB1" s="453"/>
      <c r="HC1" s="453"/>
      <c r="HD1" s="453"/>
      <c r="HE1" s="453"/>
      <c r="HF1" s="453"/>
      <c r="HG1" s="453"/>
      <c r="HH1" s="453"/>
      <c r="HI1" s="453"/>
      <c r="HJ1" s="453"/>
      <c r="HK1" s="453"/>
      <c r="HL1" s="453"/>
      <c r="HM1" s="453"/>
      <c r="HN1" s="453"/>
      <c r="HO1" s="453"/>
      <c r="HP1" s="453"/>
      <c r="HQ1" s="453"/>
      <c r="HR1" s="453"/>
      <c r="HS1" s="453"/>
      <c r="HT1" s="453"/>
      <c r="HU1" s="453"/>
      <c r="HV1" s="453"/>
      <c r="HW1" s="453"/>
      <c r="HX1" s="453"/>
      <c r="HY1" s="453"/>
      <c r="HZ1" s="453"/>
      <c r="IA1" s="453"/>
      <c r="IB1" s="453"/>
      <c r="IC1" s="453"/>
      <c r="ID1" s="453"/>
      <c r="IE1" s="453"/>
      <c r="IF1" s="453"/>
      <c r="IG1" s="453"/>
      <c r="IH1" s="453"/>
      <c r="II1" s="453"/>
      <c r="IJ1" s="453"/>
      <c r="IK1" s="453"/>
      <c r="IL1" s="453"/>
      <c r="IM1" s="453"/>
      <c r="IN1" s="453"/>
      <c r="IO1" s="453"/>
      <c r="IP1" s="453"/>
      <c r="IQ1" s="453"/>
      <c r="IR1" s="453"/>
      <c r="IS1" s="453"/>
      <c r="IT1" s="453"/>
      <c r="IU1" s="453"/>
      <c r="IV1" s="453"/>
    </row>
    <row r="2" spans="1:7" ht="79.5" thickBot="1">
      <c r="A2" s="429"/>
      <c r="B2" s="539" t="s">
        <v>252</v>
      </c>
      <c r="C2" s="540"/>
      <c r="D2" s="430" t="s">
        <v>253</v>
      </c>
      <c r="E2" s="430" t="s">
        <v>254</v>
      </c>
      <c r="F2" s="430" t="s">
        <v>255</v>
      </c>
      <c r="G2" s="430" t="s">
        <v>256</v>
      </c>
    </row>
    <row r="3" spans="1:7" ht="19.5" thickBot="1">
      <c r="A3" s="431"/>
      <c r="B3" s="541" t="s">
        <v>257</v>
      </c>
      <c r="C3" s="540"/>
      <c r="D3" s="432">
        <v>2016</v>
      </c>
      <c r="E3" s="433" t="str">
        <f>'Cash-Flow-2016-Leva'!L6</f>
        <v>31.12.2016 г.</v>
      </c>
      <c r="F3" s="433" t="str">
        <f>E3</f>
        <v>31.12.2016 г.</v>
      </c>
      <c r="G3" s="433" t="str">
        <f>F3</f>
        <v>31.12.2016 г.</v>
      </c>
    </row>
    <row r="4" spans="1:7" ht="18.75">
      <c r="A4" s="434" t="s">
        <v>17</v>
      </c>
      <c r="B4" s="542" t="s">
        <v>258</v>
      </c>
      <c r="C4" s="543"/>
      <c r="D4" s="435">
        <f>+D5+D6</f>
        <v>7860329</v>
      </c>
      <c r="E4" s="435">
        <f>+E5+E6</f>
        <v>7810264</v>
      </c>
      <c r="F4" s="435">
        <f>+F5+F6</f>
        <v>0</v>
      </c>
      <c r="G4" s="435">
        <f>+G5+G6</f>
        <v>0</v>
      </c>
    </row>
    <row r="5" spans="1:7" ht="15.75">
      <c r="A5" s="436"/>
      <c r="B5" s="437" t="s">
        <v>259</v>
      </c>
      <c r="C5" s="438" t="s">
        <v>260</v>
      </c>
      <c r="D5" s="439">
        <v>7860329</v>
      </c>
      <c r="E5" s="439">
        <v>7810264</v>
      </c>
      <c r="F5" s="439"/>
      <c r="G5" s="439"/>
    </row>
    <row r="6" spans="1:7" ht="15.75">
      <c r="A6" s="436"/>
      <c r="B6" s="437" t="s">
        <v>261</v>
      </c>
      <c r="C6" s="438" t="s">
        <v>262</v>
      </c>
      <c r="D6" s="439"/>
      <c r="E6" s="439"/>
      <c r="F6" s="439"/>
      <c r="G6" s="439"/>
    </row>
    <row r="7" spans="1:7" ht="18.75">
      <c r="A7" s="436" t="s">
        <v>18</v>
      </c>
      <c r="B7" s="544" t="s">
        <v>263</v>
      </c>
      <c r="C7" s="545"/>
      <c r="D7" s="440">
        <f>+D8+D9</f>
        <v>317864</v>
      </c>
      <c r="E7" s="440">
        <f>+E8+E9</f>
        <v>311828</v>
      </c>
      <c r="F7" s="440">
        <f>+F8+F9</f>
        <v>0</v>
      </c>
      <c r="G7" s="440">
        <f>+G8+G9</f>
        <v>0</v>
      </c>
    </row>
    <row r="8" spans="1:7" ht="24.75" customHeight="1">
      <c r="A8" s="436"/>
      <c r="B8" s="437" t="s">
        <v>259</v>
      </c>
      <c r="C8" s="441" t="s">
        <v>264</v>
      </c>
      <c r="D8" s="439">
        <f>150300+12260+30000</f>
        <v>192560</v>
      </c>
      <c r="E8" s="439">
        <f>149450+12260+27600</f>
        <v>189310</v>
      </c>
      <c r="F8" s="439"/>
      <c r="G8" s="440"/>
    </row>
    <row r="9" spans="1:7" ht="30">
      <c r="A9" s="436"/>
      <c r="B9" s="437" t="s">
        <v>265</v>
      </c>
      <c r="C9" s="438" t="s">
        <v>266</v>
      </c>
      <c r="D9" s="439">
        <v>125304</v>
      </c>
      <c r="E9" s="439">
        <v>122518</v>
      </c>
      <c r="F9" s="439"/>
      <c r="G9" s="440"/>
    </row>
    <row r="10" spans="1:7" ht="18.75">
      <c r="A10" s="436" t="s">
        <v>267</v>
      </c>
      <c r="B10" s="544" t="s">
        <v>268</v>
      </c>
      <c r="C10" s="545"/>
      <c r="D10" s="440">
        <v>86614</v>
      </c>
      <c r="E10" s="440">
        <v>13830</v>
      </c>
      <c r="F10" s="440"/>
      <c r="G10" s="440"/>
    </row>
    <row r="11" spans="1:7" ht="18.75" customHeight="1">
      <c r="A11" s="436" t="s">
        <v>269</v>
      </c>
      <c r="B11" s="546" t="s">
        <v>270</v>
      </c>
      <c r="C11" s="547"/>
      <c r="D11" s="440">
        <f>84154232+20786053+23984259+126399232+20518713+125707019+43848235+3252479+4268578</f>
        <v>452918800</v>
      </c>
      <c r="E11" s="440">
        <f>83839840+20747286+23939886+126399226+20318447+124448202+43057826+3122987+4190210</f>
        <v>450063910</v>
      </c>
      <c r="F11" s="440">
        <v>6199252</v>
      </c>
      <c r="G11" s="440"/>
    </row>
    <row r="12" spans="1:7" ht="21" customHeight="1">
      <c r="A12" s="436" t="s">
        <v>271</v>
      </c>
      <c r="B12" s="548" t="s">
        <v>272</v>
      </c>
      <c r="C12" s="549"/>
      <c r="D12" s="440">
        <f>D13+D14</f>
        <v>36308</v>
      </c>
      <c r="E12" s="440">
        <f>E13+E14</f>
        <v>36308</v>
      </c>
      <c r="F12" s="440">
        <f>F13+F14</f>
        <v>0</v>
      </c>
      <c r="G12" s="440">
        <f>G13+G14</f>
        <v>0</v>
      </c>
    </row>
    <row r="13" spans="1:7" ht="18.75">
      <c r="A13" s="436"/>
      <c r="B13" s="437" t="s">
        <v>261</v>
      </c>
      <c r="C13" s="441" t="s">
        <v>273</v>
      </c>
      <c r="D13" s="439"/>
      <c r="E13" s="439"/>
      <c r="F13" s="440"/>
      <c r="G13" s="440"/>
    </row>
    <row r="14" spans="1:7" ht="29.25" customHeight="1">
      <c r="A14" s="436"/>
      <c r="B14" s="437" t="s">
        <v>274</v>
      </c>
      <c r="C14" s="438" t="s">
        <v>275</v>
      </c>
      <c r="D14" s="439">
        <v>36308</v>
      </c>
      <c r="E14" s="439">
        <v>36308</v>
      </c>
      <c r="F14" s="440"/>
      <c r="G14" s="440"/>
    </row>
    <row r="15" spans="1:7" ht="27.75" customHeight="1">
      <c r="A15" s="436" t="s">
        <v>276</v>
      </c>
      <c r="B15" s="550" t="s">
        <v>277</v>
      </c>
      <c r="C15" s="551"/>
      <c r="D15" s="440">
        <f>+D16</f>
        <v>0</v>
      </c>
      <c r="E15" s="440">
        <f>+E16</f>
        <v>0</v>
      </c>
      <c r="F15" s="440">
        <f>+F16</f>
        <v>0</v>
      </c>
      <c r="G15" s="440">
        <f>+G16</f>
        <v>0</v>
      </c>
    </row>
    <row r="16" spans="1:7" ht="18.75">
      <c r="A16" s="436"/>
      <c r="B16" s="437" t="s">
        <v>261</v>
      </c>
      <c r="C16" s="441" t="s">
        <v>278</v>
      </c>
      <c r="D16" s="440"/>
      <c r="E16" s="440"/>
      <c r="F16" s="439"/>
      <c r="G16" s="440"/>
    </row>
    <row r="17" spans="1:7" ht="39" customHeight="1">
      <c r="A17" s="436" t="s">
        <v>279</v>
      </c>
      <c r="B17" s="552" t="s">
        <v>280</v>
      </c>
      <c r="C17" s="553"/>
      <c r="D17" s="440">
        <f>+D18</f>
        <v>0</v>
      </c>
      <c r="E17" s="440">
        <f>+E18</f>
        <v>0</v>
      </c>
      <c r="F17" s="440">
        <f>+F18</f>
        <v>0</v>
      </c>
      <c r="G17" s="440">
        <f>+G18</f>
        <v>0</v>
      </c>
    </row>
    <row r="18" spans="1:7" ht="18.75">
      <c r="A18" s="436"/>
      <c r="B18" s="437" t="s">
        <v>259</v>
      </c>
      <c r="C18" s="441" t="s">
        <v>281</v>
      </c>
      <c r="D18" s="439"/>
      <c r="E18" s="439"/>
      <c r="F18" s="440"/>
      <c r="G18" s="440"/>
    </row>
    <row r="19" spans="1:7" ht="18.75">
      <c r="A19" s="436" t="s">
        <v>282</v>
      </c>
      <c r="B19" s="552" t="s">
        <v>283</v>
      </c>
      <c r="C19" s="553"/>
      <c r="D19" s="440">
        <f>+D20</f>
        <v>0</v>
      </c>
      <c r="E19" s="440">
        <f>+E20</f>
        <v>0</v>
      </c>
      <c r="F19" s="440">
        <f>+F20</f>
        <v>0</v>
      </c>
      <c r="G19" s="440">
        <f>+G20</f>
        <v>0</v>
      </c>
    </row>
    <row r="20" spans="1:7" ht="15.75">
      <c r="A20" s="436"/>
      <c r="B20" s="437" t="s">
        <v>284</v>
      </c>
      <c r="C20" s="441" t="s">
        <v>285</v>
      </c>
      <c r="D20" s="439"/>
      <c r="E20" s="439"/>
      <c r="F20" s="439"/>
      <c r="G20" s="439"/>
    </row>
    <row r="21" spans="1:7" ht="19.5" thickBot="1">
      <c r="A21" s="436" t="s">
        <v>286</v>
      </c>
      <c r="B21" s="554" t="s">
        <v>287</v>
      </c>
      <c r="C21" s="555"/>
      <c r="D21" s="442">
        <v>140431</v>
      </c>
      <c r="E21" s="442">
        <v>140430</v>
      </c>
      <c r="F21" s="442"/>
      <c r="G21" s="442"/>
    </row>
    <row r="22" spans="1:7" ht="19.5" thickBot="1">
      <c r="A22" s="443"/>
      <c r="B22" s="556" t="s">
        <v>288</v>
      </c>
      <c r="C22" s="540"/>
      <c r="D22" s="444">
        <f>+D4+D7+D10+D11+D12+D15+D17+D19+D21</f>
        <v>461360346</v>
      </c>
      <c r="E22" s="444">
        <f>+E4+E7+E10+E11+E12+E15+E17+E19+E21</f>
        <v>458376570</v>
      </c>
      <c r="F22" s="444">
        <f>+F4+F7+F10+F11+F12+F15+F17+F19+F21</f>
        <v>6199252</v>
      </c>
      <c r="G22" s="444">
        <f>+G4+G7+G10+G11+G12+G15+G17+G19+G21</f>
        <v>0</v>
      </c>
    </row>
    <row r="24" spans="2:6" ht="15.75">
      <c r="B24" s="445"/>
      <c r="C24" s="446"/>
      <c r="D24" s="446"/>
      <c r="E24" s="447"/>
      <c r="F24" s="445"/>
    </row>
    <row r="25" spans="2:6" ht="15.75">
      <c r="B25" s="445"/>
      <c r="C25" s="448"/>
      <c r="D25" s="449"/>
      <c r="E25" s="449"/>
      <c r="F25" s="445"/>
    </row>
    <row r="26" spans="2:6" ht="15.75">
      <c r="B26" s="445"/>
      <c r="C26" s="450"/>
      <c r="D26" s="450"/>
      <c r="E26" s="450"/>
      <c r="F26" s="445"/>
    </row>
    <row r="27" spans="2:6" ht="15.75">
      <c r="B27" s="445"/>
      <c r="C27" s="451"/>
      <c r="D27" s="452"/>
      <c r="E27" s="452"/>
      <c r="F27" s="445"/>
    </row>
    <row r="28" spans="2:6" ht="15.75">
      <c r="B28" s="445"/>
      <c r="C28" s="451"/>
      <c r="D28" s="452"/>
      <c r="E28" s="452"/>
      <c r="F28" s="445"/>
    </row>
    <row r="29" spans="2:6" ht="15">
      <c r="B29" s="445"/>
      <c r="C29" s="445"/>
      <c r="D29" s="445"/>
      <c r="E29" s="445"/>
      <c r="F29" s="445"/>
    </row>
  </sheetData>
  <sheetProtection/>
  <mergeCells count="12">
    <mergeCell ref="B12:C12"/>
    <mergeCell ref="B15:C15"/>
    <mergeCell ref="B17:C17"/>
    <mergeCell ref="B19:C19"/>
    <mergeCell ref="B21:C21"/>
    <mergeCell ref="B22:C22"/>
    <mergeCell ref="B2:C2"/>
    <mergeCell ref="B3:C3"/>
    <mergeCell ref="B4:C4"/>
    <mergeCell ref="B7:C7"/>
    <mergeCell ref="B10:C10"/>
    <mergeCell ref="B11:C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Valentina Antonova</cp:lastModifiedBy>
  <cp:lastPrinted>2016-06-15T11:40:14Z</cp:lastPrinted>
  <dcterms:created xsi:type="dcterms:W3CDTF">2015-12-01T07:17:04Z</dcterms:created>
  <dcterms:modified xsi:type="dcterms:W3CDTF">2017-03-14T14:47:55Z</dcterms:modified>
  <cp:category/>
  <cp:version/>
  <cp:contentType/>
  <cp:contentStatus/>
</cp:coreProperties>
</file>