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000" activeTab="1"/>
  </bookViews>
  <sheets>
    <sheet name="Guidelines" sheetId="1" r:id="rId1"/>
    <sheet name="Cash-Flow-2016-Leva" sheetId="2" r:id="rId2"/>
    <sheet name="Cash-Flow-2016" sheetId="3" r:id="rId3"/>
    <sheet name="Razh_Funkcii" sheetId="4" r:id="rId4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<sst xmlns="http://schemas.openxmlformats.org/spreadsheetml/2006/main" count="532" uniqueCount="360">
  <si>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</si>
  <si>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</si>
  <si>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</si>
  <si>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</si>
  <si>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</si>
  <si>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</si>
  <si>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</si>
  <si>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</si>
  <si>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</si>
  <si>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</si>
  <si>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</si>
  <si>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</si>
  <si>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</si>
  <si>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</si>
  <si>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</si>
  <si>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</si>
  <si>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</si>
  <si>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</si>
  <si>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</si>
  <si>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</si>
  <si>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</si>
  <si>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</si>
  <si>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</si>
  <si>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</si>
  <si>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</si>
  <si>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</si>
  <si>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</si>
  <si>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</si>
  <si>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</si>
  <si>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</si>
  <si>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</si>
  <si>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</si>
  <si>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</si>
  <si>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</si>
  <si>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</si>
  <si>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</si>
  <si>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</si>
  <si>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</si>
  <si>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</si>
  <si>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</si>
  <si>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</si>
  <si>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</si>
  <si>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</si>
  <si>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</si>
  <si>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</si>
  <si>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</si>
  <si>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</si>
  <si>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</si>
  <si>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</si>
  <si>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</si>
  <si>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</si>
  <si>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</si>
  <si>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</si>
  <si>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</si>
  <si>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</si>
  <si>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</si>
  <si>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</si>
  <si>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</si>
  <si>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</si>
  <si>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</si>
  <si>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</si>
  <si>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</si>
  <si>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</si>
  <si>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</si>
  <si>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</si>
  <si>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</si>
  <si>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</si>
  <si>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</si>
  <si>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</si>
  <si>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</si>
  <si>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</si>
  <si>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</si>
  <si>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</si>
  <si>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</si>
  <si>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</si>
  <si>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</si>
  <si>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</si>
  <si>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</si>
  <si>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</si>
  <si>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</si>
  <si>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</si>
  <si>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</si>
  <si>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</si>
  <si>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</si>
  <si>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</si>
  <si>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</si>
  <si>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</si>
  <si>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</si>
  <si>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</si>
  <si>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</si>
  <si>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</si>
  <si>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</si>
  <si>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</si>
  <si>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</si>
  <si>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</si>
  <si>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</si>
  <si>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</si>
  <si>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</si>
  <si>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</si>
  <si>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</si>
  <si>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</si>
  <si>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</si>
  <si>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</si>
  <si>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</si>
  <si>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</si>
  <si>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</si>
  <si>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</si>
  <si>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</si>
  <si>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</si>
  <si>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</si>
  <si>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</si>
  <si>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</si>
  <si>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</si>
  <si>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</si>
  <si>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</si>
  <si>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</si>
  <si>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</si>
  <si>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</si>
  <si>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</si>
  <si>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</si>
  <si>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</si>
  <si>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</si>
  <si>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</si>
  <si>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</si>
  <si>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</si>
  <si>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</si>
  <si>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</si>
  <si>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</si>
  <si>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</si>
  <si>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</si>
  <si>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</si>
  <si>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</si>
  <si>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</si>
  <si>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</si>
  <si>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</si>
  <si>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</si>
  <si>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</si>
  <si>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</si>
  <si>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</si>
  <si>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</si>
  <si>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</si>
  <si>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</si>
  <si>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</si>
  <si>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</si>
  <si>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</si>
  <si>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</si>
  <si>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</si>
  <si>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</si>
  <si>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</si>
  <si>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</si>
  <si>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</si>
  <si>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</si>
  <si>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</si>
  <si>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</si>
  <si>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</si>
  <si>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</si>
  <si>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</si>
  <si>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</si>
  <si>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</si>
  <si>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</si>
  <si>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</si>
  <si>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</si>
  <si>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</si>
  <si>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</si>
  <si>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</si>
  <si>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</si>
  <si>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</si>
  <si>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</si>
  <si>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</si>
  <si>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</si>
  <si>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</si>
  <si>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</si>
  <si>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</si>
  <si>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</si>
  <si>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</si>
  <si>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</si>
  <si>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</si>
  <si>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</si>
  <si>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</si>
  <si>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</si>
  <si>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</si>
  <si>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</si>
  <si>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</si>
  <si>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</si>
  <si>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</si>
  <si>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</si>
  <si>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</si>
  <si>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</si>
  <si>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</si>
  <si>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</si>
  <si>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</si>
  <si>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</si>
  <si>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</si>
  <si>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</si>
  <si>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</si>
  <si>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</si>
  <si>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</si>
  <si>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</si>
  <si>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</si>
  <si>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</si>
  <si>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</si>
  <si>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</si>
  <si>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</si>
  <si>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</si>
  <si>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</si>
  <si>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</si>
  <si>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</si>
  <si>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</si>
  <si>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</si>
  <si>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</si>
  <si>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</si>
  <si>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</si>
  <si>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</si>
  <si>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</si>
  <si>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</si>
  <si>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</si>
  <si>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</si>
  <si>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</si>
  <si>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</si>
  <si>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</si>
  <si>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</si>
  <si>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</si>
  <si>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</si>
  <si>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</si>
  <si>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</si>
  <si>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</si>
  <si>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</si>
  <si>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</si>
  <si>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</si>
  <si>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</si>
  <si>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</si>
  <si>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</si>
  <si>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</si>
  <si>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</si>
  <si>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</si>
  <si>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</si>
  <si>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</si>
  <si>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</si>
  <si>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</si>
  <si>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</si>
  <si>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</si>
  <si>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</si>
  <si>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</si>
  <si>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</si>
  <si>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</si>
  <si>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</si>
  <si>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</si>
  <si>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</si>
  <si>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</si>
  <si>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</si>
  <si>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</si>
  <si>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</si>
  <si>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</si>
  <si>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</si>
  <si>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</si>
  <si>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</si>
  <si>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</si>
  <si>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</si>
  <si>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</si>
  <si>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</si>
  <si>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</si>
  <si>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</si>
  <si>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</si>
  <si>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</si>
  <si>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</si>
  <si>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</si>
  <si>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</si>
  <si>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</si>
  <si>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</si>
  <si>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</si>
  <si>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</si>
  <si>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</si>
  <si>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</si>
  <si>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</si>
  <si>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</si>
  <si>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</si>
  <si>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</si>
  <si>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</si>
  <si>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</si>
  <si>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</si>
  <si>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</si>
  <si>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</si>
  <si>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</si>
  <si>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</si>
  <si>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</si>
  <si>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</si>
  <si>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</si>
  <si>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</si>
  <si>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</si>
  <si>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</si>
  <si>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</si>
  <si>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</si>
  <si>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</si>
  <si>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</si>
  <si>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</si>
  <si>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</si>
  <si>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</si>
  <si>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</si>
  <si>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</si>
  <si>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</si>
  <si>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</si>
  <si>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</si>
  <si>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</si>
  <si>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</si>
  <si>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</si>
  <si>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</si>
  <si>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</si>
  <si>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</si>
  <si>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</si>
  <si>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</si>
  <si>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</si>
  <si>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</si>
  <si>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</si>
  <si>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</si>
  <si>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</si>
  <si>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</si>
  <si>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</si>
  <si>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</si>
  <si>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</si>
  <si>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</si>
  <si>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</si>
  <si>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РАЗПРЕДЕЛЕНИЕ НА РАЗХОДИТЕ ПО ФУНКЦИИ</t>
  </si>
  <si>
    <t>БЮДЖЕТ              Уточнен план</t>
  </si>
  <si>
    <t>БЮДЖЕТ                       Отчет</t>
  </si>
  <si>
    <t>Сметки за средства от Европейския съюз                        Отчет</t>
  </si>
  <si>
    <t xml:space="preserve">Сметки за чужди средства                   Отчет            </t>
  </si>
  <si>
    <t>НАИМЕНОВАНИЕ НА ФУНКЦИИТЕ</t>
  </si>
  <si>
    <t>ОБЩИ ДЪРЖАВНИ СЛУЖБИ</t>
  </si>
  <si>
    <t>Група А)</t>
  </si>
  <si>
    <t>Изпълнителни и законодателни органи</t>
  </si>
  <si>
    <t>Група Б)</t>
  </si>
  <si>
    <t>Общи служби</t>
  </si>
  <si>
    <t>ОТБРАНА И СИГУРНОСТ</t>
  </si>
  <si>
    <t>Отбрана</t>
  </si>
  <si>
    <t>Група Д)</t>
  </si>
  <si>
    <t xml:space="preserve">Защита на населението, управление и дейности при стихийни бедствия и аварии 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</si>
  <si>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</si>
  <si>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</si>
  <si>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</si>
  <si>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</si>
  <si>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</si>
  <si>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</si>
  <si>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Социални помощи и обезщетения</t>
  </si>
  <si>
    <t>Група В)</t>
  </si>
  <si>
    <t>Програми, дейности и служби по социалното осигуряване, подпомагане и заетостта</t>
  </si>
  <si>
    <t>VI.</t>
  </si>
  <si>
    <t>ЖИЛИЩНО СТРОИТЕЛСТВО, БЛАГОУСТРОЙСТВО, КОМУНАЛНО СТОПАНСТВО И ОПАЗВАНЕ НА ОКОЛНАТА СРЕДА</t>
  </si>
  <si>
    <t>Опазване на околната среда</t>
  </si>
  <si>
    <t>VII.</t>
  </si>
  <si>
    <t>ПОЧИВНО ДЕЛО, КУЛТУРА, РЕЛИГИОЗНИ ДЕЙНОСТИ</t>
  </si>
  <si>
    <t>Почивно дело</t>
  </si>
  <si>
    <t>VIII.</t>
  </si>
  <si>
    <t>ИКОНОМИЧЕСКИ ДЕЙНОСТИ И УСЛУГИ</t>
  </si>
  <si>
    <t>Група Е)</t>
  </si>
  <si>
    <t xml:space="preserve"> Други дейности по икономиката</t>
  </si>
  <si>
    <t>IX.</t>
  </si>
  <si>
    <t>РАЗХОДИ НЕКЛАСИФИЦИРАНИ В ДРУГИТЕ ДЕЙНОСТИ</t>
  </si>
  <si>
    <t>ОБЩО РАЗХОДИ ПО ФУНКЦИИ</t>
  </si>
  <si>
    <t>МИНИСТЕРВТО НА ЗДРАВЕОПАЗВАНЕТО</t>
  </si>
  <si>
    <t>(в левове)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</si>
</sst>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0#&quot;-&quot;0#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0"/>
      <name val="Heba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Heb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75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64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38" fillId="32" borderId="0" xfId="56" applyFont="1" applyFill="1" applyAlignment="1" applyProtection="1" quotePrefix="1">
      <alignment vertical="center"/>
      <protection/>
    </xf>
    <xf numFmtId="0" fontId="139" fillId="32" borderId="0" xfId="0" applyFont="1" applyFill="1" applyAlignment="1" applyProtection="1">
      <alignment horizontal="right"/>
      <protection/>
    </xf>
    <xf numFmtId="0" fontId="139" fillId="32" borderId="0" xfId="0" applyFont="1" applyFill="1" applyAlignment="1" applyProtection="1" quotePrefix="1">
      <alignment horizontal="left"/>
      <protection/>
    </xf>
    <xf numFmtId="0" fontId="140" fillId="32" borderId="0" xfId="60" applyFont="1" applyFill="1" applyAlignment="1" applyProtection="1">
      <alignment horizontal="right"/>
      <protection/>
    </xf>
    <xf numFmtId="0" fontId="141" fillId="32" borderId="0" xfId="60" applyFont="1" applyFill="1" applyBorder="1" applyAlignment="1" applyProtection="1">
      <alignment horizontal="center"/>
      <protection/>
    </xf>
    <xf numFmtId="166" fontId="142" fillId="32" borderId="0" xfId="64" applyNumberFormat="1" applyFont="1" applyFill="1" applyAlignment="1" applyProtection="1">
      <alignment/>
      <protection/>
    </xf>
    <xf numFmtId="0" fontId="140" fillId="32" borderId="0" xfId="56" applyFont="1" applyFill="1" applyAlignment="1" applyProtection="1" quotePrefix="1">
      <alignment/>
      <protection/>
    </xf>
    <xf numFmtId="0" fontId="143" fillId="32" borderId="0" xfId="63" applyFont="1" applyFill="1" applyBorder="1" applyAlignment="1" applyProtection="1">
      <alignment horizontal="left"/>
      <protection/>
    </xf>
    <xf numFmtId="0" fontId="144" fillId="32" borderId="0" xfId="63" applyFont="1" applyFill="1" applyBorder="1" applyAlignment="1" applyProtection="1">
      <alignment horizontal="left"/>
      <protection/>
    </xf>
    <xf numFmtId="0" fontId="138" fillId="35" borderId="0" xfId="63" applyFont="1" applyFill="1" applyAlignment="1" applyProtection="1">
      <alignment horizontal="left"/>
      <protection/>
    </xf>
    <xf numFmtId="0" fontId="145" fillId="32" borderId="0" xfId="60" applyFont="1" applyFill="1" applyProtection="1">
      <alignment/>
      <protection/>
    </xf>
    <xf numFmtId="0" fontId="146" fillId="32" borderId="0" xfId="0" applyFont="1" applyFill="1" applyAlignment="1" applyProtection="1">
      <alignment horizontal="center" vertical="center"/>
      <protection/>
    </xf>
    <xf numFmtId="0" fontId="147" fillId="32" borderId="0" xfId="0" applyFont="1" applyFill="1" applyAlignment="1" applyProtection="1">
      <alignment/>
      <protection/>
    </xf>
    <xf numFmtId="166" fontId="148" fillId="32" borderId="13" xfId="0" applyNumberFormat="1" applyFont="1" applyFill="1" applyBorder="1" applyAlignment="1" applyProtection="1" quotePrefix="1">
      <alignment/>
      <protection/>
    </xf>
    <xf numFmtId="0" fontId="13" fillId="32" borderId="0" xfId="63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48" fillId="33" borderId="13" xfId="0" applyNumberFormat="1" applyFont="1" applyFill="1" applyBorder="1" applyAlignment="1" applyProtection="1" quotePrefix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63" applyFont="1" applyFill="1" applyBorder="1" applyAlignment="1" applyProtection="1">
      <alignment horizontal="lef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9" fillId="33" borderId="0" xfId="0" applyFont="1" applyFill="1" applyAlignment="1" applyProtection="1">
      <alignment horizontal="center"/>
      <protection/>
    </xf>
    <xf numFmtId="0" fontId="24" fillId="37" borderId="0" xfId="56" applyFont="1" applyFill="1" applyProtection="1">
      <alignment/>
      <protection/>
    </xf>
    <xf numFmtId="0" fontId="25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 applyProtection="1">
      <alignment vertical="center"/>
      <protection/>
    </xf>
    <xf numFmtId="0" fontId="25" fillId="37" borderId="0" xfId="56" applyFont="1" applyFill="1" applyBorder="1" applyAlignment="1">
      <alignment horizontal="center" vertical="center"/>
      <protection/>
    </xf>
    <xf numFmtId="4" fontId="24" fillId="37" borderId="0" xfId="56" applyNumberFormat="1" applyFont="1" applyFill="1" applyAlignment="1" applyProtection="1">
      <alignment vertical="center"/>
      <protection/>
    </xf>
    <xf numFmtId="4" fontId="24" fillId="0" borderId="0" xfId="56" applyNumberFormat="1" applyFont="1" applyFill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0" xfId="56" applyFont="1" applyFill="1" applyProtection="1">
      <alignment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24" fillId="37" borderId="0" xfId="56" applyFont="1" applyFill="1">
      <alignment/>
      <protection/>
    </xf>
    <xf numFmtId="0" fontId="24" fillId="0" borderId="0" xfId="56" applyFont="1" applyFill="1">
      <alignment/>
      <protection/>
    </xf>
    <xf numFmtId="0" fontId="9" fillId="38" borderId="15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8" fillId="38" borderId="15" xfId="56" applyFont="1" applyFill="1" applyBorder="1" applyAlignment="1">
      <alignment horizontal="right"/>
      <protection/>
    </xf>
    <xf numFmtId="0" fontId="26" fillId="38" borderId="0" xfId="56" applyFont="1" applyFill="1" applyBorder="1">
      <alignment/>
      <protection/>
    </xf>
    <xf numFmtId="167" fontId="8" fillId="38" borderId="0" xfId="56" applyNumberFormat="1" applyFont="1" applyFill="1" applyBorder="1" applyAlignment="1">
      <alignment horizontal="right"/>
      <protection/>
    </xf>
    <xf numFmtId="0" fontId="27" fillId="38" borderId="0" xfId="56" applyFont="1" applyFill="1" applyBorder="1">
      <alignment/>
      <protection/>
    </xf>
    <xf numFmtId="0" fontId="28" fillId="38" borderId="0" xfId="56" applyFont="1" applyFill="1" applyBorder="1">
      <alignment/>
      <protection/>
    </xf>
    <xf numFmtId="0" fontId="27" fillId="38" borderId="16" xfId="56" applyFont="1" applyFill="1" applyBorder="1">
      <alignment/>
      <protection/>
    </xf>
    <xf numFmtId="0" fontId="8" fillId="38" borderId="0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8" fillId="38" borderId="16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42" fillId="38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8" borderId="17" xfId="56" applyFont="1" applyFill="1" applyBorder="1">
      <alignment/>
      <protection/>
    </xf>
    <xf numFmtId="0" fontId="9" fillId="38" borderId="18" xfId="56" applyFont="1" applyFill="1" applyBorder="1">
      <alignment/>
      <protection/>
    </xf>
    <xf numFmtId="0" fontId="29" fillId="38" borderId="18" xfId="56" applyFont="1" applyFill="1" applyBorder="1">
      <alignment/>
      <protection/>
    </xf>
    <xf numFmtId="0" fontId="9" fillId="38" borderId="19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150" fillId="38" borderId="0" xfId="56" applyFont="1" applyFill="1" applyBorder="1">
      <alignment/>
      <protection/>
    </xf>
    <xf numFmtId="0" fontId="150" fillId="38" borderId="0" xfId="56" applyFont="1" applyFill="1" applyBorder="1" quotePrefix="1">
      <alignment/>
      <protection/>
    </xf>
    <xf numFmtId="164" fontId="151" fillId="33" borderId="20" xfId="63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/>
    </xf>
    <xf numFmtId="0" fontId="147" fillId="32" borderId="0" xfId="0" applyFont="1" applyFill="1" applyAlignment="1" applyProtection="1">
      <alignment horizontal="center"/>
      <protection locked="0"/>
    </xf>
    <xf numFmtId="0" fontId="138" fillId="38" borderId="0" xfId="56" applyFont="1" applyFill="1" applyBorder="1">
      <alignment/>
      <protection/>
    </xf>
    <xf numFmtId="0" fontId="9" fillId="32" borderId="23" xfId="56" applyFont="1" applyFill="1" applyBorder="1">
      <alignment/>
      <protection/>
    </xf>
    <xf numFmtId="0" fontId="9" fillId="32" borderId="24" xfId="56" applyFont="1" applyFill="1" applyBorder="1">
      <alignment/>
      <protection/>
    </xf>
    <xf numFmtId="0" fontId="9" fillId="32" borderId="25" xfId="56" applyFont="1" applyFill="1" applyBorder="1">
      <alignment/>
      <protection/>
    </xf>
    <xf numFmtId="0" fontId="142" fillId="38" borderId="16" xfId="56" applyFont="1" applyFill="1" applyBorder="1">
      <alignment/>
      <protection/>
    </xf>
    <xf numFmtId="0" fontId="142" fillId="32" borderId="25" xfId="56" applyFont="1" applyFill="1" applyBorder="1">
      <alignment/>
      <protection/>
    </xf>
    <xf numFmtId="0" fontId="16" fillId="32" borderId="23" xfId="56" applyFont="1" applyFill="1" applyBorder="1">
      <alignment/>
      <protection/>
    </xf>
    <xf numFmtId="171" fontId="16" fillId="32" borderId="23" xfId="56" applyNumberFormat="1" applyFont="1" applyFill="1" applyBorder="1" applyAlignment="1">
      <alignment horizontal="left"/>
      <protection/>
    </xf>
    <xf numFmtId="171" fontId="16" fillId="32" borderId="26" xfId="56" applyNumberFormat="1" applyFont="1" applyFill="1" applyBorder="1" applyAlignment="1">
      <alignment horizontal="left"/>
      <protection/>
    </xf>
    <xf numFmtId="169" fontId="31" fillId="32" borderId="0" xfId="56" applyNumberFormat="1" applyFont="1" applyFill="1" applyBorder="1">
      <alignment/>
      <protection/>
    </xf>
    <xf numFmtId="0" fontId="142" fillId="32" borderId="22" xfId="56" applyFont="1" applyFill="1" applyBorder="1">
      <alignment/>
      <protection/>
    </xf>
    <xf numFmtId="169" fontId="31" fillId="32" borderId="24" xfId="56" applyNumberFormat="1" applyFont="1" applyFill="1" applyBorder="1">
      <alignment/>
      <protection/>
    </xf>
    <xf numFmtId="0" fontId="138" fillId="32" borderId="22" xfId="56" applyFont="1" applyFill="1" applyBorder="1">
      <alignment/>
      <protection/>
    </xf>
    <xf numFmtId="168" fontId="31" fillId="32" borderId="24" xfId="56" applyNumberFormat="1" applyFont="1" applyFill="1" applyBorder="1" applyAlignment="1">
      <alignment horizontal="left"/>
      <protection/>
    </xf>
    <xf numFmtId="173" fontId="152" fillId="39" borderId="27" xfId="0" applyNumberFormat="1" applyFont="1" applyFill="1" applyBorder="1" applyAlignment="1" applyProtection="1" quotePrefix="1">
      <alignment horizontal="center"/>
      <protection/>
    </xf>
    <xf numFmtId="172" fontId="4" fillId="33" borderId="28" xfId="0" applyNumberFormat="1" applyFont="1" applyFill="1" applyBorder="1" applyAlignment="1" applyProtection="1" quotePrefix="1">
      <alignment horizontal="center" wrapText="1"/>
      <protection/>
    </xf>
    <xf numFmtId="171" fontId="4" fillId="33" borderId="29" xfId="0" applyNumberFormat="1" applyFont="1" applyFill="1" applyBorder="1" applyAlignment="1" applyProtection="1" quotePrefix="1">
      <alignment horizontal="center"/>
      <protection/>
    </xf>
    <xf numFmtId="172" fontId="153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170" fontId="22" fillId="33" borderId="0" xfId="56" applyNumberFormat="1" applyFont="1" applyFill="1" applyBorder="1" applyAlignment="1">
      <alignment horizontal="center"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31" xfId="56" applyFont="1" applyFill="1" applyBorder="1">
      <alignment/>
      <protection/>
    </xf>
    <xf numFmtId="167" fontId="8" fillId="38" borderId="24" xfId="56" applyNumberFormat="1" applyFont="1" applyFill="1" applyBorder="1" applyAlignment="1">
      <alignment horizontal="right"/>
      <protection/>
    </xf>
    <xf numFmtId="0" fontId="9" fillId="38" borderId="24" xfId="56" applyFont="1" applyFill="1" applyBorder="1">
      <alignment/>
      <protection/>
    </xf>
    <xf numFmtId="0" fontId="9" fillId="38" borderId="32" xfId="56" applyFont="1" applyFill="1" applyBorder="1">
      <alignment/>
      <protection/>
    </xf>
    <xf numFmtId="164" fontId="140" fillId="33" borderId="20" xfId="56" applyNumberFormat="1" applyFont="1" applyFill="1" applyBorder="1" applyAlignment="1" applyProtection="1">
      <alignment horizontal="center" vertical="center"/>
      <protection locked="0"/>
    </xf>
    <xf numFmtId="0" fontId="142" fillId="40" borderId="33" xfId="56" applyFont="1" applyFill="1" applyBorder="1">
      <alignment/>
      <protection/>
    </xf>
    <xf numFmtId="0" fontId="142" fillId="40" borderId="34" xfId="56" applyFont="1" applyFill="1" applyBorder="1">
      <alignment/>
      <protection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5" fillId="39" borderId="30" xfId="0" applyNumberFormat="1" applyFont="1" applyFill="1" applyBorder="1" applyAlignment="1" applyProtection="1" quotePrefix="1">
      <alignment horizontal="center" wrapText="1"/>
      <protection/>
    </xf>
    <xf numFmtId="171" fontId="155" fillId="39" borderId="27" xfId="0" applyNumberFormat="1" applyFont="1" applyFill="1" applyBorder="1" applyAlignment="1" applyProtection="1" quotePrefix="1">
      <alignment horizontal="center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6" fillId="41" borderId="30" xfId="0" applyNumberFormat="1" applyFont="1" applyFill="1" applyBorder="1" applyAlignment="1" applyProtection="1" quotePrefix="1">
      <alignment horizontal="center" wrapText="1"/>
      <protection/>
    </xf>
    <xf numFmtId="171" fontId="156" fillId="41" borderId="27" xfId="0" applyNumberFormat="1" applyFont="1" applyFill="1" applyBorder="1" applyAlignment="1" applyProtection="1" quotePrefix="1">
      <alignment horizontal="center"/>
      <protection/>
    </xf>
    <xf numFmtId="172" fontId="157" fillId="42" borderId="30" xfId="0" applyNumberFormat="1" applyFont="1" applyFill="1" applyBorder="1" applyAlignment="1" applyProtection="1" quotePrefix="1">
      <alignment horizontal="center" vertical="center" wrapText="1"/>
      <protection/>
    </xf>
    <xf numFmtId="171" fontId="146" fillId="42" borderId="27" xfId="0" applyNumberFormat="1" applyFont="1" applyFill="1" applyBorder="1" applyAlignment="1" applyProtection="1" quotePrefix="1">
      <alignment horizontal="center"/>
      <protection/>
    </xf>
    <xf numFmtId="171" fontId="157" fillId="42" borderId="27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38" borderId="35" xfId="0" applyNumberFormat="1" applyFont="1" applyFill="1" applyBorder="1" applyAlignment="1" applyProtection="1">
      <alignment horizontal="center"/>
      <protection/>
    </xf>
    <xf numFmtId="174" fontId="26" fillId="38" borderId="36" xfId="0" applyNumberFormat="1" applyFont="1" applyFill="1" applyBorder="1" applyAlignment="1" applyProtection="1">
      <alignment horizontal="center"/>
      <protection/>
    </xf>
    <xf numFmtId="174" fontId="158" fillId="38" borderId="35" xfId="0" applyNumberFormat="1" applyFont="1" applyFill="1" applyBorder="1" applyAlignment="1" applyProtection="1">
      <alignment horizontal="center"/>
      <protection/>
    </xf>
    <xf numFmtId="174" fontId="158" fillId="38" borderId="36" xfId="0" applyNumberFormat="1" applyFont="1" applyFill="1" applyBorder="1" applyAlignment="1" applyProtection="1">
      <alignment horizontal="center"/>
      <protection/>
    </xf>
    <xf numFmtId="174" fontId="49" fillId="43" borderId="37" xfId="0" applyNumberFormat="1" applyFont="1" applyFill="1" applyBorder="1" applyAlignment="1" applyProtection="1">
      <alignment horizontal="center"/>
      <protection/>
    </xf>
    <xf numFmtId="174" fontId="49" fillId="43" borderId="38" xfId="0" applyNumberFormat="1" applyFont="1" applyFill="1" applyBorder="1" applyAlignment="1" applyProtection="1">
      <alignment horizontal="center"/>
      <protection/>
    </xf>
    <xf numFmtId="174" fontId="159" fillId="43" borderId="37" xfId="0" applyNumberFormat="1" applyFont="1" applyFill="1" applyBorder="1" applyAlignment="1" applyProtection="1">
      <alignment horizontal="center"/>
      <protection/>
    </xf>
    <xf numFmtId="174" fontId="159" fillId="43" borderId="38" xfId="0" applyNumberFormat="1" applyFont="1" applyFill="1" applyBorder="1" applyAlignment="1" applyProtection="1">
      <alignment horizontal="center"/>
      <protection/>
    </xf>
    <xf numFmtId="174" fontId="50" fillId="44" borderId="39" xfId="0" applyNumberFormat="1" applyFont="1" applyFill="1" applyBorder="1" applyAlignment="1" applyProtection="1">
      <alignment horizontal="center"/>
      <protection/>
    </xf>
    <xf numFmtId="174" fontId="49" fillId="44" borderId="40" xfId="0" applyNumberFormat="1" applyFont="1" applyFill="1" applyBorder="1" applyAlignment="1" applyProtection="1">
      <alignment horizontal="center"/>
      <protection/>
    </xf>
    <xf numFmtId="174" fontId="50" fillId="44" borderId="41" xfId="0" applyNumberFormat="1" applyFont="1" applyFill="1" applyBorder="1" applyAlignment="1" applyProtection="1">
      <alignment horizontal="center"/>
      <protection/>
    </xf>
    <xf numFmtId="174" fontId="49" fillId="44" borderId="42" xfId="0" applyNumberFormat="1" applyFont="1" applyFill="1" applyBorder="1" applyAlignment="1" applyProtection="1">
      <alignment horizontal="center"/>
      <protection/>
    </xf>
    <xf numFmtId="174" fontId="160" fillId="44" borderId="39" xfId="0" applyNumberFormat="1" applyFont="1" applyFill="1" applyBorder="1" applyAlignment="1" applyProtection="1">
      <alignment horizontal="center"/>
      <protection/>
    </xf>
    <xf numFmtId="174" fontId="161" fillId="44" borderId="40" xfId="0" applyNumberFormat="1" applyFont="1" applyFill="1" applyBorder="1" applyAlignment="1" applyProtection="1">
      <alignment horizontal="center"/>
      <protection/>
    </xf>
    <xf numFmtId="174" fontId="160" fillId="44" borderId="41" xfId="0" applyNumberFormat="1" applyFont="1" applyFill="1" applyBorder="1" applyAlignment="1" applyProtection="1">
      <alignment horizontal="center"/>
      <protection/>
    </xf>
    <xf numFmtId="174" fontId="161" fillId="44" borderId="42" xfId="0" applyNumberFormat="1" applyFont="1" applyFill="1" applyBorder="1" applyAlignment="1" applyProtection="1">
      <alignment horizontal="center"/>
      <protection/>
    </xf>
    <xf numFmtId="174" fontId="162" fillId="40" borderId="39" xfId="0" applyNumberFormat="1" applyFont="1" applyFill="1" applyBorder="1" applyAlignment="1" applyProtection="1">
      <alignment horizontal="center"/>
      <protection/>
    </xf>
    <xf numFmtId="174" fontId="163" fillId="40" borderId="40" xfId="0" applyNumberFormat="1" applyFont="1" applyFill="1" applyBorder="1" applyAlignment="1" applyProtection="1">
      <alignment horizontal="center"/>
      <protection/>
    </xf>
    <xf numFmtId="174" fontId="162" fillId="40" borderId="41" xfId="0" applyNumberFormat="1" applyFont="1" applyFill="1" applyBorder="1" applyAlignment="1" applyProtection="1">
      <alignment horizontal="center"/>
      <protection/>
    </xf>
    <xf numFmtId="174" fontId="163" fillId="40" borderId="42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48" fillId="32" borderId="44" xfId="0" applyNumberFormat="1" applyFont="1" applyFill="1" applyBorder="1" applyAlignment="1" applyProtection="1" quotePrefix="1">
      <alignment/>
      <protection/>
    </xf>
    <xf numFmtId="166" fontId="164" fillId="33" borderId="45" xfId="0" applyNumberFormat="1" applyFont="1" applyFill="1" applyBorder="1" applyAlignment="1" applyProtection="1" quotePrefix="1">
      <alignment/>
      <protection/>
    </xf>
    <xf numFmtId="166" fontId="148" fillId="33" borderId="45" xfId="0" applyNumberFormat="1" applyFont="1" applyFill="1" applyBorder="1" applyAlignment="1" applyProtection="1" quotePrefix="1">
      <alignment/>
      <protection/>
    </xf>
    <xf numFmtId="166" fontId="148" fillId="33" borderId="46" xfId="0" applyNumberFormat="1" applyFont="1" applyFill="1" applyBorder="1" applyAlignment="1" applyProtection="1" quotePrefix="1">
      <alignment/>
      <protection/>
    </xf>
    <xf numFmtId="0" fontId="165" fillId="33" borderId="44" xfId="59" applyFont="1" applyFill="1" applyBorder="1" applyProtection="1">
      <alignment/>
      <protection/>
    </xf>
    <xf numFmtId="0" fontId="8" fillId="32" borderId="0" xfId="63" applyFont="1" applyFill="1" applyProtection="1">
      <alignment/>
      <protection/>
    </xf>
    <xf numFmtId="0" fontId="140" fillId="33" borderId="0" xfId="60" applyFont="1" applyFill="1" applyAlignment="1" applyProtection="1">
      <alignment horizontal="right"/>
      <protection/>
    </xf>
    <xf numFmtId="0" fontId="143" fillId="33" borderId="0" xfId="63" applyFont="1" applyFill="1" applyBorder="1" applyAlignment="1" applyProtection="1">
      <alignment horizontal="left"/>
      <protection/>
    </xf>
    <xf numFmtId="0" fontId="154" fillId="33" borderId="0" xfId="0" applyFont="1" applyFill="1" applyBorder="1" applyAlignment="1" applyProtection="1">
      <alignment/>
      <protection/>
    </xf>
    <xf numFmtId="166" fontId="148" fillId="33" borderId="44" xfId="0" applyNumberFormat="1" applyFont="1" applyFill="1" applyBorder="1" applyAlignment="1" applyProtection="1" quotePrefix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42" fillId="32" borderId="20" xfId="0" applyNumberFormat="1" applyFont="1" applyFill="1" applyBorder="1" applyAlignment="1" applyProtection="1">
      <alignment horizontal="center"/>
      <protection/>
    </xf>
    <xf numFmtId="166" fontId="12" fillId="32" borderId="20" xfId="0" applyNumberFormat="1" applyFont="1" applyFill="1" applyBorder="1" applyAlignment="1" applyProtection="1">
      <alignment horizontal="center"/>
      <protection/>
    </xf>
    <xf numFmtId="166" fontId="42" fillId="45" borderId="20" xfId="0" applyNumberFormat="1" applyFont="1" applyFill="1" applyBorder="1" applyAlignment="1" applyProtection="1">
      <alignment horizontal="center"/>
      <protection locked="0"/>
    </xf>
    <xf numFmtId="174" fontId="50" fillId="40" borderId="39" xfId="0" applyNumberFormat="1" applyFont="1" applyFill="1" applyBorder="1" applyAlignment="1" applyProtection="1">
      <alignment horizontal="center"/>
      <protection/>
    </xf>
    <xf numFmtId="174" fontId="49" fillId="40" borderId="40" xfId="0" applyNumberFormat="1" applyFont="1" applyFill="1" applyBorder="1" applyAlignment="1" applyProtection="1">
      <alignment horizontal="center"/>
      <protection/>
    </xf>
    <xf numFmtId="174" fontId="50" fillId="40" borderId="41" xfId="0" applyNumberFormat="1" applyFont="1" applyFill="1" applyBorder="1" applyAlignment="1" applyProtection="1">
      <alignment horizontal="center"/>
      <protection/>
    </xf>
    <xf numFmtId="174" fontId="49" fillId="40" borderId="42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right"/>
      <protection/>
    </xf>
    <xf numFmtId="0" fontId="11" fillId="32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72" fontId="166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6" borderId="0" xfId="64" applyNumberFormat="1" applyFont="1" applyFill="1" applyBorder="1" applyAlignment="1" applyProtection="1">
      <alignment/>
      <protection/>
    </xf>
    <xf numFmtId="38" fontId="9" fillId="46" borderId="0" xfId="64" applyNumberFormat="1" applyFont="1" applyFill="1" applyBorder="1" applyAlignment="1" applyProtection="1">
      <alignment/>
      <protection/>
    </xf>
    <xf numFmtId="0" fontId="165" fillId="33" borderId="0" xfId="59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64" applyNumberFormat="1" applyFont="1" applyFill="1" applyBorder="1" applyAlignment="1" applyProtection="1">
      <alignment/>
      <protection/>
    </xf>
    <xf numFmtId="38" fontId="9" fillId="46" borderId="49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50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49" xfId="64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66" fontId="5" fillId="39" borderId="56" xfId="0" applyNumberFormat="1" applyFont="1" applyFill="1" applyBorder="1" applyAlignment="1" applyProtection="1">
      <alignment horizontal="left"/>
      <protection/>
    </xf>
    <xf numFmtId="166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64" applyNumberFormat="1" applyFont="1" applyFill="1" applyBorder="1" applyAlignment="1" applyProtection="1">
      <alignment/>
      <protection/>
    </xf>
    <xf numFmtId="38" fontId="8" fillId="47" borderId="62" xfId="64" applyNumberFormat="1" applyFont="1" applyFill="1" applyBorder="1" applyAlignment="1" applyProtection="1">
      <alignment/>
      <protection/>
    </xf>
    <xf numFmtId="38" fontId="8" fillId="47" borderId="63" xfId="64" applyNumberFormat="1" applyFont="1" applyFill="1" applyBorder="1" applyAlignment="1" applyProtection="1">
      <alignment/>
      <protection/>
    </xf>
    <xf numFmtId="38" fontId="8" fillId="48" borderId="61" xfId="64" applyNumberFormat="1" applyFont="1" applyFill="1" applyBorder="1" applyAlignment="1" applyProtection="1">
      <alignment/>
      <protection/>
    </xf>
    <xf numFmtId="38" fontId="8" fillId="48" borderId="62" xfId="64" applyNumberFormat="1" applyFont="1" applyFill="1" applyBorder="1" applyAlignment="1" applyProtection="1">
      <alignment/>
      <protection/>
    </xf>
    <xf numFmtId="38" fontId="8" fillId="48" borderId="63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64" applyNumberFormat="1" applyFont="1" applyFill="1" applyBorder="1" applyAlignment="1" applyProtection="1">
      <alignment/>
      <protection/>
    </xf>
    <xf numFmtId="38" fontId="31" fillId="46" borderId="73" xfId="64" applyNumberFormat="1" applyFont="1" applyFill="1" applyBorder="1" applyAlignment="1" applyProtection="1">
      <alignment/>
      <protection/>
    </xf>
    <xf numFmtId="38" fontId="31" fillId="46" borderId="66" xfId="64" applyNumberFormat="1" applyFont="1" applyFill="1" applyBorder="1" applyAlignment="1" applyProtection="1">
      <alignment/>
      <protection/>
    </xf>
    <xf numFmtId="38" fontId="31" fillId="46" borderId="67" xfId="64" applyNumberFormat="1" applyFont="1" applyFill="1" applyBorder="1" applyAlignment="1" applyProtection="1">
      <alignment/>
      <protection/>
    </xf>
    <xf numFmtId="38" fontId="31" fillId="46" borderId="68" xfId="64" applyNumberFormat="1" applyFont="1" applyFill="1" applyBorder="1" applyAlignment="1" applyProtection="1">
      <alignment/>
      <protection/>
    </xf>
    <xf numFmtId="38" fontId="31" fillId="46" borderId="69" xfId="64" applyNumberFormat="1" applyFont="1" applyFill="1" applyBorder="1" applyAlignment="1" applyProtection="1">
      <alignment/>
      <protection/>
    </xf>
    <xf numFmtId="38" fontId="8" fillId="33" borderId="74" xfId="64" applyNumberFormat="1" applyFont="1" applyFill="1" applyBorder="1" applyAlignment="1" applyProtection="1">
      <alignment/>
      <protection/>
    </xf>
    <xf numFmtId="38" fontId="8" fillId="33" borderId="23" xfId="64" applyNumberFormat="1" applyFont="1" applyFill="1" applyBorder="1" applyAlignment="1" applyProtection="1">
      <alignment/>
      <protection/>
    </xf>
    <xf numFmtId="38" fontId="8" fillId="33" borderId="71" xfId="64" applyNumberFormat="1" applyFont="1" applyFill="1" applyBorder="1" applyAlignment="1" applyProtection="1">
      <alignment/>
      <protection/>
    </xf>
    <xf numFmtId="38" fontId="31" fillId="46" borderId="62" xfId="64" applyNumberFormat="1" applyFont="1" applyFill="1" applyBorder="1" applyAlignment="1" applyProtection="1">
      <alignment/>
      <protection/>
    </xf>
    <xf numFmtId="38" fontId="31" fillId="46" borderId="63" xfId="64" applyNumberFormat="1" applyFont="1" applyFill="1" applyBorder="1" applyAlignment="1" applyProtection="1">
      <alignment/>
      <protection/>
    </xf>
    <xf numFmtId="38" fontId="9" fillId="49" borderId="75" xfId="64" applyNumberFormat="1" applyFont="1" applyFill="1" applyBorder="1" applyAlignment="1" applyProtection="1">
      <alignment/>
      <protection/>
    </xf>
    <xf numFmtId="38" fontId="9" fillId="49" borderId="76" xfId="64" applyNumberFormat="1" applyFont="1" applyFill="1" applyBorder="1" applyAlignment="1" applyProtection="1">
      <alignment/>
      <protection/>
    </xf>
    <xf numFmtId="38" fontId="9" fillId="33" borderId="75" xfId="64" applyNumberFormat="1" applyFont="1" applyFill="1" applyBorder="1" applyAlignment="1" applyProtection="1">
      <alignment/>
      <protection/>
    </xf>
    <xf numFmtId="38" fontId="9" fillId="33" borderId="76" xfId="64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64" applyNumberFormat="1" applyFont="1" applyFill="1" applyBorder="1" applyAlignment="1" applyProtection="1">
      <alignment/>
      <protection/>
    </xf>
    <xf numFmtId="38" fontId="9" fillId="33" borderId="77" xfId="64" applyNumberFormat="1" applyFont="1" applyFill="1" applyBorder="1" applyAlignment="1" applyProtection="1">
      <alignment/>
      <protection/>
    </xf>
    <xf numFmtId="0" fontId="45" fillId="33" borderId="78" xfId="63" applyFont="1" applyFill="1" applyBorder="1" applyProtection="1">
      <alignment/>
      <protection/>
    </xf>
    <xf numFmtId="0" fontId="45" fillId="33" borderId="79" xfId="63" applyFont="1" applyFill="1" applyBorder="1" applyProtection="1">
      <alignment/>
      <protection/>
    </xf>
    <xf numFmtId="0" fontId="45" fillId="33" borderId="80" xfId="63" applyFont="1" applyFill="1" applyBorder="1" applyProtection="1">
      <alignment/>
      <protection/>
    </xf>
    <xf numFmtId="0" fontId="45" fillId="33" borderId="81" xfId="63" applyFont="1" applyFill="1" applyBorder="1" applyProtection="1">
      <alignment/>
      <protection/>
    </xf>
    <xf numFmtId="0" fontId="45" fillId="33" borderId="58" xfId="63" applyFont="1" applyFill="1" applyBorder="1" applyProtection="1">
      <alignment/>
      <protection/>
    </xf>
    <xf numFmtId="0" fontId="45" fillId="33" borderId="59" xfId="63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32" borderId="62" xfId="0" applyFont="1" applyFill="1" applyBorder="1" applyAlignment="1" applyProtection="1">
      <alignment horizontal="left"/>
      <protection/>
    </xf>
    <xf numFmtId="175" fontId="167" fillId="33" borderId="20" xfId="0" applyNumberFormat="1" applyFont="1" applyFill="1" applyBorder="1" applyAlignment="1" applyProtection="1">
      <alignment horizontal="center"/>
      <protection locked="0"/>
    </xf>
    <xf numFmtId="175" fontId="167" fillId="33" borderId="64" xfId="0" applyNumberFormat="1" applyFont="1" applyFill="1" applyBorder="1" applyAlignment="1" applyProtection="1">
      <alignment horizontal="center"/>
      <protection/>
    </xf>
    <xf numFmtId="0" fontId="138" fillId="33" borderId="0" xfId="56" applyFont="1" applyFill="1" applyBorder="1">
      <alignment/>
      <protection/>
    </xf>
    <xf numFmtId="0" fontId="3" fillId="32" borderId="62" xfId="0" applyFont="1" applyFill="1" applyBorder="1" applyAlignment="1" applyProtection="1">
      <alignment horizontal="right"/>
      <protection/>
    </xf>
    <xf numFmtId="38" fontId="9" fillId="33" borderId="82" xfId="64" applyNumberFormat="1" applyFont="1" applyFill="1" applyBorder="1" applyAlignment="1" applyProtection="1">
      <alignment/>
      <protection/>
    </xf>
    <xf numFmtId="38" fontId="9" fillId="33" borderId="83" xfId="64" applyNumberFormat="1" applyFont="1" applyFill="1" applyBorder="1" applyAlignment="1" applyProtection="1">
      <alignment/>
      <protection/>
    </xf>
    <xf numFmtId="38" fontId="15" fillId="33" borderId="14" xfId="64" applyNumberFormat="1" applyFont="1" applyFill="1" applyBorder="1" applyAlignment="1" applyProtection="1">
      <alignment/>
      <protection/>
    </xf>
    <xf numFmtId="38" fontId="8" fillId="33" borderId="84" xfId="64" applyNumberFormat="1" applyFont="1" applyFill="1" applyBorder="1" applyAlignment="1" applyProtection="1">
      <alignment/>
      <protection/>
    </xf>
    <xf numFmtId="38" fontId="8" fillId="33" borderId="14" xfId="64" applyNumberFormat="1" applyFont="1" applyFill="1" applyBorder="1" applyAlignment="1" applyProtection="1">
      <alignment/>
      <protection/>
    </xf>
    <xf numFmtId="38" fontId="9" fillId="33" borderId="84" xfId="64" applyNumberFormat="1" applyFont="1" applyFill="1" applyBorder="1" applyAlignment="1" applyProtection="1">
      <alignment/>
      <protection/>
    </xf>
    <xf numFmtId="38" fontId="8" fillId="46" borderId="74" xfId="64" applyNumberFormat="1" applyFont="1" applyFill="1" applyBorder="1" applyAlignment="1" applyProtection="1">
      <alignment/>
      <protection/>
    </xf>
    <xf numFmtId="38" fontId="9" fillId="46" borderId="84" xfId="64" applyNumberFormat="1" applyFont="1" applyFill="1" applyBorder="1" applyAlignment="1" applyProtection="1">
      <alignment/>
      <protection/>
    </xf>
    <xf numFmtId="38" fontId="9" fillId="46" borderId="82" xfId="64" applyNumberFormat="1" applyFont="1" applyFill="1" applyBorder="1" applyAlignment="1" applyProtection="1">
      <alignment/>
      <protection/>
    </xf>
    <xf numFmtId="38" fontId="9" fillId="46" borderId="85" xfId="64" applyNumberFormat="1" applyFont="1" applyFill="1" applyBorder="1" applyAlignment="1" applyProtection="1">
      <alignment/>
      <protection/>
    </xf>
    <xf numFmtId="38" fontId="31" fillId="46" borderId="70" xfId="64" applyNumberFormat="1" applyFont="1" applyFill="1" applyBorder="1" applyAlignment="1" applyProtection="1">
      <alignment/>
      <protection/>
    </xf>
    <xf numFmtId="38" fontId="31" fillId="46" borderId="82" xfId="64" applyNumberFormat="1" applyFont="1" applyFill="1" applyBorder="1" applyAlignment="1" applyProtection="1">
      <alignment/>
      <protection/>
    </xf>
    <xf numFmtId="38" fontId="31" fillId="46" borderId="83" xfId="64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64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66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168" fillId="49" borderId="85" xfId="64" applyNumberFormat="1" applyFont="1" applyFill="1" applyBorder="1" applyAlignment="1" applyProtection="1">
      <alignment/>
      <protection/>
    </xf>
    <xf numFmtId="38" fontId="9" fillId="33" borderId="85" xfId="64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66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/>
    </xf>
    <xf numFmtId="176" fontId="3" fillId="33" borderId="46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 locked="0"/>
    </xf>
    <xf numFmtId="176" fontId="4" fillId="33" borderId="95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 locked="0"/>
    </xf>
    <xf numFmtId="176" fontId="4" fillId="33" borderId="96" xfId="0" applyNumberFormat="1" applyFont="1" applyFill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8" xfId="0" applyNumberFormat="1" applyFont="1" applyFill="1" applyBorder="1" applyAlignment="1" applyProtection="1">
      <alignment/>
      <protection locked="0"/>
    </xf>
    <xf numFmtId="176" fontId="4" fillId="33" borderId="98" xfId="0" applyNumberFormat="1" applyFont="1" applyFill="1" applyBorder="1" applyAlignment="1" applyProtection="1">
      <alignment/>
      <protection locked="0"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3" borderId="45" xfId="0" applyNumberFormat="1" applyFont="1" applyFill="1" applyBorder="1" applyAlignment="1" applyProtection="1">
      <alignment/>
      <protection/>
    </xf>
    <xf numFmtId="176" fontId="4" fillId="33" borderId="46" xfId="0" applyNumberFormat="1" applyFont="1" applyFill="1" applyBorder="1" applyAlignment="1" applyProtection="1">
      <alignment/>
      <protection/>
    </xf>
    <xf numFmtId="176" fontId="3" fillId="46" borderId="92" xfId="0" applyNumberFormat="1" applyFont="1" applyFill="1" applyBorder="1" applyAlignment="1" applyProtection="1">
      <alignment/>
      <protection/>
    </xf>
    <xf numFmtId="176" fontId="4" fillId="46" borderId="92" xfId="0" applyNumberFormat="1" applyFont="1" applyFill="1" applyBorder="1" applyAlignment="1" applyProtection="1">
      <alignment/>
      <protection/>
    </xf>
    <xf numFmtId="176" fontId="4" fillId="46" borderId="93" xfId="0" applyNumberFormat="1" applyFont="1" applyFill="1" applyBorder="1" applyAlignment="1" applyProtection="1">
      <alignment/>
      <protection/>
    </xf>
    <xf numFmtId="176" fontId="3" fillId="46" borderId="94" xfId="0" applyNumberFormat="1" applyFont="1" applyFill="1" applyBorder="1" applyAlignment="1" applyProtection="1">
      <alignment/>
      <protection/>
    </xf>
    <xf numFmtId="176" fontId="4" fillId="46" borderId="94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4" fillId="46" borderId="96" xfId="0" applyNumberFormat="1" applyFont="1" applyFill="1" applyBorder="1" applyAlignment="1" applyProtection="1">
      <alignment/>
      <protection/>
    </xf>
    <xf numFmtId="176" fontId="4" fillId="46" borderId="97" xfId="0" applyNumberFormat="1" applyFont="1" applyFill="1" applyBorder="1" applyAlignment="1" applyProtection="1">
      <alignment/>
      <protection/>
    </xf>
    <xf numFmtId="176" fontId="3" fillId="46" borderId="98" xfId="0" applyNumberFormat="1" applyFont="1" applyFill="1" applyBorder="1" applyAlignment="1" applyProtection="1">
      <alignment/>
      <protection/>
    </xf>
    <xf numFmtId="176" fontId="4" fillId="46" borderId="98" xfId="0" applyNumberFormat="1" applyFont="1" applyFill="1" applyBorder="1" applyAlignment="1" applyProtection="1">
      <alignment/>
      <protection/>
    </xf>
    <xf numFmtId="176" fontId="4" fillId="46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2" fillId="46" borderId="100" xfId="0" applyNumberFormat="1" applyFont="1" applyFill="1" applyBorder="1" applyAlignment="1" applyProtection="1">
      <alignment/>
      <protection locked="0"/>
    </xf>
    <xf numFmtId="176" fontId="12" fillId="46" borderId="100" xfId="0" applyNumberFormat="1" applyFont="1" applyFill="1" applyBorder="1" applyAlignment="1" applyProtection="1">
      <alignment/>
      <protection locked="0"/>
    </xf>
    <xf numFmtId="176" fontId="12" fillId="46" borderId="101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 locked="0"/>
    </xf>
    <xf numFmtId="176" fontId="12" fillId="46" borderId="96" xfId="0" applyNumberFormat="1" applyFont="1" applyFill="1" applyBorder="1" applyAlignment="1" applyProtection="1">
      <alignment/>
      <protection locked="0"/>
    </xf>
    <xf numFmtId="176" fontId="12" fillId="46" borderId="97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 locked="0"/>
    </xf>
    <xf numFmtId="176" fontId="12" fillId="46" borderId="102" xfId="0" applyNumberFormat="1" applyFont="1" applyFill="1" applyBorder="1" applyAlignment="1" applyProtection="1">
      <alignment/>
      <protection locked="0"/>
    </xf>
    <xf numFmtId="176" fontId="12" fillId="46" borderId="103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4" fillId="39" borderId="36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 locked="0"/>
    </xf>
    <xf numFmtId="176" fontId="4" fillId="33" borderId="45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 locked="0"/>
    </xf>
    <xf numFmtId="176" fontId="4" fillId="33" borderId="102" xfId="0" applyNumberFormat="1" applyFont="1" applyFill="1" applyBorder="1" applyAlignment="1" applyProtection="1">
      <alignment/>
      <protection locked="0"/>
    </xf>
    <xf numFmtId="176" fontId="4" fillId="33" borderId="103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 locked="0"/>
    </xf>
    <xf numFmtId="176" fontId="12" fillId="46" borderId="104" xfId="0" applyNumberFormat="1" applyFont="1" applyFill="1" applyBorder="1" applyAlignment="1" applyProtection="1">
      <alignment/>
      <protection locked="0"/>
    </xf>
    <xf numFmtId="176" fontId="12" fillId="46" borderId="104" xfId="58" applyNumberFormat="1" applyFont="1" applyFill="1" applyBorder="1" applyAlignment="1" applyProtection="1">
      <alignment/>
      <protection locked="0"/>
    </xf>
    <xf numFmtId="176" fontId="3" fillId="33" borderId="98" xfId="0" applyNumberFormat="1" applyFont="1" applyFill="1" applyBorder="1" applyAlignment="1" applyProtection="1">
      <alignment/>
      <protection/>
    </xf>
    <xf numFmtId="176" fontId="4" fillId="33" borderId="98" xfId="0" applyNumberFormat="1" applyFont="1" applyFill="1" applyBorder="1" applyAlignment="1" applyProtection="1">
      <alignment/>
      <protection/>
    </xf>
    <xf numFmtId="176" fontId="3" fillId="51" borderId="79" xfId="0" applyNumberFormat="1" applyFont="1" applyFill="1" applyBorder="1" applyAlignment="1" applyProtection="1">
      <alignment/>
      <protection/>
    </xf>
    <xf numFmtId="176" fontId="4" fillId="50" borderId="79" xfId="0" applyNumberFormat="1" applyFont="1" applyFill="1" applyBorder="1" applyAlignment="1" applyProtection="1">
      <alignment/>
      <protection/>
    </xf>
    <xf numFmtId="176" fontId="4" fillId="50" borderId="36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4" fillId="5" borderId="36" xfId="0" applyNumberFormat="1" applyFont="1" applyFill="1" applyBorder="1" applyAlignment="1" applyProtection="1">
      <alignment/>
      <protection/>
    </xf>
    <xf numFmtId="176" fontId="3" fillId="50" borderId="79" xfId="0" applyNumberFormat="1" applyFont="1" applyFill="1" applyBorder="1" applyAlignment="1" applyProtection="1">
      <alignment/>
      <protection/>
    </xf>
    <xf numFmtId="176" fontId="3" fillId="49" borderId="98" xfId="0" applyNumberFormat="1" applyFont="1" applyFill="1" applyBorder="1" applyAlignment="1" applyProtection="1">
      <alignment/>
      <protection/>
    </xf>
    <xf numFmtId="176" fontId="4" fillId="49" borderId="98" xfId="0" applyNumberFormat="1" applyFont="1" applyFill="1" applyBorder="1" applyAlignment="1" applyProtection="1">
      <alignment/>
      <protection/>
    </xf>
    <xf numFmtId="176" fontId="4" fillId="49" borderId="99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76" fontId="4" fillId="33" borderId="105" xfId="0" applyNumberFormat="1" applyFont="1" applyFill="1" applyBorder="1" applyAlignment="1" applyProtection="1">
      <alignment/>
      <protection/>
    </xf>
    <xf numFmtId="176" fontId="4" fillId="33" borderId="106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2" fillId="46" borderId="100" xfId="0" applyNumberFormat="1" applyFont="1" applyFill="1" applyBorder="1" applyAlignment="1" applyProtection="1">
      <alignment/>
      <protection/>
    </xf>
    <xf numFmtId="176" fontId="12" fillId="46" borderId="100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/>
    </xf>
    <xf numFmtId="176" fontId="12" fillId="46" borderId="96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/>
    </xf>
    <xf numFmtId="176" fontId="12" fillId="46" borderId="102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/>
    </xf>
    <xf numFmtId="176" fontId="12" fillId="46" borderId="104" xfId="0" applyNumberFormat="1" applyFont="1" applyFill="1" applyBorder="1" applyAlignment="1" applyProtection="1">
      <alignment/>
      <protection/>
    </xf>
    <xf numFmtId="176" fontId="12" fillId="46" borderId="107" xfId="0" applyNumberFormat="1" applyFont="1" applyFill="1" applyBorder="1" applyAlignment="1" applyProtection="1">
      <alignment/>
      <protection/>
    </xf>
    <xf numFmtId="0" fontId="169" fillId="52" borderId="0" xfId="0" applyFont="1" applyFill="1" applyAlignment="1" applyProtection="1" quotePrefix="1">
      <alignment horizontal="center"/>
      <protection/>
    </xf>
    <xf numFmtId="176" fontId="3" fillId="39" borderId="108" xfId="0" applyNumberFormat="1" applyFont="1" applyFill="1" applyBorder="1" applyAlignment="1" applyProtection="1">
      <alignment/>
      <protection/>
    </xf>
    <xf numFmtId="176" fontId="4" fillId="39" borderId="108" xfId="0" applyNumberFormat="1" applyFont="1" applyFill="1" applyBorder="1" applyAlignment="1" applyProtection="1">
      <alignment/>
      <protection/>
    </xf>
    <xf numFmtId="176" fontId="4" fillId="39" borderId="109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4" fillId="39" borderId="105" xfId="0" applyNumberFormat="1" applyFont="1" applyFill="1" applyBorder="1" applyAlignment="1" applyProtection="1">
      <alignment/>
      <protection/>
    </xf>
    <xf numFmtId="176" fontId="4" fillId="39" borderId="106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20" xfId="56" applyNumberFormat="1" applyFont="1" applyFill="1" applyBorder="1" applyAlignment="1" applyProtection="1">
      <alignment horizontal="center" vertical="center"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61" xfId="58" applyFont="1" applyFill="1" applyBorder="1" applyAlignment="1" applyProtection="1" quotePrefix="1">
      <alignment horizontal="left"/>
      <protection/>
    </xf>
    <xf numFmtId="0" fontId="10" fillId="33" borderId="62" xfId="58" applyFont="1" applyFill="1" applyBorder="1" applyAlignment="1" applyProtection="1" quotePrefix="1">
      <alignment horizontal="left"/>
      <protection/>
    </xf>
    <xf numFmtId="0" fontId="10" fillId="33" borderId="63" xfId="58" applyFont="1" applyFill="1" applyBorder="1" applyAlignment="1" applyProtection="1" quotePrefix="1">
      <alignment horizontal="left"/>
      <protection/>
    </xf>
    <xf numFmtId="0" fontId="3" fillId="33" borderId="70" xfId="58" applyFont="1" applyFill="1" applyBorder="1" applyAlignment="1" applyProtection="1">
      <alignment horizontal="center"/>
      <protection/>
    </xf>
    <xf numFmtId="0" fontId="3" fillId="33" borderId="72" xfId="58" applyFont="1" applyFill="1" applyBorder="1" applyAlignment="1" applyProtection="1">
      <alignment horizontal="center"/>
      <protection/>
    </xf>
    <xf numFmtId="0" fontId="3" fillId="33" borderId="73" xfId="58" applyFont="1" applyFill="1" applyBorder="1" applyAlignment="1" applyProtection="1">
      <alignment horizontal="center"/>
      <protection/>
    </xf>
    <xf numFmtId="38" fontId="8" fillId="46" borderId="74" xfId="64" applyNumberFormat="1" applyFont="1" applyFill="1" applyBorder="1" applyAlignment="1" applyProtection="1">
      <alignment horizontal="center"/>
      <protection/>
    </xf>
    <xf numFmtId="38" fontId="8" fillId="46" borderId="23" xfId="64" applyNumberFormat="1" applyFont="1" applyFill="1" applyBorder="1" applyAlignment="1" applyProtection="1">
      <alignment horizontal="center"/>
      <protection/>
    </xf>
    <xf numFmtId="38" fontId="8" fillId="46" borderId="71" xfId="64" applyNumberFormat="1" applyFont="1" applyFill="1" applyBorder="1" applyAlignment="1" applyProtection="1">
      <alignment horizontal="center"/>
      <protection/>
    </xf>
    <xf numFmtId="38" fontId="9" fillId="46" borderId="84" xfId="64" applyNumberFormat="1" applyFont="1" applyFill="1" applyBorder="1" applyAlignment="1" applyProtection="1">
      <alignment horizontal="center"/>
      <protection/>
    </xf>
    <xf numFmtId="38" fontId="9" fillId="46" borderId="64" xfId="64" applyNumberFormat="1" applyFont="1" applyFill="1" applyBorder="1" applyAlignment="1" applyProtection="1">
      <alignment horizontal="center"/>
      <protection/>
    </xf>
    <xf numFmtId="38" fontId="9" fillId="46" borderId="65" xfId="64" applyNumberFormat="1" applyFont="1" applyFill="1" applyBorder="1" applyAlignment="1" applyProtection="1">
      <alignment horizontal="center"/>
      <protection/>
    </xf>
    <xf numFmtId="38" fontId="9" fillId="46" borderId="82" xfId="64" applyNumberFormat="1" applyFont="1" applyFill="1" applyBorder="1" applyAlignment="1" applyProtection="1">
      <alignment horizontal="center"/>
      <protection/>
    </xf>
    <xf numFmtId="38" fontId="9" fillId="46" borderId="66" xfId="64" applyNumberFormat="1" applyFont="1" applyFill="1" applyBorder="1" applyAlignment="1" applyProtection="1">
      <alignment horizontal="center"/>
      <protection/>
    </xf>
    <xf numFmtId="38" fontId="9" fillId="46" borderId="67" xfId="64" applyNumberFormat="1" applyFont="1" applyFill="1" applyBorder="1" applyAlignment="1" applyProtection="1">
      <alignment horizontal="center"/>
      <protection/>
    </xf>
    <xf numFmtId="38" fontId="9" fillId="46" borderId="85" xfId="64" applyNumberFormat="1" applyFont="1" applyFill="1" applyBorder="1" applyAlignment="1" applyProtection="1">
      <alignment horizontal="center"/>
      <protection/>
    </xf>
    <xf numFmtId="38" fontId="9" fillId="46" borderId="75" xfId="64" applyNumberFormat="1" applyFont="1" applyFill="1" applyBorder="1" applyAlignment="1" applyProtection="1">
      <alignment horizontal="center"/>
      <protection/>
    </xf>
    <xf numFmtId="38" fontId="9" fillId="46" borderId="76" xfId="64" applyNumberFormat="1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74" xfId="58" applyFont="1" applyFill="1" applyBorder="1" applyAlignment="1" applyProtection="1">
      <alignment horizontal="center"/>
      <protection/>
    </xf>
    <xf numFmtId="0" fontId="3" fillId="33" borderId="23" xfId="58" applyFont="1" applyFill="1" applyBorder="1" applyAlignment="1" applyProtection="1">
      <alignment horizontal="center"/>
      <protection/>
    </xf>
    <xf numFmtId="0" fontId="3" fillId="33" borderId="71" xfId="58" applyFont="1" applyFill="1" applyBorder="1" applyAlignment="1" applyProtection="1">
      <alignment horizontal="center"/>
      <protection/>
    </xf>
    <xf numFmtId="38" fontId="31" fillId="46" borderId="61" xfId="64" applyNumberFormat="1" applyFont="1" applyFill="1" applyBorder="1" applyAlignment="1" applyProtection="1">
      <alignment horizontal="center"/>
      <protection/>
    </xf>
    <xf numFmtId="38" fontId="31" fillId="46" borderId="62" xfId="64" applyNumberFormat="1" applyFont="1" applyFill="1" applyBorder="1" applyAlignment="1" applyProtection="1">
      <alignment horizontal="center"/>
      <protection/>
    </xf>
    <xf numFmtId="38" fontId="31" fillId="46" borderId="63" xfId="64" applyNumberFormat="1" applyFont="1" applyFill="1" applyBorder="1" applyAlignment="1" applyProtection="1">
      <alignment horizontal="center"/>
      <protection/>
    </xf>
    <xf numFmtId="38" fontId="8" fillId="33" borderId="74" xfId="64" applyNumberFormat="1" applyFont="1" applyFill="1" applyBorder="1" applyAlignment="1" applyProtection="1">
      <alignment horizontal="center"/>
      <protection/>
    </xf>
    <xf numFmtId="38" fontId="8" fillId="33" borderId="23" xfId="64" applyNumberFormat="1" applyFont="1" applyFill="1" applyBorder="1" applyAlignment="1" applyProtection="1">
      <alignment horizontal="center"/>
      <protection/>
    </xf>
    <xf numFmtId="38" fontId="8" fillId="33" borderId="71" xfId="64" applyNumberFormat="1" applyFont="1" applyFill="1" applyBorder="1" applyAlignment="1" applyProtection="1">
      <alignment horizontal="center"/>
      <protection/>
    </xf>
    <xf numFmtId="3" fontId="11" fillId="33" borderId="85" xfId="58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76" xfId="58" applyNumberFormat="1" applyFont="1" applyFill="1" applyBorder="1" applyAlignment="1" applyProtection="1">
      <alignment horizontal="center"/>
      <protection/>
    </xf>
    <xf numFmtId="0" fontId="5" fillId="39" borderId="90" xfId="58" applyFont="1" applyFill="1" applyBorder="1" applyAlignment="1" applyProtection="1">
      <alignment horizontal="left"/>
      <protection/>
    </xf>
    <xf numFmtId="0" fontId="5" fillId="39" borderId="54" xfId="58" applyFont="1" applyFill="1" applyBorder="1" applyAlignment="1" applyProtection="1">
      <alignment horizontal="left"/>
      <protection/>
    </xf>
    <xf numFmtId="0" fontId="5" fillId="39" borderId="55" xfId="58" applyFont="1" applyFill="1" applyBorder="1" applyAlignment="1" applyProtection="1">
      <alignment horizontal="left"/>
      <protection/>
    </xf>
    <xf numFmtId="166" fontId="5" fillId="39" borderId="89" xfId="58" applyNumberFormat="1" applyFont="1" applyFill="1" applyBorder="1" applyAlignment="1" applyProtection="1">
      <alignment horizontal="left"/>
      <protection/>
    </xf>
    <xf numFmtId="166" fontId="5" fillId="39" borderId="56" xfId="58" applyNumberFormat="1" applyFont="1" applyFill="1" applyBorder="1" applyAlignment="1" applyProtection="1">
      <alignment horizontal="left"/>
      <protection/>
    </xf>
    <xf numFmtId="166" fontId="5" fillId="39" borderId="57" xfId="58" applyNumberFormat="1" applyFont="1" applyFill="1" applyBorder="1" applyAlignment="1" applyProtection="1">
      <alignment horizontal="left"/>
      <protection/>
    </xf>
    <xf numFmtId="38" fontId="15" fillId="33" borderId="14" xfId="64" applyNumberFormat="1" applyFont="1" applyFill="1" applyBorder="1" applyAlignment="1" applyProtection="1">
      <alignment horizontal="left"/>
      <protection/>
    </xf>
    <xf numFmtId="38" fontId="15" fillId="33" borderId="49" xfId="64" applyNumberFormat="1" applyFont="1" applyFill="1" applyBorder="1" applyAlignment="1" applyProtection="1">
      <alignment horizontal="left"/>
      <protection/>
    </xf>
    <xf numFmtId="38" fontId="8" fillId="33" borderId="84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14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9" fillId="33" borderId="82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179" fontId="143" fillId="33" borderId="20" xfId="60" applyNumberFormat="1" applyFont="1" applyFill="1" applyBorder="1" applyAlignment="1" applyProtection="1">
      <alignment horizontal="center" vertical="center"/>
      <protection locked="0"/>
    </xf>
    <xf numFmtId="179" fontId="15" fillId="33" borderId="20" xfId="60" applyNumberFormat="1" applyFont="1" applyFill="1" applyBorder="1" applyAlignment="1" applyProtection="1">
      <alignment horizontal="center" vertical="center"/>
      <protection/>
    </xf>
    <xf numFmtId="0" fontId="146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65" fillId="32" borderId="0" xfId="0" applyNumberFormat="1" applyFont="1" applyFill="1" applyBorder="1" applyAlignment="1" applyProtection="1">
      <alignment horizontal="right"/>
      <protection/>
    </xf>
    <xf numFmtId="166" fontId="12" fillId="45" borderId="20" xfId="0" applyNumberFormat="1" applyFont="1" applyFill="1" applyBorder="1" applyAlignment="1" applyProtection="1">
      <alignment horizontal="center"/>
      <protection locked="0"/>
    </xf>
    <xf numFmtId="166" fontId="12" fillId="45" borderId="48" xfId="0" applyNumberFormat="1" applyFont="1" applyFill="1" applyBorder="1" applyAlignment="1" applyProtection="1">
      <alignment horizontal="center"/>
      <protection locked="0"/>
    </xf>
    <xf numFmtId="168" fontId="170" fillId="32" borderId="0" xfId="56" applyNumberFormat="1" applyFont="1" applyFill="1" applyBorder="1" applyAlignment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17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9" fillId="32" borderId="91" xfId="56" applyFont="1" applyFill="1" applyBorder="1">
      <alignment/>
      <protection/>
    </xf>
    <xf numFmtId="170" fontId="171" fillId="32" borderId="26" xfId="56" applyNumberFormat="1" applyFont="1" applyFill="1" applyBorder="1" applyAlignment="1">
      <alignment horizontal="center"/>
      <protection/>
    </xf>
    <xf numFmtId="0" fontId="19" fillId="32" borderId="43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169" fontId="170" fillId="38" borderId="0" xfId="56" applyNumberFormat="1" applyFont="1" applyFill="1" applyBorder="1">
      <alignment/>
      <protection/>
    </xf>
    <xf numFmtId="0" fontId="16" fillId="32" borderId="91" xfId="56" applyFont="1" applyFill="1" applyBorder="1">
      <alignment/>
      <protection/>
    </xf>
    <xf numFmtId="0" fontId="16" fillId="32" borderId="21" xfId="56" applyFont="1" applyFill="1" applyBorder="1">
      <alignment/>
      <protection/>
    </xf>
    <xf numFmtId="0" fontId="16" fillId="32" borderId="0" xfId="56" applyFont="1" applyFill="1" applyBorder="1">
      <alignment/>
      <protection/>
    </xf>
    <xf numFmtId="0" fontId="16" fillId="32" borderId="43" xfId="56" applyFont="1" applyFill="1" applyBorder="1">
      <alignment/>
      <protection/>
    </xf>
    <xf numFmtId="0" fontId="16" fillId="32" borderId="24" xfId="56" applyFont="1" applyFill="1" applyBorder="1">
      <alignment/>
      <protection/>
    </xf>
    <xf numFmtId="0" fontId="8" fillId="40" borderId="110" xfId="56" applyFont="1" applyFill="1" applyBorder="1">
      <alignment/>
      <protection/>
    </xf>
    <xf numFmtId="183" fontId="5" fillId="0" borderId="111" xfId="61" applyNumberFormat="1" applyFont="1" applyFill="1" applyBorder="1" applyAlignment="1" applyProtection="1" quotePrefix="1">
      <alignment horizontal="center" vertical="center"/>
      <protection/>
    </xf>
    <xf numFmtId="0" fontId="9" fillId="0" borderId="112" xfId="56" applyFont="1" applyBorder="1" applyAlignment="1">
      <alignment horizontal="center" vertical="center" wrapText="1"/>
      <protection/>
    </xf>
    <xf numFmtId="0" fontId="68" fillId="0" borderId="112" xfId="57" applyFont="1" applyBorder="1" applyAlignment="1" applyProtection="1" quotePrefix="1">
      <alignment horizontal="center" vertical="center"/>
      <protection/>
    </xf>
    <xf numFmtId="0" fontId="9" fillId="0" borderId="112" xfId="56" applyFont="1" applyBorder="1" applyAlignment="1">
      <alignment horizontal="center" vertical="center"/>
      <protection/>
    </xf>
    <xf numFmtId="0" fontId="9" fillId="0" borderId="112" xfId="56" applyFont="1" applyBorder="1" applyAlignment="1" applyProtection="1">
      <alignment horizontal="center" vertical="center"/>
      <protection locked="0"/>
    </xf>
    <xf numFmtId="183" fontId="69" fillId="44" borderId="50" xfId="61" applyNumberFormat="1" applyFont="1" applyFill="1" applyBorder="1" applyAlignment="1" applyProtection="1">
      <alignment horizontal="center" vertical="center"/>
      <protection/>
    </xf>
    <xf numFmtId="3" fontId="72" fillId="0" borderId="78" xfId="57" applyNumberFormat="1" applyFont="1" applyBorder="1" applyAlignment="1" applyProtection="1">
      <alignment vertical="center"/>
      <protection/>
    </xf>
    <xf numFmtId="183" fontId="69" fillId="44" borderId="14" xfId="61" applyNumberFormat="1" applyFont="1" applyFill="1" applyBorder="1" applyAlignment="1" applyProtection="1">
      <alignment horizontal="center" vertical="center"/>
      <protection/>
    </xf>
    <xf numFmtId="0" fontId="73" fillId="44" borderId="14" xfId="57" applyFont="1" applyFill="1" applyBorder="1" applyAlignment="1" applyProtection="1">
      <alignment vertical="center" wrapText="1"/>
      <protection/>
    </xf>
    <xf numFmtId="0" fontId="73" fillId="44" borderId="49" xfId="57" applyFont="1" applyFill="1" applyBorder="1" applyAlignment="1" applyProtection="1">
      <alignment vertical="center" wrapText="1"/>
      <protection/>
    </xf>
    <xf numFmtId="3" fontId="74" fillId="0" borderId="104" xfId="57" applyNumberFormat="1" applyFont="1" applyBorder="1" applyAlignment="1" applyProtection="1">
      <alignment vertical="center"/>
      <protection/>
    </xf>
    <xf numFmtId="3" fontId="72" fillId="0" borderId="104" xfId="57" applyNumberFormat="1" applyFont="1" applyBorder="1" applyAlignment="1" applyProtection="1">
      <alignment vertical="center"/>
      <protection/>
    </xf>
    <xf numFmtId="0" fontId="73" fillId="44" borderId="49" xfId="57" applyFont="1" applyFill="1" applyBorder="1" applyAlignment="1" applyProtection="1" quotePrefix="1">
      <alignment vertical="center" wrapText="1"/>
      <protection/>
    </xf>
    <xf numFmtId="3" fontId="72" fillId="0" borderId="27" xfId="57" applyNumberFormat="1" applyFont="1" applyBorder="1" applyAlignment="1" applyProtection="1">
      <alignment vertical="center"/>
      <protection/>
    </xf>
    <xf numFmtId="165" fontId="4" fillId="0" borderId="111" xfId="61" applyNumberFormat="1" applyFont="1" applyFill="1" applyBorder="1" applyAlignment="1" applyProtection="1">
      <alignment horizontal="right" vertical="center"/>
      <protection/>
    </xf>
    <xf numFmtId="3" fontId="5" fillId="0" borderId="112" xfId="57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3" fillId="0" borderId="0" xfId="62" applyFont="1" applyFill="1" applyBorder="1" applyAlignment="1">
      <alignment horizontal="center"/>
    </xf>
    <xf numFmtId="0" fontId="3" fillId="0" borderId="0" xfId="62" applyFont="1" applyFill="1" applyBorder="1" applyAlignment="1">
      <alignment wrapText="1" shrinkToFit="1"/>
    </xf>
    <xf numFmtId="3" fontId="3" fillId="0" borderId="0" xfId="62" applyNumberFormat="1" applyFont="1" applyFill="1" applyBorder="1" applyAlignment="1">
      <alignment horizontal="right"/>
    </xf>
    <xf numFmtId="176" fontId="4" fillId="32" borderId="10" xfId="58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69" fontId="170" fillId="33" borderId="0" xfId="56" applyNumberFormat="1" applyFont="1" applyFill="1" applyBorder="1" applyAlignment="1">
      <alignment horizontal="center"/>
      <protection/>
    </xf>
    <xf numFmtId="168" fontId="170" fillId="32" borderId="0" xfId="56" applyNumberFormat="1" applyFont="1" applyFill="1" applyBorder="1" applyAlignment="1">
      <alignment horizontal="center"/>
      <protection/>
    </xf>
    <xf numFmtId="170" fontId="170" fillId="32" borderId="23" xfId="56" applyNumberFormat="1" applyFont="1" applyFill="1" applyBorder="1" applyAlignment="1">
      <alignment horizontal="center"/>
      <protection/>
    </xf>
    <xf numFmtId="169" fontId="8" fillId="33" borderId="0" xfId="56" applyNumberFormat="1" applyFont="1" applyFill="1" applyBorder="1" applyAlignment="1">
      <alignment horizontal="left"/>
      <protection/>
    </xf>
    <xf numFmtId="170" fontId="8" fillId="33" borderId="0" xfId="56" applyNumberFormat="1" applyFont="1" applyFill="1" applyBorder="1" applyAlignment="1">
      <alignment horizontal="left"/>
      <protection/>
    </xf>
    <xf numFmtId="169" fontId="170" fillId="33" borderId="0" xfId="56" applyNumberFormat="1" applyFont="1" applyFill="1" applyBorder="1" applyAlignment="1">
      <alignment horizontal="center"/>
      <protection/>
    </xf>
    <xf numFmtId="170" fontId="170" fillId="38" borderId="0" xfId="56" applyNumberFormat="1" applyFont="1" applyFill="1" applyBorder="1" applyAlignment="1">
      <alignment horizontal="center"/>
      <protection/>
    </xf>
    <xf numFmtId="0" fontId="140" fillId="33" borderId="47" xfId="56" applyFont="1" applyFill="1" applyBorder="1" applyAlignment="1" applyProtection="1" quotePrefix="1">
      <alignment horizontal="center" vertical="center"/>
      <protection locked="0"/>
    </xf>
    <xf numFmtId="0" fontId="140" fillId="33" borderId="62" xfId="56" applyFont="1" applyFill="1" applyBorder="1" applyAlignment="1" applyProtection="1" quotePrefix="1">
      <alignment horizontal="center" vertical="center"/>
      <protection locked="0"/>
    </xf>
    <xf numFmtId="0" fontId="140" fillId="33" borderId="48" xfId="56" applyFont="1" applyFill="1" applyBorder="1" applyAlignment="1" applyProtection="1" quotePrefix="1">
      <alignment horizontal="center" vertical="center"/>
      <protection locked="0"/>
    </xf>
    <xf numFmtId="0" fontId="165" fillId="33" borderId="14" xfId="59" applyFont="1" applyFill="1" applyBorder="1" applyAlignment="1" applyProtection="1">
      <alignment horizontal="center"/>
      <protection/>
    </xf>
    <xf numFmtId="0" fontId="165" fillId="33" borderId="0" xfId="59" applyFont="1" applyFill="1" applyBorder="1" applyAlignment="1" applyProtection="1">
      <alignment horizontal="center"/>
      <protection/>
    </xf>
    <xf numFmtId="0" fontId="165" fillId="33" borderId="49" xfId="59" applyFont="1" applyFill="1" applyBorder="1" applyAlignment="1" applyProtection="1">
      <alignment horizontal="center"/>
      <protection/>
    </xf>
    <xf numFmtId="0" fontId="165" fillId="52" borderId="44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30" fillId="33" borderId="47" xfId="52" applyFill="1" applyBorder="1" applyAlignment="1" applyProtection="1">
      <alignment horizontal="center"/>
      <protection locked="0"/>
    </xf>
    <xf numFmtId="0" fontId="144" fillId="33" borderId="62" xfId="63" applyFont="1" applyFill="1" applyBorder="1" applyAlignment="1" applyProtection="1">
      <alignment horizontal="center"/>
      <protection locked="0"/>
    </xf>
    <xf numFmtId="0" fontId="144" fillId="33" borderId="48" xfId="63" applyFont="1" applyFill="1" applyBorder="1" applyAlignment="1" applyProtection="1">
      <alignment horizontal="center"/>
      <protection locked="0"/>
    </xf>
    <xf numFmtId="164" fontId="130" fillId="33" borderId="47" xfId="52" applyNumberFormat="1" applyFill="1" applyBorder="1" applyAlignment="1" applyProtection="1">
      <alignment horizontal="center" vertical="center"/>
      <protection locked="0"/>
    </xf>
    <xf numFmtId="164" fontId="144" fillId="33" borderId="48" xfId="56" applyNumberFormat="1" applyFont="1" applyFill="1" applyBorder="1" applyAlignment="1" applyProtection="1">
      <alignment horizontal="center" vertical="center"/>
      <protection locked="0"/>
    </xf>
    <xf numFmtId="178" fontId="172" fillId="48" borderId="47" xfId="56" applyNumberFormat="1" applyFont="1" applyFill="1" applyBorder="1" applyAlignment="1" applyProtection="1">
      <alignment horizontal="center" vertical="center"/>
      <protection locked="0"/>
    </xf>
    <xf numFmtId="178" fontId="172" fillId="48" borderId="48" xfId="56" applyNumberFormat="1" applyFont="1" applyFill="1" applyBorder="1" applyAlignment="1" applyProtection="1">
      <alignment horizontal="center" vertical="center"/>
      <protection locked="0"/>
    </xf>
    <xf numFmtId="0" fontId="173" fillId="32" borderId="0" xfId="58" applyFont="1" applyFill="1" applyBorder="1" applyAlignment="1" applyProtection="1">
      <alignment horizontal="center"/>
      <protection/>
    </xf>
    <xf numFmtId="177" fontId="139" fillId="32" borderId="0" xfId="58" applyNumberFormat="1" applyFont="1" applyFill="1" applyBorder="1" applyAlignment="1" applyProtection="1">
      <alignment horizontal="center"/>
      <protection/>
    </xf>
    <xf numFmtId="0" fontId="10" fillId="39" borderId="113" xfId="56" applyFont="1" applyFill="1" applyBorder="1" applyAlignment="1" applyProtection="1">
      <alignment horizontal="center" vertical="center"/>
      <protection/>
    </xf>
    <xf numFmtId="0" fontId="10" fillId="39" borderId="80" xfId="56" applyFont="1" applyFill="1" applyBorder="1" applyAlignment="1" applyProtection="1">
      <alignment horizontal="center" vertical="center"/>
      <protection/>
    </xf>
    <xf numFmtId="0" fontId="10" fillId="39" borderId="81" xfId="56" applyFont="1" applyFill="1" applyBorder="1" applyAlignment="1" applyProtection="1">
      <alignment horizontal="center" vertical="center"/>
      <protection/>
    </xf>
    <xf numFmtId="0" fontId="10" fillId="33" borderId="61" xfId="58" applyFont="1" applyFill="1" applyBorder="1" applyAlignment="1" applyProtection="1">
      <alignment horizontal="center" vertical="center" wrapText="1"/>
      <protection/>
    </xf>
    <xf numFmtId="0" fontId="10" fillId="33" borderId="62" xfId="58" applyFont="1" applyFill="1" applyBorder="1" applyAlignment="1" applyProtection="1">
      <alignment horizontal="center" vertical="center" wrapText="1"/>
      <protection/>
    </xf>
    <xf numFmtId="0" fontId="10" fillId="33" borderId="63" xfId="58" applyFont="1" applyFill="1" applyBorder="1" applyAlignment="1" applyProtection="1">
      <alignment horizontal="center" vertical="center" wrapText="1"/>
      <protection/>
    </xf>
    <xf numFmtId="38" fontId="9" fillId="33" borderId="84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82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83" xfId="64" applyNumberFormat="1" applyFont="1" applyFill="1" applyBorder="1" applyAlignment="1" applyProtection="1">
      <alignment horizontal="center"/>
      <protection/>
    </xf>
    <xf numFmtId="38" fontId="9" fillId="33" borderId="68" xfId="64" applyNumberFormat="1" applyFont="1" applyFill="1" applyBorder="1" applyAlignment="1" applyProtection="1">
      <alignment horizontal="center"/>
      <protection/>
    </xf>
    <xf numFmtId="38" fontId="9" fillId="33" borderId="69" xfId="64" applyNumberFormat="1" applyFont="1" applyFill="1" applyBorder="1" applyAlignment="1" applyProtection="1">
      <alignment horizontal="center"/>
      <protection/>
    </xf>
    <xf numFmtId="38" fontId="8" fillId="48" borderId="61" xfId="64" applyNumberFormat="1" applyFont="1" applyFill="1" applyBorder="1" applyAlignment="1" applyProtection="1">
      <alignment horizontal="center"/>
      <protection/>
    </xf>
    <xf numFmtId="38" fontId="8" fillId="48" borderId="62" xfId="64" applyNumberFormat="1" applyFont="1" applyFill="1" applyBorder="1" applyAlignment="1" applyProtection="1">
      <alignment horizontal="center"/>
      <protection/>
    </xf>
    <xf numFmtId="38" fontId="8" fillId="48" borderId="63" xfId="64" applyNumberFormat="1" applyFont="1" applyFill="1" applyBorder="1" applyAlignment="1" applyProtection="1">
      <alignment horizontal="center"/>
      <protection/>
    </xf>
    <xf numFmtId="38" fontId="31" fillId="46" borderId="70" xfId="64" applyNumberFormat="1" applyFont="1" applyFill="1" applyBorder="1" applyAlignment="1" applyProtection="1">
      <alignment horizontal="center"/>
      <protection/>
    </xf>
    <xf numFmtId="38" fontId="31" fillId="46" borderId="72" xfId="64" applyNumberFormat="1" applyFont="1" applyFill="1" applyBorder="1" applyAlignment="1" applyProtection="1">
      <alignment horizontal="center"/>
      <protection/>
    </xf>
    <xf numFmtId="38" fontId="31" fillId="46" borderId="73" xfId="64" applyNumberFormat="1" applyFont="1" applyFill="1" applyBorder="1" applyAlignment="1" applyProtection="1">
      <alignment horizontal="center"/>
      <protection/>
    </xf>
    <xf numFmtId="38" fontId="31" fillId="46" borderId="82" xfId="64" applyNumberFormat="1" applyFont="1" applyFill="1" applyBorder="1" applyAlignment="1" applyProtection="1">
      <alignment horizontal="center"/>
      <protection/>
    </xf>
    <xf numFmtId="38" fontId="31" fillId="46" borderId="66" xfId="64" applyNumberFormat="1" applyFont="1" applyFill="1" applyBorder="1" applyAlignment="1" applyProtection="1">
      <alignment horizontal="center"/>
      <protection/>
    </xf>
    <xf numFmtId="38" fontId="31" fillId="46" borderId="67" xfId="64" applyNumberFormat="1" applyFont="1" applyFill="1" applyBorder="1" applyAlignment="1" applyProtection="1">
      <alignment horizontal="center"/>
      <protection/>
    </xf>
    <xf numFmtId="38" fontId="31" fillId="46" borderId="83" xfId="64" applyNumberFormat="1" applyFont="1" applyFill="1" applyBorder="1" applyAlignment="1" applyProtection="1">
      <alignment horizontal="center"/>
      <protection/>
    </xf>
    <xf numFmtId="38" fontId="31" fillId="46" borderId="68" xfId="64" applyNumberFormat="1" applyFont="1" applyFill="1" applyBorder="1" applyAlignment="1" applyProtection="1">
      <alignment horizontal="center"/>
      <protection/>
    </xf>
    <xf numFmtId="38" fontId="31" fillId="46" borderId="69" xfId="64" applyNumberFormat="1" applyFont="1" applyFill="1" applyBorder="1" applyAlignment="1" applyProtection="1">
      <alignment horizontal="center"/>
      <protection/>
    </xf>
    <xf numFmtId="0" fontId="4" fillId="39" borderId="86" xfId="58" applyFont="1" applyFill="1" applyBorder="1" applyAlignment="1" applyProtection="1">
      <alignment horizontal="center"/>
      <protection/>
    </xf>
    <xf numFmtId="0" fontId="4" fillId="39" borderId="58" xfId="58" applyFont="1" applyFill="1" applyBorder="1" applyAlignment="1" applyProtection="1">
      <alignment horizontal="center"/>
      <protection/>
    </xf>
    <xf numFmtId="0" fontId="4" fillId="39" borderId="59" xfId="58" applyFont="1" applyFill="1" applyBorder="1" applyAlignment="1" applyProtection="1">
      <alignment horizontal="center"/>
      <protection/>
    </xf>
    <xf numFmtId="0" fontId="4" fillId="50" borderId="86" xfId="58" applyFont="1" applyFill="1" applyBorder="1" applyAlignment="1" applyProtection="1" quotePrefix="1">
      <alignment horizontal="center"/>
      <protection/>
    </xf>
    <xf numFmtId="0" fontId="4" fillId="50" borderId="58" xfId="58" applyFont="1" applyFill="1" applyBorder="1" applyAlignment="1" applyProtection="1" quotePrefix="1">
      <alignment horizontal="center"/>
      <protection/>
    </xf>
    <xf numFmtId="0" fontId="4" fillId="50" borderId="59" xfId="58" applyFont="1" applyFill="1" applyBorder="1" applyAlignment="1" applyProtection="1" quotePrefix="1">
      <alignment horizontal="center"/>
      <protection/>
    </xf>
    <xf numFmtId="0" fontId="4" fillId="5" borderId="86" xfId="58" applyFont="1" applyFill="1" applyBorder="1" applyAlignment="1" applyProtection="1">
      <alignment horizontal="center"/>
      <protection/>
    </xf>
    <xf numFmtId="0" fontId="4" fillId="5" borderId="58" xfId="58" applyFont="1" applyFill="1" applyBorder="1" applyAlignment="1" applyProtection="1">
      <alignment horizontal="center"/>
      <protection/>
    </xf>
    <xf numFmtId="0" fontId="4" fillId="5" borderId="59" xfId="58" applyFont="1" applyFill="1" applyBorder="1" applyAlignment="1" applyProtection="1">
      <alignment horizontal="center"/>
      <protection/>
    </xf>
    <xf numFmtId="38" fontId="58" fillId="33" borderId="84" xfId="64" applyNumberFormat="1" applyFont="1" applyFill="1" applyBorder="1" applyAlignment="1" applyProtection="1">
      <alignment horizontal="center"/>
      <protection/>
    </xf>
    <xf numFmtId="38" fontId="58" fillId="33" borderId="64" xfId="64" applyNumberFormat="1" applyFont="1" applyFill="1" applyBorder="1" applyAlignment="1" applyProtection="1">
      <alignment horizontal="center"/>
      <protection/>
    </xf>
    <xf numFmtId="38" fontId="58" fillId="33" borderId="65" xfId="64" applyNumberFormat="1" applyFont="1" applyFill="1" applyBorder="1" applyAlignment="1" applyProtection="1">
      <alignment horizontal="center"/>
      <protection/>
    </xf>
    <xf numFmtId="38" fontId="14" fillId="33" borderId="83" xfId="64" applyNumberFormat="1" applyFont="1" applyFill="1" applyBorder="1" applyAlignment="1" applyProtection="1">
      <alignment horizontal="center"/>
      <protection/>
    </xf>
    <xf numFmtId="38" fontId="14" fillId="33" borderId="68" xfId="64" applyNumberFormat="1" applyFont="1" applyFill="1" applyBorder="1" applyAlignment="1" applyProtection="1">
      <alignment horizontal="center"/>
      <protection/>
    </xf>
    <xf numFmtId="38" fontId="14" fillId="33" borderId="69" xfId="64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64" applyNumberFormat="1" applyFont="1" applyFill="1" applyBorder="1" applyAlignment="1" applyProtection="1">
      <alignment horizontal="center"/>
      <protection/>
    </xf>
    <xf numFmtId="38" fontId="16" fillId="33" borderId="68" xfId="64" applyNumberFormat="1" applyFont="1" applyFill="1" applyBorder="1" applyAlignment="1" applyProtection="1">
      <alignment horizontal="center"/>
      <protection/>
    </xf>
    <xf numFmtId="38" fontId="16" fillId="33" borderId="69" xfId="64" applyNumberFormat="1" applyFont="1" applyFill="1" applyBorder="1" applyAlignment="1" applyProtection="1">
      <alignment horizontal="center"/>
      <protection/>
    </xf>
    <xf numFmtId="0" fontId="4" fillId="33" borderId="89" xfId="58" applyFont="1" applyFill="1" applyBorder="1" applyAlignment="1" applyProtection="1">
      <alignment horizontal="center"/>
      <protection/>
    </xf>
    <xf numFmtId="0" fontId="4" fillId="33" borderId="56" xfId="58" applyFont="1" applyFill="1" applyBorder="1" applyAlignment="1" applyProtection="1">
      <alignment horizontal="center"/>
      <protection/>
    </xf>
    <xf numFmtId="0" fontId="4" fillId="33" borderId="57" xfId="58" applyFont="1" applyFill="1" applyBorder="1" applyAlignment="1" applyProtection="1">
      <alignment horizontal="center"/>
      <protection/>
    </xf>
    <xf numFmtId="38" fontId="168" fillId="49" borderId="83" xfId="64" applyNumberFormat="1" applyFont="1" applyFill="1" applyBorder="1" applyAlignment="1" applyProtection="1">
      <alignment horizontal="center"/>
      <protection/>
    </xf>
    <xf numFmtId="38" fontId="168" fillId="49" borderId="68" xfId="64" applyNumberFormat="1" applyFont="1" applyFill="1" applyBorder="1" applyAlignment="1" applyProtection="1">
      <alignment horizontal="center"/>
      <protection/>
    </xf>
    <xf numFmtId="38" fontId="168" fillId="49" borderId="69" xfId="64" applyNumberFormat="1" applyFont="1" applyFill="1" applyBorder="1" applyAlignment="1" applyProtection="1">
      <alignment horizontal="center"/>
      <protection/>
    </xf>
    <xf numFmtId="178" fontId="172" fillId="48" borderId="47" xfId="56" applyNumberFormat="1" applyFont="1" applyFill="1" applyBorder="1" applyAlignment="1">
      <alignment horizontal="center" vertical="center"/>
      <protection/>
    </xf>
    <xf numFmtId="178" fontId="172" fillId="48" borderId="48" xfId="56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65" fillId="33" borderId="44" xfId="59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56" applyFont="1" applyFill="1" applyBorder="1" applyAlignment="1" applyProtection="1" quotePrefix="1">
      <alignment horizontal="center" vertical="center"/>
      <protection/>
    </xf>
    <xf numFmtId="0" fontId="8" fillId="33" borderId="62" xfId="56" applyFont="1" applyFill="1" applyBorder="1" applyAlignment="1" applyProtection="1" quotePrefix="1">
      <alignment horizontal="center" vertical="center"/>
      <protection/>
    </xf>
    <xf numFmtId="0" fontId="8" fillId="33" borderId="48" xfId="56" applyFont="1" applyFill="1" applyBorder="1" applyAlignment="1" applyProtection="1" quotePrefix="1">
      <alignment horizontal="center" vertical="center"/>
      <protection/>
    </xf>
    <xf numFmtId="164" fontId="130" fillId="33" borderId="47" xfId="52" applyNumberFormat="1" applyFill="1" applyBorder="1" applyAlignment="1" applyProtection="1">
      <alignment horizontal="center" vertical="center"/>
      <protection/>
    </xf>
    <xf numFmtId="164" fontId="144" fillId="33" borderId="48" xfId="56" applyNumberFormat="1" applyFont="1" applyFill="1" applyBorder="1" applyAlignment="1" applyProtection="1">
      <alignment horizontal="center" vertical="center"/>
      <protection/>
    </xf>
    <xf numFmtId="0" fontId="130" fillId="33" borderId="47" xfId="52" applyFill="1" applyBorder="1" applyAlignment="1" applyProtection="1">
      <alignment horizontal="center"/>
      <protection/>
    </xf>
    <xf numFmtId="0" fontId="144" fillId="33" borderId="62" xfId="63" applyFont="1" applyFill="1" applyBorder="1" applyAlignment="1" applyProtection="1">
      <alignment horizontal="center"/>
      <protection/>
    </xf>
    <xf numFmtId="0" fontId="144" fillId="33" borderId="48" xfId="63" applyFont="1" applyFill="1" applyBorder="1" applyAlignment="1" applyProtection="1">
      <alignment horizontal="center"/>
      <protection/>
    </xf>
    <xf numFmtId="0" fontId="70" fillId="44" borderId="114" xfId="57" applyFont="1" applyFill="1" applyBorder="1" applyAlignment="1" applyProtection="1">
      <alignment horizontal="left" wrapText="1"/>
      <protection/>
    </xf>
    <xf numFmtId="0" fontId="70" fillId="44" borderId="115" xfId="57" applyFont="1" applyFill="1" applyBorder="1" applyAlignment="1" applyProtection="1">
      <alignment horizontal="left" wrapText="1"/>
      <protection/>
    </xf>
    <xf numFmtId="0" fontId="70" fillId="44" borderId="14" xfId="61" applyFont="1" applyFill="1" applyBorder="1" applyAlignment="1" applyProtection="1">
      <alignment horizontal="left" vertical="center" wrapText="1"/>
      <protection/>
    </xf>
    <xf numFmtId="0" fontId="70" fillId="44" borderId="49" xfId="61" applyFont="1" applyFill="1" applyBorder="1" applyAlignment="1" applyProtection="1">
      <alignment horizontal="left" vertical="center" wrapText="1"/>
      <protection/>
    </xf>
    <xf numFmtId="0" fontId="70" fillId="44" borderId="114" xfId="61" applyFont="1" applyFill="1" applyBorder="1" applyAlignment="1" applyProtection="1">
      <alignment horizontal="left" vertical="center" wrapText="1"/>
      <protection/>
    </xf>
    <xf numFmtId="0" fontId="71" fillId="44" borderId="115" xfId="57" applyFont="1" applyFill="1" applyBorder="1" applyAlignment="1" applyProtection="1">
      <alignment horizontal="left" vertical="center" wrapText="1"/>
      <protection/>
    </xf>
    <xf numFmtId="0" fontId="70" fillId="44" borderId="116" xfId="61" applyFont="1" applyFill="1" applyBorder="1" applyAlignment="1" applyProtection="1">
      <alignment horizontal="left" vertical="center"/>
      <protection/>
    </xf>
    <xf numFmtId="0" fontId="70" fillId="44" borderId="117" xfId="61" applyFont="1" applyFill="1" applyBorder="1" applyAlignment="1" applyProtection="1" quotePrefix="1">
      <alignment horizontal="left" vertical="center"/>
      <protection/>
    </xf>
    <xf numFmtId="0" fontId="4" fillId="0" borderId="111" xfId="61" applyFont="1" applyFill="1" applyBorder="1" applyAlignment="1" applyProtection="1">
      <alignment horizontal="center" vertical="center" wrapText="1"/>
      <protection/>
    </xf>
    <xf numFmtId="0" fontId="0" fillId="0" borderId="118" xfId="0" applyBorder="1" applyAlignment="1">
      <alignment horizontal="center" vertical="center" wrapText="1"/>
    </xf>
    <xf numFmtId="0" fontId="5" fillId="0" borderId="111" xfId="57" applyFont="1" applyBorder="1" applyAlignment="1" applyProtection="1">
      <alignment horizontal="center" vertical="center" wrapText="1"/>
      <protection/>
    </xf>
    <xf numFmtId="0" fontId="8" fillId="0" borderId="111" xfId="61" applyFont="1" applyFill="1" applyBorder="1" applyAlignment="1">
      <alignment horizontal="center" vertical="center" wrapText="1"/>
      <protection/>
    </xf>
    <xf numFmtId="0" fontId="70" fillId="44" borderId="119" xfId="57" applyFont="1" applyFill="1" applyBorder="1" applyAlignment="1" applyProtection="1">
      <alignment vertical="center" wrapText="1"/>
      <protection/>
    </xf>
    <xf numFmtId="0" fontId="71" fillId="44" borderId="120" xfId="57" applyFont="1" applyFill="1" applyBorder="1" applyAlignment="1" applyProtection="1">
      <alignment vertical="center" wrapText="1"/>
      <protection/>
    </xf>
    <xf numFmtId="0" fontId="70" fillId="44" borderId="114" xfId="57" applyFont="1" applyFill="1" applyBorder="1" applyAlignment="1" applyProtection="1">
      <alignment horizontal="left" vertical="center"/>
      <protection/>
    </xf>
    <xf numFmtId="0" fontId="70" fillId="44" borderId="115" xfId="57" applyFont="1" applyFill="1" applyBorder="1" applyAlignment="1" applyProtection="1">
      <alignment horizontal="left" vertical="center"/>
      <protection/>
    </xf>
    <xf numFmtId="0" fontId="70" fillId="44" borderId="114" xfId="57" applyFont="1" applyFill="1" applyBorder="1" applyAlignment="1" applyProtection="1">
      <alignment vertical="center" wrapText="1"/>
      <protection/>
    </xf>
    <xf numFmtId="0" fontId="71" fillId="44" borderId="115" xfId="57" applyFont="1" applyFill="1" applyBorder="1" applyAlignment="1" applyProtection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EBK_PROJECT_2001-last" xfId="61"/>
    <cellStyle name="Normal_Sheet1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19">
      <selection activeCell="D43" sqref="D43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32">
        <f>+'Cash-Flow-2016-Leva'!L4</f>
        <v>2016</v>
      </c>
      <c r="I7" s="532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34">
        <f>+'Cash-Flow-2016-Leva'!L4</f>
        <v>2016</v>
      </c>
      <c r="G16" s="534"/>
      <c r="H16" s="534"/>
      <c r="I16" s="534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35">
        <f>+'Cash-Flow-2016-Leva'!L4</f>
        <v>2016</v>
      </c>
      <c r="G33" s="535"/>
      <c r="H33" s="535"/>
      <c r="I33" s="535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37">
        <f>+'Cash-Flow-2016-Leva'!L4</f>
        <v>2016</v>
      </c>
      <c r="H34" s="537"/>
      <c r="I34" s="537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36">
        <f>+'Cash-Flow-2016-Leva'!L4</f>
        <v>2016</v>
      </c>
      <c r="G35" s="536"/>
      <c r="H35" s="536"/>
      <c r="I35" s="536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31">
        <f>+'Cash-Flow-2016-Leva'!L4</f>
        <v>2016</v>
      </c>
      <c r="F51" s="531"/>
      <c r="G51" s="531"/>
      <c r="H51" s="531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33">
        <f>+'Cash-Flow-2016-Leva'!L4</f>
        <v>2016</v>
      </c>
      <c r="I53" s="533"/>
      <c r="J53" s="533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tabSelected="1" zoomScalePageLayoutView="0" workbookViewId="0" topLeftCell="A1">
      <pane xSplit="5" ySplit="10" topLeftCell="J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76" sqref="G76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38" t="s">
        <v>358</v>
      </c>
      <c r="C2" s="539"/>
      <c r="D2" s="540"/>
      <c r="E2" s="17"/>
      <c r="F2" s="480">
        <v>695317</v>
      </c>
      <c r="G2" s="144">
        <v>1600</v>
      </c>
      <c r="H2" s="18"/>
      <c r="I2" s="549"/>
      <c r="J2" s="550"/>
      <c r="K2" s="15"/>
      <c r="L2" s="546"/>
      <c r="M2" s="547"/>
      <c r="N2" s="548"/>
      <c r="O2" s="21"/>
      <c r="P2" s="482" t="s">
        <v>296</v>
      </c>
      <c r="Q2" s="551"/>
      <c r="R2" s="552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53" t="s">
        <v>241</v>
      </c>
      <c r="Q4" s="553"/>
      <c r="R4" s="553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198</v>
      </c>
      <c r="M6" s="17"/>
      <c r="N6" s="420" t="s">
        <v>68</v>
      </c>
      <c r="O6" s="14"/>
      <c r="P6" s="554">
        <f>+L4</f>
        <v>2016</v>
      </c>
      <c r="Q6" s="554"/>
      <c r="R6" s="554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55" t="s">
        <v>0</v>
      </c>
      <c r="Q8" s="556"/>
      <c r="R8" s="557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29.02.2016 г.</v>
      </c>
      <c r="H9" s="17"/>
      <c r="I9" s="158">
        <f>+L4</f>
        <v>2016</v>
      </c>
      <c r="J9" s="159" t="str">
        <f>+L6</f>
        <v>29.02.2016 г.</v>
      </c>
      <c r="K9" s="17"/>
      <c r="L9" s="156" t="str">
        <f>+L6</f>
        <v>29.02.2016 г.</v>
      </c>
      <c r="M9" s="17"/>
      <c r="N9" s="135" t="str">
        <f>+L6</f>
        <v>29.02.2016 г.</v>
      </c>
      <c r="O9" s="43"/>
      <c r="P9" s="558" t="s">
        <v>242</v>
      </c>
      <c r="Q9" s="559"/>
      <c r="R9" s="560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/>
      <c r="G13" s="337"/>
      <c r="H13" s="332"/>
      <c r="I13" s="336"/>
      <c r="J13" s="337"/>
      <c r="K13" s="332"/>
      <c r="L13" s="337"/>
      <c r="M13" s="332"/>
      <c r="N13" s="338">
        <f>+ROUND(+G13+J13+L13,0)</f>
        <v>0</v>
      </c>
      <c r="O13" s="45"/>
      <c r="P13" s="561" t="s">
        <v>208</v>
      </c>
      <c r="Q13" s="562"/>
      <c r="R13" s="563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32000000</v>
      </c>
      <c r="G14" s="340">
        <v>4779236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4779236</v>
      </c>
      <c r="O14" s="45"/>
      <c r="P14" s="564" t="s">
        <v>209</v>
      </c>
      <c r="Q14" s="565"/>
      <c r="R14" s="566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2300000</v>
      </c>
      <c r="G15" s="340">
        <v>173449</v>
      </c>
      <c r="H15" s="332"/>
      <c r="I15" s="339"/>
      <c r="J15" s="340"/>
      <c r="K15" s="332"/>
      <c r="L15" s="340"/>
      <c r="M15" s="332"/>
      <c r="N15" s="341">
        <f t="shared" si="0"/>
        <v>173449</v>
      </c>
      <c r="O15" s="45"/>
      <c r="P15" s="564" t="s">
        <v>210</v>
      </c>
      <c r="Q15" s="565"/>
      <c r="R15" s="566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7300000</v>
      </c>
      <c r="G16" s="340">
        <v>951020</v>
      </c>
      <c r="H16" s="332"/>
      <c r="I16" s="339"/>
      <c r="J16" s="340"/>
      <c r="K16" s="332"/>
      <c r="L16" s="340"/>
      <c r="M16" s="332"/>
      <c r="N16" s="341">
        <f t="shared" si="0"/>
        <v>951020</v>
      </c>
      <c r="O16" s="45"/>
      <c r="P16" s="564" t="s">
        <v>211</v>
      </c>
      <c r="Q16" s="565"/>
      <c r="R16" s="566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300000</v>
      </c>
      <c r="G17" s="340">
        <v>59317</v>
      </c>
      <c r="H17" s="332"/>
      <c r="I17" s="339"/>
      <c r="J17" s="340"/>
      <c r="K17" s="332"/>
      <c r="L17" s="340">
        <v>1</v>
      </c>
      <c r="M17" s="332"/>
      <c r="N17" s="341">
        <f t="shared" si="0"/>
        <v>59318</v>
      </c>
      <c r="O17" s="45"/>
      <c r="P17" s="564" t="s">
        <v>212</v>
      </c>
      <c r="Q17" s="565"/>
      <c r="R17" s="566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/>
      <c r="G18" s="340"/>
      <c r="H18" s="332"/>
      <c r="I18" s="339"/>
      <c r="J18" s="340"/>
      <c r="K18" s="332"/>
      <c r="L18" s="340"/>
      <c r="M18" s="332"/>
      <c r="N18" s="341">
        <f t="shared" si="0"/>
        <v>0</v>
      </c>
      <c r="O18" s="45"/>
      <c r="P18" s="564" t="s">
        <v>213</v>
      </c>
      <c r="Q18" s="565"/>
      <c r="R18" s="566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/>
      <c r="G19" s="340">
        <v>17</v>
      </c>
      <c r="H19" s="332"/>
      <c r="I19" s="339"/>
      <c r="J19" s="340"/>
      <c r="K19" s="332"/>
      <c r="L19" s="340"/>
      <c r="M19" s="332"/>
      <c r="N19" s="341">
        <f t="shared" si="0"/>
        <v>17</v>
      </c>
      <c r="O19" s="45"/>
      <c r="P19" s="564" t="s">
        <v>214</v>
      </c>
      <c r="Q19" s="565"/>
      <c r="R19" s="566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/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64" t="s">
        <v>215</v>
      </c>
      <c r="Q20" s="565"/>
      <c r="R20" s="566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/>
      <c r="G21" s="343">
        <v>11863</v>
      </c>
      <c r="H21" s="332"/>
      <c r="I21" s="342"/>
      <c r="J21" s="343">
        <v>-29</v>
      </c>
      <c r="K21" s="332"/>
      <c r="L21" s="343"/>
      <c r="M21" s="332"/>
      <c r="N21" s="344">
        <f t="shared" si="0"/>
        <v>11834</v>
      </c>
      <c r="O21" s="45"/>
      <c r="P21" s="567" t="s">
        <v>216</v>
      </c>
      <c r="Q21" s="568"/>
      <c r="R21" s="569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41900000</v>
      </c>
      <c r="G22" s="346">
        <f>+ROUND(+SUM(G13:G21),0)</f>
        <v>5974902</v>
      </c>
      <c r="H22" s="332"/>
      <c r="I22" s="345">
        <f>+ROUND(+SUM(I13:I21),0)</f>
        <v>0</v>
      </c>
      <c r="J22" s="346">
        <f>+ROUND(+SUM(J13:J21),0)</f>
        <v>-29</v>
      </c>
      <c r="K22" s="332"/>
      <c r="L22" s="346">
        <f>+ROUND(+SUM(L13:L21),0)</f>
        <v>1</v>
      </c>
      <c r="M22" s="332"/>
      <c r="N22" s="347">
        <f>+ROUND(+SUM(N13:N21),0)</f>
        <v>5974874</v>
      </c>
      <c r="O22" s="45"/>
      <c r="P22" s="570" t="s">
        <v>243</v>
      </c>
      <c r="Q22" s="571"/>
      <c r="R22" s="572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/>
      <c r="G24" s="337"/>
      <c r="H24" s="332"/>
      <c r="I24" s="336"/>
      <c r="J24" s="337"/>
      <c r="K24" s="332"/>
      <c r="L24" s="337"/>
      <c r="M24" s="332"/>
      <c r="N24" s="338">
        <f>+ROUND(+G24+J24+L24,0)</f>
        <v>0</v>
      </c>
      <c r="O24" s="45"/>
      <c r="P24" s="561" t="s">
        <v>217</v>
      </c>
      <c r="Q24" s="562"/>
      <c r="R24" s="563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100000</v>
      </c>
      <c r="G25" s="340">
        <v>2601</v>
      </c>
      <c r="H25" s="332"/>
      <c r="I25" s="339"/>
      <c r="J25" s="340"/>
      <c r="K25" s="332"/>
      <c r="L25" s="340"/>
      <c r="M25" s="332"/>
      <c r="N25" s="341">
        <f>+ROUND(+G25+J25+L25,0)</f>
        <v>2601</v>
      </c>
      <c r="O25" s="45"/>
      <c r="P25" s="564" t="s">
        <v>218</v>
      </c>
      <c r="Q25" s="565"/>
      <c r="R25" s="566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67" t="s">
        <v>219</v>
      </c>
      <c r="Q26" s="568"/>
      <c r="R26" s="569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100000</v>
      </c>
      <c r="G27" s="346">
        <f>+ROUND(+SUM(G24:G26),0)</f>
        <v>2601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2601</v>
      </c>
      <c r="O27" s="45"/>
      <c r="P27" s="570" t="s">
        <v>244</v>
      </c>
      <c r="Q27" s="571"/>
      <c r="R27" s="572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/>
      <c r="G34" s="365">
        <f>-19341-25588</f>
        <v>-44929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-44929</v>
      </c>
      <c r="O34" s="45"/>
      <c r="P34" s="570" t="s">
        <v>245</v>
      </c>
      <c r="Q34" s="571"/>
      <c r="R34" s="572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/>
      <c r="G35" s="367">
        <v>-1009</v>
      </c>
      <c r="H35" s="332"/>
      <c r="I35" s="366"/>
      <c r="J35" s="367"/>
      <c r="K35" s="332"/>
      <c r="L35" s="367"/>
      <c r="M35" s="332"/>
      <c r="N35" s="368">
        <f t="shared" si="1"/>
        <v>-1009</v>
      </c>
      <c r="O35" s="45"/>
      <c r="P35" s="573" t="s">
        <v>220</v>
      </c>
      <c r="Q35" s="574"/>
      <c r="R35" s="575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/>
      <c r="G36" s="370">
        <v>-18332</v>
      </c>
      <c r="H36" s="332"/>
      <c r="I36" s="369"/>
      <c r="J36" s="370"/>
      <c r="K36" s="332"/>
      <c r="L36" s="370"/>
      <c r="M36" s="332"/>
      <c r="N36" s="371">
        <f t="shared" si="1"/>
        <v>-18332</v>
      </c>
      <c r="O36" s="45"/>
      <c r="P36" s="576" t="s">
        <v>221</v>
      </c>
      <c r="Q36" s="577"/>
      <c r="R36" s="578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79" t="s">
        <v>222</v>
      </c>
      <c r="Q37" s="580"/>
      <c r="R37" s="581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/>
      <c r="G39" s="529">
        <v>1238</v>
      </c>
      <c r="H39" s="332"/>
      <c r="I39" s="364"/>
      <c r="J39" s="365"/>
      <c r="K39" s="332"/>
      <c r="L39" s="365"/>
      <c r="M39" s="332"/>
      <c r="N39" s="347">
        <f t="shared" si="1"/>
        <v>1238</v>
      </c>
      <c r="O39" s="45"/>
      <c r="P39" s="570" t="s">
        <v>246</v>
      </c>
      <c r="Q39" s="571"/>
      <c r="R39" s="572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>
        <v>2933</v>
      </c>
      <c r="K41" s="332"/>
      <c r="L41" s="337"/>
      <c r="M41" s="332"/>
      <c r="N41" s="338">
        <f>+ROUND(+G41+J41+L41,0)</f>
        <v>2933</v>
      </c>
      <c r="O41" s="45"/>
      <c r="P41" s="561" t="s">
        <v>223</v>
      </c>
      <c r="Q41" s="562"/>
      <c r="R41" s="563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>
        <v>19982</v>
      </c>
      <c r="H42" s="332"/>
      <c r="I42" s="339"/>
      <c r="J42" s="340"/>
      <c r="K42" s="332"/>
      <c r="L42" s="340"/>
      <c r="M42" s="332"/>
      <c r="N42" s="341">
        <f>+ROUND(+G42+J42+L42,0)</f>
        <v>19982</v>
      </c>
      <c r="O42" s="45"/>
      <c r="P42" s="564" t="s">
        <v>224</v>
      </c>
      <c r="Q42" s="565"/>
      <c r="R42" s="566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/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64" t="s">
        <v>225</v>
      </c>
      <c r="Q43" s="565"/>
      <c r="R43" s="566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/>
      <c r="G44" s="343">
        <v>18989</v>
      </c>
      <c r="H44" s="332"/>
      <c r="I44" s="342"/>
      <c r="J44" s="343"/>
      <c r="K44" s="332"/>
      <c r="L44" s="343"/>
      <c r="M44" s="332"/>
      <c r="N44" s="344">
        <f>+ROUND(+G44+J44+L44,0)</f>
        <v>18989</v>
      </c>
      <c r="O44" s="45"/>
      <c r="P44" s="567" t="s">
        <v>226</v>
      </c>
      <c r="Q44" s="568"/>
      <c r="R44" s="569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0</v>
      </c>
      <c r="G45" s="346">
        <f>+ROUND(+SUM(G41:G44),0)</f>
        <v>38971</v>
      </c>
      <c r="H45" s="332"/>
      <c r="I45" s="345">
        <f>+ROUND(+SUM(I41:I44),0)</f>
        <v>0</v>
      </c>
      <c r="J45" s="346">
        <f>+ROUND(+SUM(J41:J44),0)</f>
        <v>2933</v>
      </c>
      <c r="K45" s="332"/>
      <c r="L45" s="346">
        <f>+ROUND(+SUM(L41:L44),0)</f>
        <v>0</v>
      </c>
      <c r="M45" s="332"/>
      <c r="N45" s="347">
        <f>+ROUND(+SUM(N41:N44),0)</f>
        <v>41904</v>
      </c>
      <c r="O45" s="45"/>
      <c r="P45" s="570" t="s">
        <v>247</v>
      </c>
      <c r="Q45" s="571"/>
      <c r="R45" s="572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42000000</v>
      </c>
      <c r="G47" s="378">
        <f>+ROUND(G22+G27+G34+G39+G45,0)</f>
        <v>5972783</v>
      </c>
      <c r="H47" s="332"/>
      <c r="I47" s="377">
        <f>+ROUND(I22+I27+I34+I39+I45,0)</f>
        <v>0</v>
      </c>
      <c r="J47" s="378">
        <f>+ROUND(J22+J27+J34+J39+J45,0)</f>
        <v>2904</v>
      </c>
      <c r="K47" s="332"/>
      <c r="L47" s="378">
        <f>+ROUND(L22+L27+L34+L39+L45,0)</f>
        <v>1</v>
      </c>
      <c r="M47" s="332"/>
      <c r="N47" s="379">
        <f>+ROUND(N22+N27+N34+N39+N45,0)</f>
        <v>5975688</v>
      </c>
      <c r="O47" s="183"/>
      <c r="P47" s="582" t="s">
        <v>248</v>
      </c>
      <c r="Q47" s="583"/>
      <c r="R47" s="584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119295515</v>
      </c>
      <c r="G50" s="381">
        <v>22989351</v>
      </c>
      <c r="H50" s="332"/>
      <c r="I50" s="380"/>
      <c r="J50" s="381">
        <v>411270</v>
      </c>
      <c r="K50" s="332"/>
      <c r="L50" s="381"/>
      <c r="M50" s="332"/>
      <c r="N50" s="351">
        <f>+ROUND(+G50+J50+L50,0)</f>
        <v>23400621</v>
      </c>
      <c r="O50" s="45"/>
      <c r="P50" s="561" t="s">
        <v>249</v>
      </c>
      <c r="Q50" s="562"/>
      <c r="R50" s="563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3113400</v>
      </c>
      <c r="G51" s="343">
        <v>793483</v>
      </c>
      <c r="H51" s="332"/>
      <c r="I51" s="342"/>
      <c r="J51" s="343">
        <v>45</v>
      </c>
      <c r="K51" s="332"/>
      <c r="L51" s="343"/>
      <c r="M51" s="332"/>
      <c r="N51" s="344">
        <f>+ROUND(+G51+J51+L51,0)</f>
        <v>793528</v>
      </c>
      <c r="O51" s="45"/>
      <c r="P51" s="564" t="s">
        <v>227</v>
      </c>
      <c r="Q51" s="565"/>
      <c r="R51" s="566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1839185</v>
      </c>
      <c r="G52" s="343">
        <v>116111</v>
      </c>
      <c r="H52" s="332"/>
      <c r="I52" s="342"/>
      <c r="J52" s="343">
        <v>3737</v>
      </c>
      <c r="K52" s="332"/>
      <c r="L52" s="343"/>
      <c r="M52" s="332"/>
      <c r="N52" s="344">
        <f>+ROUND(+G52+J52+L52,0)</f>
        <v>119848</v>
      </c>
      <c r="O52" s="45"/>
      <c r="P52" s="564" t="s">
        <v>228</v>
      </c>
      <c r="Q52" s="565"/>
      <c r="R52" s="566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160975091</v>
      </c>
      <c r="G53" s="343">
        <v>23863714</v>
      </c>
      <c r="H53" s="332"/>
      <c r="I53" s="342"/>
      <c r="J53" s="343">
        <v>21124</v>
      </c>
      <c r="K53" s="332"/>
      <c r="L53" s="343"/>
      <c r="M53" s="332"/>
      <c r="N53" s="344">
        <f>+ROUND(+G53+J53+L53,0)</f>
        <v>23884838</v>
      </c>
      <c r="O53" s="45"/>
      <c r="P53" s="564" t="s">
        <v>229</v>
      </c>
      <c r="Q53" s="565"/>
      <c r="R53" s="566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29827609</v>
      </c>
      <c r="G54" s="343">
        <v>4559750</v>
      </c>
      <c r="H54" s="332"/>
      <c r="I54" s="342"/>
      <c r="J54" s="343">
        <v>3755</v>
      </c>
      <c r="K54" s="332"/>
      <c r="L54" s="343"/>
      <c r="M54" s="332"/>
      <c r="N54" s="344">
        <f>+ROUND(+G54+J54+L54,0)</f>
        <v>4563505</v>
      </c>
      <c r="O54" s="45"/>
      <c r="P54" s="567" t="s">
        <v>230</v>
      </c>
      <c r="Q54" s="568"/>
      <c r="R54" s="569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315050800</v>
      </c>
      <c r="G55" s="383">
        <f>+ROUND(+SUM(G50:G54),0)</f>
        <v>52322409</v>
      </c>
      <c r="H55" s="332"/>
      <c r="I55" s="382">
        <f>+ROUND(+SUM(I50:I54),0)</f>
        <v>0</v>
      </c>
      <c r="J55" s="383">
        <f>+ROUND(+SUM(J50:J54),0)</f>
        <v>439931</v>
      </c>
      <c r="K55" s="332"/>
      <c r="L55" s="383">
        <f>+ROUND(+SUM(L50:L54),0)</f>
        <v>0</v>
      </c>
      <c r="M55" s="332"/>
      <c r="N55" s="384">
        <f>+ROUND(+SUM(N50:N54),0)</f>
        <v>52762340</v>
      </c>
      <c r="O55" s="45"/>
      <c r="P55" s="570" t="s">
        <v>250</v>
      </c>
      <c r="Q55" s="571"/>
      <c r="R55" s="572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61" t="s">
        <v>231</v>
      </c>
      <c r="Q57" s="562"/>
      <c r="R57" s="563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10259062</v>
      </c>
      <c r="G58" s="343">
        <v>465822</v>
      </c>
      <c r="H58" s="332"/>
      <c r="I58" s="342"/>
      <c r="J58" s="343">
        <v>41901</v>
      </c>
      <c r="K58" s="332"/>
      <c r="L58" s="343"/>
      <c r="M58" s="332"/>
      <c r="N58" s="344">
        <f>+ROUND(+G58+J58+L58,0)</f>
        <v>507723</v>
      </c>
      <c r="O58" s="45"/>
      <c r="P58" s="564" t="s">
        <v>232</v>
      </c>
      <c r="Q58" s="565"/>
      <c r="R58" s="566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2227518</v>
      </c>
      <c r="G59" s="343">
        <v>51713</v>
      </c>
      <c r="H59" s="332"/>
      <c r="I59" s="342"/>
      <c r="J59" s="343"/>
      <c r="K59" s="332"/>
      <c r="L59" s="343"/>
      <c r="M59" s="332"/>
      <c r="N59" s="344">
        <f>+ROUND(+G59+J59+L59,0)</f>
        <v>51713</v>
      </c>
      <c r="O59" s="45"/>
      <c r="P59" s="564" t="s">
        <v>233</v>
      </c>
      <c r="Q59" s="565"/>
      <c r="R59" s="566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67" t="s">
        <v>251</v>
      </c>
      <c r="Q60" s="568"/>
      <c r="R60" s="569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12486580</v>
      </c>
      <c r="G62" s="383">
        <f>+ROUND(+SUM(G57:G60),0)</f>
        <v>517535</v>
      </c>
      <c r="H62" s="332"/>
      <c r="I62" s="382">
        <f>+ROUND(+SUM(I57:I60),0)</f>
        <v>0</v>
      </c>
      <c r="J62" s="383">
        <f>+ROUND(+SUM(J57:J60),0)</f>
        <v>41901</v>
      </c>
      <c r="K62" s="332"/>
      <c r="L62" s="383">
        <f>+ROUND(+SUM(L57:L60),0)</f>
        <v>0</v>
      </c>
      <c r="M62" s="332"/>
      <c r="N62" s="384">
        <f>+ROUND(+SUM(N57:N60),0)</f>
        <v>559436</v>
      </c>
      <c r="O62" s="45"/>
      <c r="P62" s="570" t="s">
        <v>253</v>
      </c>
      <c r="Q62" s="571"/>
      <c r="R62" s="572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/>
      <c r="G64" s="381">
        <v>7988</v>
      </c>
      <c r="H64" s="332"/>
      <c r="I64" s="380"/>
      <c r="J64" s="381"/>
      <c r="K64" s="332"/>
      <c r="L64" s="381"/>
      <c r="M64" s="332"/>
      <c r="N64" s="351">
        <f>+ROUND(+G64+J64+L64,0)</f>
        <v>7988</v>
      </c>
      <c r="O64" s="45"/>
      <c r="P64" s="561" t="s">
        <v>234</v>
      </c>
      <c r="Q64" s="562"/>
      <c r="R64" s="563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>
        <v>20</v>
      </c>
      <c r="H65" s="332"/>
      <c r="I65" s="342"/>
      <c r="J65" s="343"/>
      <c r="K65" s="332"/>
      <c r="L65" s="343"/>
      <c r="M65" s="332"/>
      <c r="N65" s="344">
        <f>+ROUND(+G65+J65+L65,0)</f>
        <v>20</v>
      </c>
      <c r="O65" s="45"/>
      <c r="P65" s="564" t="s">
        <v>235</v>
      </c>
      <c r="Q65" s="565"/>
      <c r="R65" s="566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0</v>
      </c>
      <c r="G66" s="383">
        <f>+ROUND(+SUM(G64:G65),0)</f>
        <v>8008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8008</v>
      </c>
      <c r="O66" s="45"/>
      <c r="P66" s="570" t="s">
        <v>254</v>
      </c>
      <c r="Q66" s="571"/>
      <c r="R66" s="572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26854500</v>
      </c>
      <c r="G68" s="381">
        <v>3163615</v>
      </c>
      <c r="H68" s="332"/>
      <c r="I68" s="380"/>
      <c r="J68" s="381"/>
      <c r="K68" s="332"/>
      <c r="L68" s="381"/>
      <c r="M68" s="332"/>
      <c r="N68" s="351">
        <f>+ROUND(+G68+J68+L68,0)</f>
        <v>3163615</v>
      </c>
      <c r="O68" s="45"/>
      <c r="P68" s="561" t="s">
        <v>236</v>
      </c>
      <c r="Q68" s="562"/>
      <c r="R68" s="563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64" t="s">
        <v>237</v>
      </c>
      <c r="Q69" s="565"/>
      <c r="R69" s="566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26854500</v>
      </c>
      <c r="G70" s="383">
        <f>+ROUND(+SUM(G68:G69),0)</f>
        <v>3163615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3163615</v>
      </c>
      <c r="O70" s="45"/>
      <c r="P70" s="570" t="s">
        <v>255</v>
      </c>
      <c r="Q70" s="571"/>
      <c r="R70" s="572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79636000</v>
      </c>
      <c r="G72" s="381">
        <v>496099</v>
      </c>
      <c r="H72" s="332"/>
      <c r="I72" s="380"/>
      <c r="J72" s="381"/>
      <c r="K72" s="332"/>
      <c r="L72" s="381"/>
      <c r="M72" s="332"/>
      <c r="N72" s="351">
        <f>+ROUND(+G72+J72+L72,0)</f>
        <v>496099</v>
      </c>
      <c r="O72" s="45"/>
      <c r="P72" s="561" t="s">
        <v>238</v>
      </c>
      <c r="Q72" s="562"/>
      <c r="R72" s="563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>
        <v>2513420</v>
      </c>
      <c r="G73" s="343">
        <v>-31998</v>
      </c>
      <c r="H73" s="332"/>
      <c r="I73" s="342"/>
      <c r="J73" s="343"/>
      <c r="K73" s="332"/>
      <c r="L73" s="343"/>
      <c r="M73" s="332"/>
      <c r="N73" s="344">
        <f>+ROUND(+G73+J73+L73,0)</f>
        <v>-31998</v>
      </c>
      <c r="O73" s="45"/>
      <c r="P73" s="564" t="s">
        <v>256</v>
      </c>
      <c r="Q73" s="565"/>
      <c r="R73" s="566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82149420</v>
      </c>
      <c r="G74" s="383">
        <f>+ROUND(+SUM(G72:G73),0)</f>
        <v>464101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464101</v>
      </c>
      <c r="O74" s="45"/>
      <c r="P74" s="570" t="s">
        <v>257</v>
      </c>
      <c r="Q74" s="571"/>
      <c r="R74" s="572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436541300</v>
      </c>
      <c r="G76" s="394">
        <f>+ROUND(G55+G62+G66+G70+G74,0)</f>
        <v>56475668</v>
      </c>
      <c r="H76" s="332"/>
      <c r="I76" s="393">
        <f>+ROUND(I55+I62+I66+I70+I74,0)</f>
        <v>0</v>
      </c>
      <c r="J76" s="394">
        <f>+ROUND(J55+J62+J66+J70+J74,0)</f>
        <v>481832</v>
      </c>
      <c r="K76" s="332"/>
      <c r="L76" s="394">
        <f>+ROUND(L55+L62+L66+L70+L74,0)</f>
        <v>0</v>
      </c>
      <c r="M76" s="332"/>
      <c r="N76" s="395">
        <f>+ROUND(N55+N62+N66+N70+N74,0)</f>
        <v>56957500</v>
      </c>
      <c r="O76" s="45"/>
      <c r="P76" s="585" t="s">
        <v>258</v>
      </c>
      <c r="Q76" s="586"/>
      <c r="R76" s="587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394541300</v>
      </c>
      <c r="G78" s="337">
        <v>50703708</v>
      </c>
      <c r="H78" s="332"/>
      <c r="I78" s="336"/>
      <c r="J78" s="337">
        <v>796427</v>
      </c>
      <c r="K78" s="332"/>
      <c r="L78" s="337"/>
      <c r="M78" s="332"/>
      <c r="N78" s="338">
        <f>+ROUND(+G78+J78+L78,0)</f>
        <v>51500135</v>
      </c>
      <c r="O78" s="45"/>
      <c r="P78" s="561" t="s">
        <v>239</v>
      </c>
      <c r="Q78" s="562"/>
      <c r="R78" s="563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/>
      <c r="G79" s="343"/>
      <c r="H79" s="332"/>
      <c r="I79" s="342"/>
      <c r="J79" s="343"/>
      <c r="K79" s="332"/>
      <c r="L79" s="343"/>
      <c r="M79" s="332"/>
      <c r="N79" s="344">
        <f>+ROUND(+G79+J79+L79,0)</f>
        <v>0</v>
      </c>
      <c r="O79" s="45"/>
      <c r="P79" s="564" t="s">
        <v>240</v>
      </c>
      <c r="Q79" s="565"/>
      <c r="R79" s="566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394541300</v>
      </c>
      <c r="G80" s="397">
        <f>+ROUND(G78+G79,0)</f>
        <v>50703708</v>
      </c>
      <c r="H80" s="332"/>
      <c r="I80" s="396">
        <f>+ROUND(I78+I79,0)</f>
        <v>0</v>
      </c>
      <c r="J80" s="397">
        <f>+ROUND(J78+J79,0)</f>
        <v>796427</v>
      </c>
      <c r="K80" s="332"/>
      <c r="L80" s="397">
        <f>+ROUND(L78+L79,0)</f>
        <v>0</v>
      </c>
      <c r="M80" s="332"/>
      <c r="N80" s="398">
        <f>+ROUND(N78+N79,0)</f>
        <v>51500135</v>
      </c>
      <c r="O80" s="45"/>
      <c r="P80" s="588" t="s">
        <v>259</v>
      </c>
      <c r="Q80" s="589"/>
      <c r="R80" s="590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41">
        <f>+IF(+SUM(F81:N81)=0,0,"Контрола: дефицит/излишък = финансиране с обратен знак (Г. + Д. = 0)")</f>
        <v>0</v>
      </c>
      <c r="C81" s="542"/>
      <c r="D81" s="543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0</v>
      </c>
      <c r="G82" s="422">
        <f>+ROUND(G47,0)-ROUND(G76,0)+ROUND(G80,0)</f>
        <v>200823</v>
      </c>
      <c r="H82" s="332"/>
      <c r="I82" s="421">
        <f>+ROUND(I47,0)-ROUND(I76,0)+ROUND(I80,0)</f>
        <v>0</v>
      </c>
      <c r="J82" s="422">
        <f>+ROUND(J47,0)-ROUND(J76,0)+ROUND(J80,0)</f>
        <v>317499</v>
      </c>
      <c r="K82" s="332"/>
      <c r="L82" s="422">
        <f>+ROUND(L47,0)-ROUND(L76,0)+ROUND(L80,0)</f>
        <v>1</v>
      </c>
      <c r="M82" s="332"/>
      <c r="N82" s="423">
        <f>+ROUND(N47,0)-ROUND(N76,0)+ROUND(N80,0)</f>
        <v>518323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0</v>
      </c>
      <c r="G83" s="425">
        <f>+ROUND(G100,0)+ROUND(G119,0)+ROUND(G125,0)-ROUND(G130,0)</f>
        <v>-200823</v>
      </c>
      <c r="H83" s="332"/>
      <c r="I83" s="424">
        <f>+ROUND(I100,0)+ROUND(I119,0)+ROUND(I125,0)-ROUND(I130,0)</f>
        <v>0</v>
      </c>
      <c r="J83" s="425">
        <f>+ROUND(J100,0)+ROUND(J119,0)+ROUND(J125,0)-ROUND(J130,0)</f>
        <v>-317499</v>
      </c>
      <c r="K83" s="332"/>
      <c r="L83" s="425">
        <f>+ROUND(L100,0)+ROUND(L119,0)+ROUND(L125,0)-ROUND(L130,0)</f>
        <v>-1</v>
      </c>
      <c r="M83" s="332"/>
      <c r="N83" s="426">
        <f>+ROUND(N100,0)+ROUND(N119,0)+ROUND(N125,0)-ROUND(N130,0)</f>
        <v>-518323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61" t="s">
        <v>260</v>
      </c>
      <c r="Q86" s="562"/>
      <c r="R86" s="563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64" t="s">
        <v>261</v>
      </c>
      <c r="Q87" s="565"/>
      <c r="R87" s="566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70" t="s">
        <v>262</v>
      </c>
      <c r="Q88" s="571"/>
      <c r="R88" s="572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61" t="s">
        <v>263</v>
      </c>
      <c r="Q90" s="562"/>
      <c r="R90" s="563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64" t="s">
        <v>264</v>
      </c>
      <c r="Q91" s="565"/>
      <c r="R91" s="566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64" t="s">
        <v>265</v>
      </c>
      <c r="Q92" s="565"/>
      <c r="R92" s="566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67" t="s">
        <v>266</v>
      </c>
      <c r="Q93" s="568"/>
      <c r="R93" s="569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70" t="s">
        <v>267</v>
      </c>
      <c r="Q94" s="571"/>
      <c r="R94" s="572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61" t="s">
        <v>268</v>
      </c>
      <c r="Q96" s="562"/>
      <c r="R96" s="563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>
        <v>9975</v>
      </c>
      <c r="H97" s="332"/>
      <c r="I97" s="342"/>
      <c r="J97" s="343"/>
      <c r="K97" s="332"/>
      <c r="L97" s="343"/>
      <c r="M97" s="332"/>
      <c r="N97" s="344">
        <f>+ROUND(+G97+J97+L97,0)</f>
        <v>9975</v>
      </c>
      <c r="O97" s="45"/>
      <c r="P97" s="564" t="s">
        <v>269</v>
      </c>
      <c r="Q97" s="565"/>
      <c r="R97" s="566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9975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9975</v>
      </c>
      <c r="O98" s="45"/>
      <c r="P98" s="570" t="s">
        <v>270</v>
      </c>
      <c r="Q98" s="571"/>
      <c r="R98" s="572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9975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9975</v>
      </c>
      <c r="O100" s="183"/>
      <c r="P100" s="582" t="s">
        <v>271</v>
      </c>
      <c r="Q100" s="583"/>
      <c r="R100" s="584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61" t="s">
        <v>272</v>
      </c>
      <c r="Q103" s="562"/>
      <c r="R103" s="563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64" t="s">
        <v>273</v>
      </c>
      <c r="Q104" s="565"/>
      <c r="R104" s="566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70" t="s">
        <v>274</v>
      </c>
      <c r="Q105" s="571"/>
      <c r="R105" s="572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/>
      <c r="G107" s="337"/>
      <c r="H107" s="332"/>
      <c r="I107" s="336"/>
      <c r="J107" s="337"/>
      <c r="K107" s="332"/>
      <c r="L107" s="337"/>
      <c r="M107" s="332"/>
      <c r="N107" s="338">
        <f>+ROUND(+G107+J107+L107,0)</f>
        <v>0</v>
      </c>
      <c r="O107" s="45"/>
      <c r="P107" s="591" t="s">
        <v>275</v>
      </c>
      <c r="Q107" s="592"/>
      <c r="R107" s="593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>
        <v>-104194</v>
      </c>
      <c r="H108" s="332"/>
      <c r="I108" s="342"/>
      <c r="J108" s="343"/>
      <c r="K108" s="332"/>
      <c r="L108" s="343"/>
      <c r="M108" s="332"/>
      <c r="N108" s="344">
        <f>+ROUND(+G108+J108+L108,0)</f>
        <v>-104194</v>
      </c>
      <c r="O108" s="45"/>
      <c r="P108" s="594" t="s">
        <v>276</v>
      </c>
      <c r="Q108" s="595"/>
      <c r="R108" s="596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0</v>
      </c>
      <c r="G109" s="383">
        <f>+ROUND(+SUM(G107:G108),0)</f>
        <v>-104194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-104194</v>
      </c>
      <c r="O109" s="45"/>
      <c r="P109" s="570" t="s">
        <v>277</v>
      </c>
      <c r="Q109" s="571"/>
      <c r="R109" s="572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61" t="s">
        <v>278</v>
      </c>
      <c r="Q111" s="562"/>
      <c r="R111" s="563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64" t="s">
        <v>279</v>
      </c>
      <c r="Q112" s="565"/>
      <c r="R112" s="566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70" t="s">
        <v>280</v>
      </c>
      <c r="Q113" s="571"/>
      <c r="R113" s="572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>
        <v>-48738</v>
      </c>
      <c r="H115" s="332"/>
      <c r="I115" s="380"/>
      <c r="J115" s="381"/>
      <c r="K115" s="332"/>
      <c r="L115" s="381"/>
      <c r="M115" s="332"/>
      <c r="N115" s="351">
        <f>+ROUND(+G115+J115+L115,0)</f>
        <v>-48738</v>
      </c>
      <c r="O115" s="45"/>
      <c r="P115" s="561" t="s">
        <v>281</v>
      </c>
      <c r="Q115" s="562"/>
      <c r="R115" s="563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>
        <v>3818</v>
      </c>
      <c r="H116" s="332"/>
      <c r="I116" s="342"/>
      <c r="J116" s="343"/>
      <c r="K116" s="332"/>
      <c r="L116" s="343"/>
      <c r="M116" s="332"/>
      <c r="N116" s="344">
        <f>+ROUND(+G116+J116+L116,0)</f>
        <v>3818</v>
      </c>
      <c r="O116" s="45"/>
      <c r="P116" s="564" t="s">
        <v>282</v>
      </c>
      <c r="Q116" s="565"/>
      <c r="R116" s="566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-44920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0</v>
      </c>
      <c r="M117" s="332"/>
      <c r="N117" s="384">
        <f>+ROUND(+SUM(N115:N116),0)</f>
        <v>-44920</v>
      </c>
      <c r="O117" s="45"/>
      <c r="P117" s="570" t="s">
        <v>283</v>
      </c>
      <c r="Q117" s="571"/>
      <c r="R117" s="572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0</v>
      </c>
      <c r="G119" s="394">
        <f>+ROUND(G105+G109+G113+G117,0)</f>
        <v>-149114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0</v>
      </c>
      <c r="M119" s="332"/>
      <c r="N119" s="395">
        <f>+ROUND(N105+N109+N113+N117,0)</f>
        <v>-149114</v>
      </c>
      <c r="O119" s="45"/>
      <c r="P119" s="585" t="s">
        <v>284</v>
      </c>
      <c r="Q119" s="586"/>
      <c r="R119" s="587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61" t="s">
        <v>285</v>
      </c>
      <c r="Q121" s="562"/>
      <c r="R121" s="563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/>
      <c r="G122" s="343">
        <v>325625</v>
      </c>
      <c r="H122" s="332"/>
      <c r="I122" s="342"/>
      <c r="J122" s="343">
        <v>-318027</v>
      </c>
      <c r="K122" s="332"/>
      <c r="L122" s="343">
        <v>-249897</v>
      </c>
      <c r="M122" s="332"/>
      <c r="N122" s="344">
        <f>+ROUND(+G122+J122+L122,0)</f>
        <v>-242299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>
        <v>-637920</v>
      </c>
      <c r="H123" s="332"/>
      <c r="I123" s="342"/>
      <c r="J123" s="343"/>
      <c r="K123" s="332"/>
      <c r="L123" s="343"/>
      <c r="M123" s="332"/>
      <c r="N123" s="344">
        <f>+ROUND(+G123+J123+L123,0)</f>
        <v>-637920</v>
      </c>
      <c r="O123" s="45"/>
      <c r="P123" s="564" t="s">
        <v>293</v>
      </c>
      <c r="Q123" s="565"/>
      <c r="R123" s="566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606" t="s">
        <v>287</v>
      </c>
      <c r="Q124" s="607"/>
      <c r="R124" s="608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0</v>
      </c>
      <c r="G125" s="397">
        <f>+ROUND(+SUM(G121:G124),0)</f>
        <v>-312295</v>
      </c>
      <c r="H125" s="332"/>
      <c r="I125" s="396">
        <f>+ROUND(+SUM(I121:I124),0)</f>
        <v>0</v>
      </c>
      <c r="J125" s="397">
        <f>+ROUND(+SUM(J121:J124),0)</f>
        <v>-318027</v>
      </c>
      <c r="K125" s="332"/>
      <c r="L125" s="397">
        <f>+ROUND(+SUM(L121:L124),0)</f>
        <v>-249897</v>
      </c>
      <c r="M125" s="332"/>
      <c r="N125" s="398">
        <f>+ROUND(+SUM(N121:N124),0)</f>
        <v>-880219</v>
      </c>
      <c r="O125" s="45"/>
      <c r="P125" s="588" t="s">
        <v>288</v>
      </c>
      <c r="Q125" s="589"/>
      <c r="R125" s="590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/>
      <c r="G127" s="337">
        <v>4271124</v>
      </c>
      <c r="H127" s="332"/>
      <c r="I127" s="336"/>
      <c r="J127" s="337"/>
      <c r="K127" s="332"/>
      <c r="L127" s="337">
        <v>1972246</v>
      </c>
      <c r="M127" s="332"/>
      <c r="N127" s="338">
        <f>+ROUND(+G127+J127+L127,0)</f>
        <v>6243370</v>
      </c>
      <c r="O127" s="45"/>
      <c r="P127" s="561" t="s">
        <v>289</v>
      </c>
      <c r="Q127" s="562"/>
      <c r="R127" s="563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>
        <v>96</v>
      </c>
      <c r="H128" s="332"/>
      <c r="I128" s="342"/>
      <c r="J128" s="343">
        <v>528</v>
      </c>
      <c r="K128" s="332"/>
      <c r="L128" s="343">
        <v>0</v>
      </c>
      <c r="M128" s="332"/>
      <c r="N128" s="344">
        <f>+ROUND(+G128+J128+L128,0)</f>
        <v>624</v>
      </c>
      <c r="O128" s="45"/>
      <c r="P128" s="564" t="s">
        <v>290</v>
      </c>
      <c r="Q128" s="565"/>
      <c r="R128" s="566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4020609</v>
      </c>
      <c r="H129" s="332"/>
      <c r="I129" s="342"/>
      <c r="J129" s="343"/>
      <c r="K129" s="332"/>
      <c r="L129" s="343">
        <v>1722350</v>
      </c>
      <c r="M129" s="332"/>
      <c r="N129" s="344">
        <f>+ROUND(+G129+J129+L129,0)</f>
        <v>5742959</v>
      </c>
      <c r="O129" s="45"/>
      <c r="P129" s="600" t="s">
        <v>291</v>
      </c>
      <c r="Q129" s="601"/>
      <c r="R129" s="602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0</v>
      </c>
      <c r="G130" s="404">
        <f>+ROUND(+G129-G127-G128,0)</f>
        <v>-250611</v>
      </c>
      <c r="H130" s="332"/>
      <c r="I130" s="403">
        <f>+ROUND(+I129-I127-I128,0)</f>
        <v>0</v>
      </c>
      <c r="J130" s="404">
        <f>+ROUND(+J129-J127-J128,0)</f>
        <v>-528</v>
      </c>
      <c r="K130" s="332"/>
      <c r="L130" s="404">
        <f>+ROUND(+L129-L127-L128,0)</f>
        <v>-249896</v>
      </c>
      <c r="M130" s="332"/>
      <c r="N130" s="405">
        <f>+ROUND(+N129-N127-N128,0)</f>
        <v>-501035</v>
      </c>
      <c r="O130" s="45"/>
      <c r="P130" s="603" t="s">
        <v>292</v>
      </c>
      <c r="Q130" s="604"/>
      <c r="R130" s="605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44">
        <f>+IF(+SUM(F131:N131)=0,0,"Контрола: дефицит/излишък = финансиране с обратен знак (Г. + Д. = 0)")</f>
        <v>0</v>
      </c>
      <c r="C131" s="544"/>
      <c r="D131" s="544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/>
      <c r="D132" s="45" t="s">
        <v>8</v>
      </c>
      <c r="E132" s="17"/>
      <c r="F132" s="545"/>
      <c r="G132" s="545"/>
      <c r="H132" s="17"/>
      <c r="I132" s="189" t="s">
        <v>155</v>
      </c>
      <c r="J132" s="40"/>
      <c r="K132" s="17"/>
      <c r="L132" s="545"/>
      <c r="M132" s="545"/>
      <c r="N132" s="545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97"/>
      <c r="G133" s="599"/>
      <c r="H133" s="17"/>
      <c r="I133" s="189"/>
      <c r="J133" s="485" t="s">
        <v>297</v>
      </c>
      <c r="K133" s="17"/>
      <c r="L133" s="597"/>
      <c r="M133" s="598"/>
      <c r="N133" s="599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7 G22:N22 G62:N63 J132 I126:M126 I130:N130 K128 M128 N126 N94:N95 I94:M108 K125 M125 I134:N137 I131:J131 L131 N131 F38:N38 F22:F24 G27:N33 N82 H34 K34 M34 F37:M37 F40:N40 F39 F45:N49 F41 F55:N56 H61:M61 F57:M57 G66:N67 H64:M65 G70:N71 G69:M69 G74:N77 H72:M73 G80:N80 G79:H79 N88:N89 N98:N102 N105:N106 N110 N113:N114 N117:N120 I129:K129 I140:N140 K138:K139 M138:M139 N84:N85 N61 H78 K78:M78 K79:M79 I110:M114 K109 M109 L132 F26:F33 F42:F44 H43:M44 H39:M39 H50:I54 H59:I59 F69:F71 H68:M68 F74 I116:M121 I115:K115 M115 I127:K127 M127 M129 H42:I42 K42:M42 K50:M54 K59:M59 I123:M123 I122 K122 H60:I60 K60:M60 K41:M41 M122 H41:I41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zoomScalePageLayoutView="0" workbookViewId="0" topLeftCell="A1">
      <pane xSplit="5" ySplit="10" topLeftCell="F1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3" sqref="G143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615" t="str">
        <f>+'Cash-Flow-2016-Leva'!B2:D2</f>
        <v>МИНИСТЕРВТО НА ЗДРАВЕОПАЗВАНЕТО</v>
      </c>
      <c r="C2" s="616"/>
      <c r="D2" s="617"/>
      <c r="E2" s="5"/>
      <c r="F2" s="481">
        <f>+'Cash-Flow-2016-Leva'!F2</f>
        <v>695317</v>
      </c>
      <c r="G2" s="428">
        <f>+'Cash-Flow-2016-Leva'!G2</f>
        <v>1600</v>
      </c>
      <c r="H2" s="52"/>
      <c r="I2" s="618">
        <f>+'Cash-Flow-2016-Leva'!I2:J2</f>
        <v>0</v>
      </c>
      <c r="J2" s="619"/>
      <c r="K2" s="51"/>
      <c r="L2" s="620">
        <f>+'Cash-Flow-2016-Leva'!L2:N2</f>
        <v>0</v>
      </c>
      <c r="M2" s="621"/>
      <c r="N2" s="622"/>
      <c r="O2" s="53"/>
      <c r="P2" s="483" t="s">
        <v>296</v>
      </c>
      <c r="Q2" s="609">
        <f>+'Cash-Flow-2016-Leva'!Q2</f>
        <v>0</v>
      </c>
      <c r="R2" s="610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29.02.2016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29.02.2016 г.</v>
      </c>
      <c r="H9" s="5"/>
      <c r="I9" s="158">
        <f>+'Cash-Flow-2016-Leva'!L4</f>
        <v>2016</v>
      </c>
      <c r="J9" s="159" t="str">
        <f>+L6</f>
        <v>29.02.2016 г.</v>
      </c>
      <c r="K9" s="5"/>
      <c r="L9" s="156" t="str">
        <f>+L6</f>
        <v>29.02.2016 г.</v>
      </c>
      <c r="M9" s="5"/>
      <c r="N9" s="135" t="str">
        <f>+L6</f>
        <v>29.02.2016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0</v>
      </c>
      <c r="G13" s="376">
        <f>+'Cash-Flow-2016-Leva'!G13/1000</f>
        <v>0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0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32000</v>
      </c>
      <c r="G14" s="408">
        <f>+'Cash-Flow-2016-Leva'!G14/1000</f>
        <v>4779.236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4779.236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2300</v>
      </c>
      <c r="G15" s="408">
        <f>+'Cash-Flow-2016-Leva'!G15/1000</f>
        <v>173.449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173.449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7300</v>
      </c>
      <c r="G16" s="408">
        <f>+'Cash-Flow-2016-Leva'!G16/1000</f>
        <v>951.02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951.02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300</v>
      </c>
      <c r="G17" s="408">
        <f>+'Cash-Flow-2016-Leva'!G17/1000</f>
        <v>59.317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0.001</v>
      </c>
      <c r="M17" s="406"/>
      <c r="N17" s="341">
        <f t="shared" si="0"/>
        <v>59.318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0</v>
      </c>
      <c r="G18" s="408">
        <f>+'Cash-Flow-2016-Leva'!G18/1000</f>
        <v>0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0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</v>
      </c>
      <c r="G19" s="408">
        <f>+'Cash-Flow-2016-Leva'!G19/1000</f>
        <v>0.017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</v>
      </c>
      <c r="M19" s="406"/>
      <c r="N19" s="341">
        <f t="shared" si="0"/>
        <v>0.017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0</v>
      </c>
      <c r="G21" s="392">
        <f>+'Cash-Flow-2016-Leva'!G21/1000</f>
        <v>11.863</v>
      </c>
      <c r="H21" s="406"/>
      <c r="I21" s="391">
        <f>+'Cash-Flow-2016-Leva'!I21/1000</f>
        <v>0</v>
      </c>
      <c r="J21" s="392">
        <f>+'Cash-Flow-2016-Leva'!J21/1000</f>
        <v>-0.029</v>
      </c>
      <c r="K21" s="406"/>
      <c r="L21" s="392">
        <f>+'Cash-Flow-2016-Leva'!L21/1000</f>
        <v>0</v>
      </c>
      <c r="M21" s="406"/>
      <c r="N21" s="344">
        <f t="shared" si="0"/>
        <v>11.834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41900</v>
      </c>
      <c r="G22" s="346">
        <f>+ROUND(+SUM(G13:G21),0)</f>
        <v>5975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5975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0</v>
      </c>
      <c r="G24" s="376">
        <f>+'Cash-Flow-2016-Leva'!G24/1000</f>
        <v>0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0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100</v>
      </c>
      <c r="G25" s="408">
        <f>+'Cash-Flow-2016-Leva'!G25/1000</f>
        <v>2.601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2.601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100</v>
      </c>
      <c r="G27" s="346">
        <f>+ROUND(+SUM(G24:G26),0)</f>
        <v>3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3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0</v>
      </c>
      <c r="G34" s="346">
        <f>+'Cash-Flow-2016-Leva'!G34/1000</f>
        <v>-44.929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-44.929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0</v>
      </c>
      <c r="G35" s="410">
        <f>+'Cash-Flow-2016-Leva'!G35/1000</f>
        <v>-1.009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-1.009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0</v>
      </c>
      <c r="G36" s="412">
        <f>+'Cash-Flow-2016-Leva'!G36/1000</f>
        <v>-18.332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-18.332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0</v>
      </c>
      <c r="G39" s="346">
        <f>+'Cash-Flow-2016-Leva'!G39/1000</f>
        <v>1.238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1.238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2.933</v>
      </c>
      <c r="K41" s="406"/>
      <c r="L41" s="376">
        <f>+'Cash-Flow-2016-Leva'!L41/1000</f>
        <v>0</v>
      </c>
      <c r="M41" s="406"/>
      <c r="N41" s="338">
        <f>+G41+J41+L41</f>
        <v>2.933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19.982</v>
      </c>
      <c r="H42" s="406"/>
      <c r="I42" s="407">
        <f>+'Cash-Flow-2016-Leva'!I42/1000</f>
        <v>0</v>
      </c>
      <c r="J42" s="408">
        <f>+'Cash-Flow-2016-Leva'!J42/1000</f>
        <v>0</v>
      </c>
      <c r="K42" s="406"/>
      <c r="L42" s="408">
        <f>+'Cash-Flow-2016-Leva'!L42/1000</f>
        <v>0</v>
      </c>
      <c r="M42" s="406"/>
      <c r="N42" s="341">
        <f>+G42+J42+L42</f>
        <v>19.982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0</v>
      </c>
      <c r="G44" s="392">
        <f>+'Cash-Flow-2016-Leva'!G44/1000</f>
        <v>18.989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18.989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0</v>
      </c>
      <c r="G45" s="346">
        <f>+ROUND(+SUM(G41:G44),0)</f>
        <v>39</v>
      </c>
      <c r="H45" s="406"/>
      <c r="I45" s="345">
        <f>+ROUND(+SUM(I41:I44),0)</f>
        <v>0</v>
      </c>
      <c r="J45" s="346">
        <f>+ROUND(+SUM(J41:J44),0)</f>
        <v>3</v>
      </c>
      <c r="K45" s="406"/>
      <c r="L45" s="346">
        <f>+ROUND(+SUM(L41:L44),0)</f>
        <v>0</v>
      </c>
      <c r="M45" s="406"/>
      <c r="N45" s="347">
        <f>+ROUND(+SUM(N41:N44),0)</f>
        <v>42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42000</v>
      </c>
      <c r="G47" s="378">
        <f>+ROUND(G22+G27+G34+G39+G45,0)</f>
        <v>5973</v>
      </c>
      <c r="H47" s="406"/>
      <c r="I47" s="377">
        <f>+ROUND(I22+I27+I34+I39+I45,0)</f>
        <v>0</v>
      </c>
      <c r="J47" s="378">
        <f>+ROUND(J22+J27+J34+J39+J45,0)</f>
        <v>3</v>
      </c>
      <c r="K47" s="406"/>
      <c r="L47" s="378">
        <f>+ROUND(L22+L27+L34+L39+L45,0)</f>
        <v>0</v>
      </c>
      <c r="M47" s="406"/>
      <c r="N47" s="379">
        <f>+ROUND(N22+N27+N34+N39+N45,0)</f>
        <v>5976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119295.515</v>
      </c>
      <c r="G50" s="350">
        <f>+'Cash-Flow-2016-Leva'!G50/1000</f>
        <v>22989.351</v>
      </c>
      <c r="H50" s="406"/>
      <c r="I50" s="334">
        <f>+'Cash-Flow-2016-Leva'!I50/1000</f>
        <v>0</v>
      </c>
      <c r="J50" s="350">
        <f>+'Cash-Flow-2016-Leva'!J50/1000</f>
        <v>411.27</v>
      </c>
      <c r="K50" s="406"/>
      <c r="L50" s="350">
        <f>+'Cash-Flow-2016-Leva'!L50/1000</f>
        <v>0</v>
      </c>
      <c r="M50" s="406"/>
      <c r="N50" s="338">
        <f>+G50+J50+L50</f>
        <v>23400.621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3113.4</v>
      </c>
      <c r="G51" s="392">
        <f>+'Cash-Flow-2016-Leva'!G51/1000</f>
        <v>793.483</v>
      </c>
      <c r="H51" s="406"/>
      <c r="I51" s="391">
        <f>+'Cash-Flow-2016-Leva'!I51/1000</f>
        <v>0</v>
      </c>
      <c r="J51" s="392">
        <f>+'Cash-Flow-2016-Leva'!J51/1000</f>
        <v>0.045</v>
      </c>
      <c r="K51" s="406"/>
      <c r="L51" s="392">
        <f>+'Cash-Flow-2016-Leva'!L51/1000</f>
        <v>0</v>
      </c>
      <c r="M51" s="406"/>
      <c r="N51" s="344">
        <f>+G51+J51+L51</f>
        <v>793.5279999999999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1839.185</v>
      </c>
      <c r="G52" s="392">
        <f>+'Cash-Flow-2016-Leva'!G52/1000</f>
        <v>116.111</v>
      </c>
      <c r="H52" s="406"/>
      <c r="I52" s="391">
        <f>+'Cash-Flow-2016-Leva'!I52/1000</f>
        <v>0</v>
      </c>
      <c r="J52" s="392">
        <f>+'Cash-Flow-2016-Leva'!J52/1000</f>
        <v>3.737</v>
      </c>
      <c r="K52" s="406"/>
      <c r="L52" s="392">
        <f>+'Cash-Flow-2016-Leva'!L52/1000</f>
        <v>0</v>
      </c>
      <c r="M52" s="406"/>
      <c r="N52" s="344">
        <f>+G52+J52+L52</f>
        <v>119.848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160975.091</v>
      </c>
      <c r="G53" s="392">
        <f>+'Cash-Flow-2016-Leva'!G53/1000</f>
        <v>23863.714</v>
      </c>
      <c r="H53" s="406"/>
      <c r="I53" s="391">
        <f>+'Cash-Flow-2016-Leva'!I53/1000</f>
        <v>0</v>
      </c>
      <c r="J53" s="392">
        <f>+'Cash-Flow-2016-Leva'!J53/1000</f>
        <v>21.124</v>
      </c>
      <c r="K53" s="406"/>
      <c r="L53" s="392">
        <f>+'Cash-Flow-2016-Leva'!L53/1000</f>
        <v>0</v>
      </c>
      <c r="M53" s="406"/>
      <c r="N53" s="344">
        <f>+G53+J53+L53</f>
        <v>23884.838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29827.609</v>
      </c>
      <c r="G54" s="392">
        <f>+'Cash-Flow-2016-Leva'!G54/1000</f>
        <v>4559.75</v>
      </c>
      <c r="H54" s="406"/>
      <c r="I54" s="391">
        <f>+'Cash-Flow-2016-Leva'!I54/1000</f>
        <v>0</v>
      </c>
      <c r="J54" s="392">
        <f>+'Cash-Flow-2016-Leva'!J54/1000</f>
        <v>3.755</v>
      </c>
      <c r="K54" s="406"/>
      <c r="L54" s="392">
        <f>+'Cash-Flow-2016-Leva'!L54/1000</f>
        <v>0</v>
      </c>
      <c r="M54" s="406"/>
      <c r="N54" s="344">
        <f>+G54+J54+L54</f>
        <v>4563.505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315051</v>
      </c>
      <c r="G55" s="383">
        <f>+ROUND(+SUM(G50:G54),0)</f>
        <v>52322</v>
      </c>
      <c r="H55" s="406"/>
      <c r="I55" s="382">
        <f>+ROUND(+SUM(I50:I54),0)</f>
        <v>0</v>
      </c>
      <c r="J55" s="383">
        <f>+ROUND(+SUM(J50:J54),0)</f>
        <v>440</v>
      </c>
      <c r="K55" s="406"/>
      <c r="L55" s="383">
        <f>+ROUND(+SUM(L50:L54),0)</f>
        <v>0</v>
      </c>
      <c r="M55" s="406"/>
      <c r="N55" s="384">
        <f>+ROUND(+SUM(N50:N54),0)</f>
        <v>52762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10259.062</v>
      </c>
      <c r="G58" s="392">
        <f>+'Cash-Flow-2016-Leva'!G58/1000</f>
        <v>465.822</v>
      </c>
      <c r="H58" s="406"/>
      <c r="I58" s="391">
        <f>+'Cash-Flow-2016-Leva'!I58/1000</f>
        <v>0</v>
      </c>
      <c r="J58" s="392">
        <f>+'Cash-Flow-2016-Leva'!J58/1000</f>
        <v>41.901</v>
      </c>
      <c r="K58" s="406"/>
      <c r="L58" s="392">
        <f>+'Cash-Flow-2016-Leva'!L58/1000</f>
        <v>0</v>
      </c>
      <c r="M58" s="406"/>
      <c r="N58" s="344">
        <f>+G58+J58+L58</f>
        <v>507.723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2227.518</v>
      </c>
      <c r="G59" s="392">
        <f>+'Cash-Flow-2016-Leva'!G59/1000</f>
        <v>51.713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51.713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12487</v>
      </c>
      <c r="G62" s="383">
        <f>+ROUND(+SUM(G57:G60),0)</f>
        <v>518</v>
      </c>
      <c r="H62" s="406"/>
      <c r="I62" s="382">
        <f>+ROUND(+SUM(I57:I60),0)</f>
        <v>0</v>
      </c>
      <c r="J62" s="383">
        <f>+ROUND(+SUM(J57:J60),0)</f>
        <v>42</v>
      </c>
      <c r="K62" s="406"/>
      <c r="L62" s="383">
        <f>+ROUND(+SUM(L57:L60),0)</f>
        <v>0</v>
      </c>
      <c r="M62" s="406"/>
      <c r="N62" s="384">
        <f>+ROUND(+SUM(N57:N60),0)</f>
        <v>559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0</v>
      </c>
      <c r="G64" s="350">
        <f>+'Cash-Flow-2016-Leva'!G64/1000</f>
        <v>7.988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7.988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0.02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0.02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0</v>
      </c>
      <c r="G66" s="383">
        <f>+ROUND(+SUM(G64:G65),0)</f>
        <v>8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8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26854.5</v>
      </c>
      <c r="G68" s="350">
        <f>+'Cash-Flow-2016-Leva'!G68/1000</f>
        <v>3163.615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3163.615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26855</v>
      </c>
      <c r="G70" s="383">
        <f>+ROUND(+SUM(G68:G69),0)</f>
        <v>3164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3164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79636</v>
      </c>
      <c r="G72" s="350">
        <f>+'Cash-Flow-2016-Leva'!G72/1000</f>
        <v>496.099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496.099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2513.42</v>
      </c>
      <c r="G73" s="392">
        <f>+'Cash-Flow-2016-Leva'!G73/1000</f>
        <v>-31.998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-31.998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82149</v>
      </c>
      <c r="G74" s="383">
        <f>+ROUND(+SUM(G72:G73),0)</f>
        <v>464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464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436542</v>
      </c>
      <c r="G76" s="394">
        <f>+ROUND(G55+G62+G66+G70+G74,0)</f>
        <v>56476</v>
      </c>
      <c r="H76" s="406"/>
      <c r="I76" s="393">
        <f>+ROUND(I55+I62+I66+I70+I74,0)</f>
        <v>0</v>
      </c>
      <c r="J76" s="394">
        <f>+ROUND(J55+J62+J66+J70+J74,0)</f>
        <v>482</v>
      </c>
      <c r="K76" s="406"/>
      <c r="L76" s="394">
        <f>+ROUND(L55+L62+L66+L70+L74,0)</f>
        <v>0</v>
      </c>
      <c r="M76" s="406"/>
      <c r="N76" s="395">
        <f>+ROUND(N55+N62+N66+N70+N74,0)</f>
        <v>56957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394541.3</v>
      </c>
      <c r="G78" s="376">
        <f>+'Cash-Flow-2016-Leva'!G78/1000</f>
        <v>50703.708</v>
      </c>
      <c r="H78" s="406"/>
      <c r="I78" s="375">
        <f>+'Cash-Flow-2016-Leva'!I78/1000</f>
        <v>0</v>
      </c>
      <c r="J78" s="376">
        <f>+'Cash-Flow-2016-Leva'!J78/1000</f>
        <v>796.427</v>
      </c>
      <c r="K78" s="406"/>
      <c r="L78" s="376">
        <f>+'Cash-Flow-2016-Leva'!L78/1000</f>
        <v>0</v>
      </c>
      <c r="M78" s="406"/>
      <c r="N78" s="338">
        <f>+G78+J78+L78</f>
        <v>51500.135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0</v>
      </c>
      <c r="G79" s="392">
        <f>+'Cash-Flow-2016-Leva'!G79/1000</f>
        <v>0</v>
      </c>
      <c r="H79" s="406"/>
      <c r="I79" s="391">
        <f>+'Cash-Flow-2016-Leva'!I79/1000</f>
        <v>0</v>
      </c>
      <c r="J79" s="392">
        <f>+'Cash-Flow-2016-Leva'!J79/1000</f>
        <v>0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394541</v>
      </c>
      <c r="G80" s="397">
        <f>+ROUND(G78+G79,0)</f>
        <v>50704</v>
      </c>
      <c r="H80" s="406"/>
      <c r="I80" s="396">
        <f>+ROUND(I78+I79,0)</f>
        <v>0</v>
      </c>
      <c r="J80" s="397">
        <f>+ROUND(J78+J79,0)</f>
        <v>796</v>
      </c>
      <c r="K80" s="406"/>
      <c r="L80" s="397">
        <f>+ROUND(L78+L79,0)</f>
        <v>0</v>
      </c>
      <c r="M80" s="406"/>
      <c r="N80" s="398">
        <f>+ROUND(N78+N79,0)</f>
        <v>51500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-1</v>
      </c>
      <c r="G82" s="422">
        <f>+ROUND(G47,0)-ROUND(G76,0)+ROUND(G80,0)</f>
        <v>201</v>
      </c>
      <c r="H82" s="406"/>
      <c r="I82" s="421">
        <f>+ROUND(I47,0)-ROUND(I76,0)+ROUND(I80,0)</f>
        <v>0</v>
      </c>
      <c r="J82" s="422">
        <f>+ROUND(J47,0)-ROUND(J76,0)+ROUND(J80,0)</f>
        <v>317</v>
      </c>
      <c r="K82" s="406"/>
      <c r="L82" s="422">
        <f>+ROUND(L47,0)-ROUND(L76,0)+ROUND(L80,0)</f>
        <v>0</v>
      </c>
      <c r="M82" s="406"/>
      <c r="N82" s="423">
        <f>+ROUND(N47,0)-ROUND(N76,0)+ROUND(N80,0)</f>
        <v>519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1</v>
      </c>
      <c r="G83" s="425">
        <f>+ROUND(G100,0)+ROUND(G119,0)+ROUND(G125,0)-ROUND(G130,0)</f>
        <v>-201</v>
      </c>
      <c r="H83" s="406"/>
      <c r="I83" s="424">
        <f>+ROUND(I100,0)+ROUND(I119,0)+ROUND(I125,0)-ROUND(I130,0)</f>
        <v>0</v>
      </c>
      <c r="J83" s="425">
        <f>+ROUND(J100,0)+ROUND(J119,0)+ROUND(J125,0)-ROUND(J130,0)</f>
        <v>-317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-519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9.975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9.975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10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10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10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10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0</v>
      </c>
      <c r="G107" s="376">
        <f>+'Cash-Flow-2016-Leva'!G107/1000</f>
        <v>0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0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-104.194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-104.194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0</v>
      </c>
      <c r="G109" s="383">
        <f>+ROUND(+SUM(G107:G108),0)</f>
        <v>-104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-104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-48.738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0</v>
      </c>
      <c r="M115" s="406"/>
      <c r="N115" s="351">
        <f>+G115+J115+L115</f>
        <v>-48.738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3.818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3.818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-45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0</v>
      </c>
      <c r="M117" s="406"/>
      <c r="N117" s="384">
        <f>+ROUND(+SUM(N115:N116),0)</f>
        <v>-45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0</v>
      </c>
      <c r="G119" s="394">
        <f>+ROUND(G105+G109+G113+G117,0)</f>
        <v>-149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0</v>
      </c>
      <c r="M119" s="406"/>
      <c r="N119" s="395">
        <f>+ROUND(N105+N109+N113+N117,0)</f>
        <v>-149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0</v>
      </c>
      <c r="G122" s="392">
        <f>+'Cash-Flow-2016-Leva'!G122/1000</f>
        <v>325.625</v>
      </c>
      <c r="H122" s="406"/>
      <c r="I122" s="391">
        <f>+'Cash-Flow-2016-Leva'!I122/1000</f>
        <v>0</v>
      </c>
      <c r="J122" s="392">
        <f>+'Cash-Flow-2016-Leva'!J122/1000</f>
        <v>-318.027</v>
      </c>
      <c r="K122" s="406"/>
      <c r="L122" s="392">
        <f>+'Cash-Flow-2016-Leva'!L122/1000</f>
        <v>-249.897</v>
      </c>
      <c r="M122" s="406"/>
      <c r="N122" s="344">
        <f>+G122+J122+L122</f>
        <v>-242.29899999999998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-637.92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-637.92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1</v>
      </c>
      <c r="G124" s="401">
        <f>+IF(+'Cash-Flow-2016-Leva'!G82+'Cash-Flow-2016-Leva'!G83=0,-G142,0)</f>
        <v>-1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-1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1</v>
      </c>
      <c r="G125" s="397">
        <f>+ROUND(+SUM(G121:G124),0)</f>
        <v>-313</v>
      </c>
      <c r="H125" s="406"/>
      <c r="I125" s="396">
        <f>+ROUND(+SUM(I121:I124),0)</f>
        <v>0</v>
      </c>
      <c r="J125" s="397">
        <f>+ROUND(+SUM(J121:J124),0)</f>
        <v>-318</v>
      </c>
      <c r="K125" s="406"/>
      <c r="L125" s="397">
        <f>+ROUND(+SUM(L121:L124),0)</f>
        <v>-250</v>
      </c>
      <c r="M125" s="406"/>
      <c r="N125" s="398">
        <f>+ROUND(+SUM(N121:N124),0)</f>
        <v>-881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0</v>
      </c>
      <c r="G127" s="376">
        <f>+'Cash-Flow-2016-Leva'!G127/1000</f>
        <v>4271.124</v>
      </c>
      <c r="H127" s="406"/>
      <c r="I127" s="375">
        <f>+'Cash-Flow-2016-Leva'!I127/1000</f>
        <v>0</v>
      </c>
      <c r="J127" s="376">
        <f>+'Cash-Flow-2016-Leva'!J127/1000</f>
        <v>0</v>
      </c>
      <c r="K127" s="406"/>
      <c r="L127" s="376">
        <f>+'Cash-Flow-2016-Leva'!L127/1000</f>
        <v>1972.246</v>
      </c>
      <c r="M127" s="406"/>
      <c r="N127" s="338">
        <f>+G127+J127+L127</f>
        <v>6243.37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0.096</v>
      </c>
      <c r="H128" s="406"/>
      <c r="I128" s="391">
        <f>+'Cash-Flow-2016-Leva'!I128/1000</f>
        <v>0</v>
      </c>
      <c r="J128" s="392">
        <f>+'Cash-Flow-2016-Leva'!J128/1000</f>
        <v>0.528</v>
      </c>
      <c r="K128" s="406"/>
      <c r="L128" s="392">
        <f>+'Cash-Flow-2016-Leva'!L128/1000</f>
        <v>0</v>
      </c>
      <c r="M128" s="406"/>
      <c r="N128" s="344">
        <f>+G128+J128+L128</f>
        <v>0.624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4020.609</v>
      </c>
      <c r="H129" s="406"/>
      <c r="I129" s="391">
        <f>+'Cash-Flow-2016-Leva'!I129/1000</f>
        <v>0</v>
      </c>
      <c r="J129" s="392">
        <f>+'Cash-Flow-2016-Leva'!J129/1000</f>
        <v>0</v>
      </c>
      <c r="K129" s="406"/>
      <c r="L129" s="392">
        <f>+'Cash-Flow-2016-Leva'!L129/1000</f>
        <v>1722.35</v>
      </c>
      <c r="M129" s="406"/>
      <c r="N129" s="344">
        <f>+G129+J129+L129</f>
        <v>5742.959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0</v>
      </c>
      <c r="G130" s="404">
        <f>+ROUND(+G129-G127-G128,0)</f>
        <v>-251</v>
      </c>
      <c r="H130" s="406"/>
      <c r="I130" s="403">
        <f>+ROUND(+I129-I127-I128,0)</f>
        <v>0</v>
      </c>
      <c r="J130" s="404">
        <f>+ROUND(+J129-J127-J128,0)</f>
        <v>-1</v>
      </c>
      <c r="K130" s="406"/>
      <c r="L130" s="404">
        <f>+ROUND(+L129-L127-L128,0)</f>
        <v>-250</v>
      </c>
      <c r="M130" s="406"/>
      <c r="N130" s="405">
        <f>+ROUND(+N129-N127-N128,0)</f>
        <v>-501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613">
        <f>+IF(+SUM(F131:N131)=0,0,"Контрола: дефицит/излишък = финансиране с обратен знак (Г. + Д. = 0)")</f>
        <v>0</v>
      </c>
      <c r="C131" s="613"/>
      <c r="D131" s="613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0</v>
      </c>
      <c r="D132" s="70" t="s">
        <v>8</v>
      </c>
      <c r="E132" s="5"/>
      <c r="F132" s="614">
        <f>+'Cash-Flow-2016-Leva'!F132:G132</f>
        <v>0</v>
      </c>
      <c r="G132" s="614"/>
      <c r="H132" s="5"/>
      <c r="I132" s="194" t="s">
        <v>155</v>
      </c>
      <c r="J132" s="65"/>
      <c r="K132" s="5"/>
      <c r="L132" s="614">
        <f>+'Cash-Flow-2016-Leva'!L132:N132</f>
        <v>0</v>
      </c>
      <c r="M132" s="614"/>
      <c r="N132" s="614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611">
        <f>+'Cash-Flow-2016-Leva'!F133:G133</f>
        <v>0</v>
      </c>
      <c r="G133" s="612"/>
      <c r="H133" s="66"/>
      <c r="I133" s="66"/>
      <c r="J133" s="66"/>
      <c r="K133" s="66"/>
      <c r="L133" s="611">
        <f>+'Cash-Flow-2016-Leva'!L133:N133</f>
        <v>0</v>
      </c>
      <c r="M133" s="612"/>
      <c r="N133" s="612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НЕРАВНЕНИЕ!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-1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-1</v>
      </c>
      <c r="G141" s="200">
        <f>+IF(AND(+(G81-G124)&lt;&gt;0,+'Cash-Flow-2016-Leva'!G82+'Cash-Flow-2016-Leva'!G83=0),+(G81-G124),0)</f>
        <v>1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1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>
        <v>-1</v>
      </c>
      <c r="G142" s="486">
        <v>1</v>
      </c>
      <c r="H142" s="10"/>
      <c r="I142" s="201"/>
      <c r="J142" s="487"/>
      <c r="K142" s="10"/>
      <c r="L142" s="486"/>
      <c r="M142" s="10"/>
      <c r="N142" s="486">
        <v>1</v>
      </c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9.7109375" style="0" customWidth="1"/>
    <col min="3" max="3" width="64.140625" style="0" customWidth="1"/>
    <col min="4" max="4" width="16.140625" style="0" customWidth="1"/>
    <col min="5" max="5" width="16.421875" style="0" customWidth="1"/>
    <col min="6" max="6" width="18.7109375" style="0" customWidth="1"/>
    <col min="7" max="7" width="13.7109375" style="0" customWidth="1"/>
  </cols>
  <sheetData>
    <row r="1" ht="15.75" thickBot="1">
      <c r="G1" s="530" t="s">
        <v>359</v>
      </c>
    </row>
    <row r="2" spans="1:7" ht="79.5" thickBot="1">
      <c r="A2" s="505"/>
      <c r="B2" s="633" t="s">
        <v>321</v>
      </c>
      <c r="C2" s="632"/>
      <c r="D2" s="506" t="s">
        <v>322</v>
      </c>
      <c r="E2" s="506" t="s">
        <v>323</v>
      </c>
      <c r="F2" s="506" t="s">
        <v>324</v>
      </c>
      <c r="G2" s="506" t="s">
        <v>325</v>
      </c>
    </row>
    <row r="3" spans="1:7" ht="19.5" thickBot="1">
      <c r="A3" s="507"/>
      <c r="B3" s="634" t="s">
        <v>326</v>
      </c>
      <c r="C3" s="632"/>
      <c r="D3" s="508">
        <v>2016</v>
      </c>
      <c r="E3" s="509" t="str">
        <f>'Cash-Flow-2016-Leva'!L6</f>
        <v>29.02.2016 г.</v>
      </c>
      <c r="F3" s="509" t="str">
        <f>E3</f>
        <v>29.02.2016 г.</v>
      </c>
      <c r="G3" s="509" t="str">
        <f>F3</f>
        <v>29.02.2016 г.</v>
      </c>
    </row>
    <row r="4" spans="1:7" ht="18.75">
      <c r="A4" s="510" t="s">
        <v>18</v>
      </c>
      <c r="B4" s="635" t="s">
        <v>327</v>
      </c>
      <c r="C4" s="636"/>
      <c r="D4" s="511">
        <f>+D5+D6</f>
        <v>8580240</v>
      </c>
      <c r="E4" s="511">
        <f>+E5+E6</f>
        <v>953884</v>
      </c>
      <c r="F4" s="511">
        <f>+F5+F6</f>
        <v>0</v>
      </c>
      <c r="G4" s="511">
        <f>+G5+G6</f>
        <v>0</v>
      </c>
    </row>
    <row r="5" spans="1:7" ht="15.75">
      <c r="A5" s="512"/>
      <c r="B5" s="513" t="s">
        <v>328</v>
      </c>
      <c r="C5" s="514" t="s">
        <v>329</v>
      </c>
      <c r="D5" s="515">
        <v>8580240</v>
      </c>
      <c r="E5" s="515">
        <v>953884</v>
      </c>
      <c r="F5" s="515"/>
      <c r="G5" s="515"/>
    </row>
    <row r="6" spans="1:7" ht="15.75">
      <c r="A6" s="512"/>
      <c r="B6" s="513" t="s">
        <v>330</v>
      </c>
      <c r="C6" s="514" t="s">
        <v>331</v>
      </c>
      <c r="D6" s="515"/>
      <c r="E6" s="515"/>
      <c r="F6" s="515"/>
      <c r="G6" s="515"/>
    </row>
    <row r="7" spans="1:7" ht="18.75">
      <c r="A7" s="512" t="s">
        <v>20</v>
      </c>
      <c r="B7" s="637" t="s">
        <v>332</v>
      </c>
      <c r="C7" s="638"/>
      <c r="D7" s="516">
        <f>+D8+D9</f>
        <v>293318</v>
      </c>
      <c r="E7" s="516">
        <f>+E8+E9</f>
        <v>16646</v>
      </c>
      <c r="F7" s="516">
        <f>+F8+F9</f>
        <v>0</v>
      </c>
      <c r="G7" s="516">
        <f>+G8+G9</f>
        <v>0</v>
      </c>
    </row>
    <row r="8" spans="1:7" ht="24.75" customHeight="1">
      <c r="A8" s="512"/>
      <c r="B8" s="513" t="s">
        <v>328</v>
      </c>
      <c r="C8" s="517" t="s">
        <v>333</v>
      </c>
      <c r="D8" s="515">
        <v>293318</v>
      </c>
      <c r="E8" s="515">
        <v>16646</v>
      </c>
      <c r="F8" s="515"/>
      <c r="G8" s="516"/>
    </row>
    <row r="9" spans="1:7" ht="30">
      <c r="A9" s="512"/>
      <c r="B9" s="513" t="s">
        <v>334</v>
      </c>
      <c r="C9" s="514" t="s">
        <v>335</v>
      </c>
      <c r="D9" s="515"/>
      <c r="E9" s="515"/>
      <c r="F9" s="515"/>
      <c r="G9" s="516"/>
    </row>
    <row r="10" spans="1:7" ht="18.75">
      <c r="A10" s="512" t="s">
        <v>336</v>
      </c>
      <c r="B10" s="637" t="s">
        <v>337</v>
      </c>
      <c r="C10" s="638"/>
      <c r="D10" s="516"/>
      <c r="E10" s="516"/>
      <c r="F10" s="516"/>
      <c r="G10" s="516"/>
    </row>
    <row r="11" spans="1:7" ht="18.75" customHeight="1">
      <c r="A11" s="512" t="s">
        <v>338</v>
      </c>
      <c r="B11" s="639" t="s">
        <v>339</v>
      </c>
      <c r="C11" s="640"/>
      <c r="D11" s="516">
        <v>427667742</v>
      </c>
      <c r="E11" s="516">
        <v>55495729</v>
      </c>
      <c r="F11" s="516">
        <v>481832</v>
      </c>
      <c r="G11" s="516">
        <v>0</v>
      </c>
    </row>
    <row r="12" spans="1:7" ht="21" customHeight="1">
      <c r="A12" s="512" t="s">
        <v>340</v>
      </c>
      <c r="B12" s="623" t="s">
        <v>341</v>
      </c>
      <c r="C12" s="624"/>
      <c r="D12" s="516">
        <f>D13+D14</f>
        <v>0</v>
      </c>
      <c r="E12" s="516">
        <f>E13+E14</f>
        <v>1421</v>
      </c>
      <c r="F12" s="516">
        <f>F13+F14</f>
        <v>0</v>
      </c>
      <c r="G12" s="516">
        <f>G13+G14</f>
        <v>0</v>
      </c>
    </row>
    <row r="13" spans="1:7" ht="18.75">
      <c r="A13" s="512"/>
      <c r="B13" s="513" t="s">
        <v>330</v>
      </c>
      <c r="C13" s="517" t="s">
        <v>342</v>
      </c>
      <c r="D13" s="515"/>
      <c r="E13" s="515"/>
      <c r="F13" s="516"/>
      <c r="G13" s="516"/>
    </row>
    <row r="14" spans="1:7" ht="29.25" customHeight="1">
      <c r="A14" s="512"/>
      <c r="B14" s="513" t="s">
        <v>343</v>
      </c>
      <c r="C14" s="514" t="s">
        <v>344</v>
      </c>
      <c r="D14" s="515">
        <v>0</v>
      </c>
      <c r="E14" s="515">
        <v>1421</v>
      </c>
      <c r="F14" s="516"/>
      <c r="G14" s="516"/>
    </row>
    <row r="15" spans="1:7" ht="27.75" customHeight="1">
      <c r="A15" s="512" t="s">
        <v>345</v>
      </c>
      <c r="B15" s="625" t="s">
        <v>346</v>
      </c>
      <c r="C15" s="626"/>
      <c r="D15" s="516">
        <f>+D16</f>
        <v>0</v>
      </c>
      <c r="E15" s="516">
        <f>+E16</f>
        <v>0</v>
      </c>
      <c r="F15" s="516">
        <f>+F16</f>
        <v>0</v>
      </c>
      <c r="G15" s="516">
        <f>+G16</f>
        <v>0</v>
      </c>
    </row>
    <row r="16" spans="1:7" ht="18.75">
      <c r="A16" s="512"/>
      <c r="B16" s="513" t="s">
        <v>330</v>
      </c>
      <c r="C16" s="517" t="s">
        <v>347</v>
      </c>
      <c r="D16" s="516"/>
      <c r="E16" s="516"/>
      <c r="F16" s="515"/>
      <c r="G16" s="516"/>
    </row>
    <row r="17" spans="1:7" ht="39" customHeight="1">
      <c r="A17" s="512" t="s">
        <v>348</v>
      </c>
      <c r="B17" s="627" t="s">
        <v>349</v>
      </c>
      <c r="C17" s="628"/>
      <c r="D17" s="516">
        <f>+D18</f>
        <v>0</v>
      </c>
      <c r="E17" s="516">
        <f>+E18</f>
        <v>0</v>
      </c>
      <c r="F17" s="516">
        <f>+F18</f>
        <v>0</v>
      </c>
      <c r="G17" s="516">
        <f>+G18</f>
        <v>0</v>
      </c>
    </row>
    <row r="18" spans="1:7" ht="18.75">
      <c r="A18" s="512"/>
      <c r="B18" s="513" t="s">
        <v>328</v>
      </c>
      <c r="C18" s="517" t="s">
        <v>350</v>
      </c>
      <c r="D18" s="515"/>
      <c r="E18" s="515"/>
      <c r="F18" s="516"/>
      <c r="G18" s="516"/>
    </row>
    <row r="19" spans="1:7" ht="18.75">
      <c r="A19" s="512" t="s">
        <v>351</v>
      </c>
      <c r="B19" s="627" t="s">
        <v>352</v>
      </c>
      <c r="C19" s="628"/>
      <c r="D19" s="516">
        <f>+D20</f>
        <v>0</v>
      </c>
      <c r="E19" s="516">
        <f>+E20</f>
        <v>0</v>
      </c>
      <c r="F19" s="516">
        <f>+F20</f>
        <v>0</v>
      </c>
      <c r="G19" s="516">
        <f>+G20</f>
        <v>0</v>
      </c>
    </row>
    <row r="20" spans="1:7" ht="15.75">
      <c r="A20" s="512"/>
      <c r="B20" s="513" t="s">
        <v>353</v>
      </c>
      <c r="C20" s="517" t="s">
        <v>354</v>
      </c>
      <c r="D20" s="515"/>
      <c r="E20" s="515"/>
      <c r="F20" s="515"/>
      <c r="G20" s="515"/>
    </row>
    <row r="21" spans="1:7" ht="19.5" thickBot="1">
      <c r="A21" s="512" t="s">
        <v>355</v>
      </c>
      <c r="B21" s="629" t="s">
        <v>356</v>
      </c>
      <c r="C21" s="630"/>
      <c r="D21" s="518">
        <v>0</v>
      </c>
      <c r="E21" s="518">
        <v>7988</v>
      </c>
      <c r="F21" s="518"/>
      <c r="G21" s="518"/>
    </row>
    <row r="22" spans="1:7" ht="19.5" thickBot="1">
      <c r="A22" s="519"/>
      <c r="B22" s="631" t="s">
        <v>357</v>
      </c>
      <c r="C22" s="632"/>
      <c r="D22" s="520">
        <f>+D4+D7+D10+D11+D12+D15+D17+D19+D21</f>
        <v>436541300</v>
      </c>
      <c r="E22" s="520">
        <f>+E4+E7+E10+E11+E12+E15+E17+E19+E21</f>
        <v>56475668</v>
      </c>
      <c r="F22" s="520">
        <f>+F4+F7+F10+F11+F12+F15+F17+F19+F21</f>
        <v>481832</v>
      </c>
      <c r="G22" s="520">
        <f>+G4+G7+G10+G11+G12+G15+G17+G19+G21</f>
        <v>0</v>
      </c>
    </row>
    <row r="24" spans="2:6" ht="15.75">
      <c r="B24" s="521"/>
      <c r="C24" s="522"/>
      <c r="D24" s="522"/>
      <c r="E24" s="523"/>
      <c r="F24" s="521"/>
    </row>
    <row r="25" spans="2:6" ht="15.75">
      <c r="B25" s="521"/>
      <c r="C25" s="524"/>
      <c r="D25" s="525"/>
      <c r="E25" s="525"/>
      <c r="F25" s="521"/>
    </row>
    <row r="26" spans="2:6" ht="15.75">
      <c r="B26" s="521"/>
      <c r="C26" s="526"/>
      <c r="D26" s="526"/>
      <c r="E26" s="526"/>
      <c r="F26" s="521"/>
    </row>
    <row r="27" spans="2:6" ht="15.75">
      <c r="B27" s="521"/>
      <c r="C27" s="527"/>
      <c r="D27" s="528"/>
      <c r="E27" s="528"/>
      <c r="F27" s="521"/>
    </row>
    <row r="28" spans="2:6" ht="15.75">
      <c r="B28" s="521"/>
      <c r="C28" s="527"/>
      <c r="D28" s="528"/>
      <c r="E28" s="528"/>
      <c r="F28" s="521"/>
    </row>
    <row r="29" spans="2:6" ht="15">
      <c r="B29" s="521"/>
      <c r="C29" s="521"/>
      <c r="D29" s="521"/>
      <c r="E29" s="521"/>
      <c r="F29" s="521"/>
    </row>
  </sheetData>
  <sheetProtection/>
  <mergeCells count="12">
    <mergeCell ref="B2:C2"/>
    <mergeCell ref="B3:C3"/>
    <mergeCell ref="B4:C4"/>
    <mergeCell ref="B7:C7"/>
    <mergeCell ref="B10:C10"/>
    <mergeCell ref="B11:C11"/>
    <mergeCell ref="B12:C12"/>
    <mergeCell ref="B15:C15"/>
    <mergeCell ref="B17:C17"/>
    <mergeCell ref="B19:C19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Valentina Antonova</cp:lastModifiedBy>
  <cp:lastPrinted>2016-04-11T07:33:59Z</cp:lastPrinted>
  <dcterms:created xsi:type="dcterms:W3CDTF">2015-12-01T07:17:04Z</dcterms:created>
  <dcterms:modified xsi:type="dcterms:W3CDTF">2016-10-10T09:58:56Z</dcterms:modified>
  <cp:category/>
  <cp:version/>
  <cp:contentType/>
  <cp:contentStatus/>
</cp:coreProperties>
</file>